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9_Ostrovského 12 bj 17\revize 03\rozpočet\"/>
    </mc:Choice>
  </mc:AlternateContent>
  <xr:revisionPtr revIDLastSave="0" documentId="8_{AA5DB1F2-989E-4DFF-B963-A686B56709A5}" xr6:coauthVersionLast="47" xr6:coauthVersionMax="47" xr10:uidLastSave="{00000000-0000-0000-0000-000000000000}"/>
  <bookViews>
    <workbookView xWindow="-120" yWindow="-120" windowWidth="29040" windowHeight="15840" tabRatio="755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ÚT - Vytápění" sheetId="4" r:id="rId4"/>
    <sheet name="ZTP - Plynovod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část'!$C$108:$K$817</definedName>
    <definedName name="_xlnm._FilterDatabase" localSheetId="5" hidden="1">'EL - Elektroinstalace'!$C$85:$K$123</definedName>
    <definedName name="_xlnm._FilterDatabase" localSheetId="3" hidden="1">'ÚT - Vytápění'!$C$91:$K$137</definedName>
    <definedName name="_xlnm._FilterDatabase" localSheetId="6" hidden="1">'VRN - Vedlejší rozpočtové...'!$C$84:$K$107</definedName>
    <definedName name="_xlnm._FilterDatabase" localSheetId="2" hidden="1">'ZTI - Zdravotně technické...'!$C$88:$K$128</definedName>
    <definedName name="_xlnm._FilterDatabase" localSheetId="4" hidden="1">'ZTP - Plynovod'!$C$88:$K$109</definedName>
    <definedName name="_xlnm.Print_Titles" localSheetId="1">'ARS - Stavební část'!$108:$108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3">'ÚT - Vytápění'!$91:$91</definedName>
    <definedName name="_xlnm.Print_Titles" localSheetId="6">'VRN - Vedlejší rozpočtové...'!$84:$84</definedName>
    <definedName name="_xlnm.Print_Titles" localSheetId="2">'ZTI - Zdravotně technické...'!$88:$88</definedName>
    <definedName name="_xlnm.Print_Titles" localSheetId="4">'ZTP - Plynovod'!$88:$88</definedName>
    <definedName name="_xlnm.Print_Area" localSheetId="1">'ARS - Stavební část'!$C$4:$J$41,'ARS - Stavební část'!$C$47:$J$88,'ARS - Stavební část'!$C$94:$K$817</definedName>
    <definedName name="_xlnm.Print_Area" localSheetId="5">'EL - Elektroinstalace'!$C$4:$J$41,'EL - Elektroinstalace'!$C$47:$J$65,'EL - Elektroinstalace'!$C$71:$K$123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3">'ÚT - Vytápění'!$C$4:$J$41,'ÚT - Vytápění'!$C$47:$J$71,'ÚT - Vytápění'!$C$77:$K$137</definedName>
    <definedName name="_xlnm.Print_Area" localSheetId="6">'VRN - Vedlejší rozpočtové...'!$C$4:$J$39,'VRN - Vedlejší rozpočtové...'!$C$45:$J$66,'VRN - Vedlejší rozpočtové...'!$C$72:$K$107</definedName>
    <definedName name="_xlnm.Print_Area" localSheetId="2">'ZTI - Zdravotně technické...'!$C$4:$J$41,'ZTI - Zdravotně technické...'!$C$47:$J$68,'ZTI - Zdravotně technické...'!$C$74:$K$128</definedName>
    <definedName name="_xlnm.Print_Area" localSheetId="4">'ZTP - Plynovod'!$C$4:$J$41,'ZTP - Plynovod'!$C$47:$J$68,'ZTP - Plynovod'!$C$74:$K$109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60" i="1"/>
  <c r="AQ59" i="1"/>
  <c r="AQ58" i="1"/>
  <c r="AQ57" i="1"/>
  <c r="AQ56" i="1" s="1"/>
  <c r="AN27" i="1" s="1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87" i="6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90" i="5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93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90" i="3"/>
  <c r="V111" i="2"/>
  <c r="V112" i="2"/>
  <c r="V113" i="2"/>
  <c r="V114" i="2"/>
  <c r="V115" i="2"/>
  <c r="V116" i="2"/>
  <c r="V117" i="2"/>
  <c r="V118" i="2"/>
  <c r="U109" i="2" s="1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110" i="2"/>
  <c r="J37" i="7"/>
  <c r="J36" i="7"/>
  <c r="AY63" i="1"/>
  <c r="J35" i="7"/>
  <c r="AX63" i="1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3" i="7"/>
  <c r="BH103" i="7"/>
  <c r="BG103" i="7"/>
  <c r="BE103" i="7"/>
  <c r="T103" i="7"/>
  <c r="R103" i="7"/>
  <c r="P103" i="7"/>
  <c r="BI99" i="7"/>
  <c r="BH99" i="7"/>
  <c r="BG99" i="7"/>
  <c r="BE99" i="7"/>
  <c r="T99" i="7"/>
  <c r="T98" i="7"/>
  <c r="R99" i="7"/>
  <c r="R98" i="7" s="1"/>
  <c r="P99" i="7"/>
  <c r="P98" i="7" s="1"/>
  <c r="BI96" i="7"/>
  <c r="BH96" i="7"/>
  <c r="BG96" i="7"/>
  <c r="BE96" i="7"/>
  <c r="T96" i="7"/>
  <c r="T95" i="7" s="1"/>
  <c r="R96" i="7"/>
  <c r="R95" i="7"/>
  <c r="P96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8" i="7"/>
  <c r="BH88" i="7"/>
  <c r="BG88" i="7"/>
  <c r="BE88" i="7"/>
  <c r="T88" i="7"/>
  <c r="T87" i="7"/>
  <c r="R88" i="7"/>
  <c r="R87" i="7"/>
  <c r="P88" i="7"/>
  <c r="P87" i="7"/>
  <c r="J81" i="7"/>
  <c r="F81" i="7"/>
  <c r="F79" i="7"/>
  <c r="E77" i="7"/>
  <c r="J54" i="7"/>
  <c r="F54" i="7"/>
  <c r="F52" i="7"/>
  <c r="E50" i="7"/>
  <c r="J24" i="7"/>
  <c r="E24" i="7"/>
  <c r="J55" i="7" s="1"/>
  <c r="J23" i="7"/>
  <c r="J18" i="7"/>
  <c r="E18" i="7"/>
  <c r="F82" i="7" s="1"/>
  <c r="J17" i="7"/>
  <c r="J12" i="7"/>
  <c r="J79" i="7" s="1"/>
  <c r="E7" i="7"/>
  <c r="E75" i="7"/>
  <c r="J39" i="6"/>
  <c r="J38" i="6"/>
  <c r="AY62" i="1" s="1"/>
  <c r="J37" i="6"/>
  <c r="AX62" i="1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59" i="6" s="1"/>
  <c r="J25" i="6"/>
  <c r="J20" i="6"/>
  <c r="E20" i="6"/>
  <c r="F59" i="6" s="1"/>
  <c r="J19" i="6"/>
  <c r="J14" i="6"/>
  <c r="J80" i="6" s="1"/>
  <c r="E7" i="6"/>
  <c r="E50" i="6"/>
  <c r="J39" i="5"/>
  <c r="J38" i="5"/>
  <c r="AY61" i="1"/>
  <c r="J37" i="5"/>
  <c r="AX61" i="1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6" i="5"/>
  <c r="BH106" i="5"/>
  <c r="BG106" i="5"/>
  <c r="BE106" i="5"/>
  <c r="T106" i="5"/>
  <c r="R106" i="5"/>
  <c r="P106" i="5"/>
  <c r="BI104" i="5"/>
  <c r="BH104" i="5"/>
  <c r="BG104" i="5"/>
  <c r="BE104" i="5"/>
  <c r="T104" i="5"/>
  <c r="R104" i="5"/>
  <c r="P104" i="5"/>
  <c r="BI101" i="5"/>
  <c r="BH101" i="5"/>
  <c r="BG101" i="5"/>
  <c r="BE101" i="5"/>
  <c r="T101" i="5"/>
  <c r="R101" i="5"/>
  <c r="P101" i="5"/>
  <c r="BI99" i="5"/>
  <c r="BH99" i="5"/>
  <c r="BG99" i="5"/>
  <c r="BE99" i="5"/>
  <c r="T99" i="5"/>
  <c r="R99" i="5"/>
  <c r="P99" i="5"/>
  <c r="BI97" i="5"/>
  <c r="BH97" i="5"/>
  <c r="BG97" i="5"/>
  <c r="BE97" i="5"/>
  <c r="T97" i="5"/>
  <c r="R97" i="5"/>
  <c r="P97" i="5"/>
  <c r="BI95" i="5"/>
  <c r="BH95" i="5"/>
  <c r="BG95" i="5"/>
  <c r="BE95" i="5"/>
  <c r="T95" i="5"/>
  <c r="R95" i="5"/>
  <c r="P95" i="5"/>
  <c r="BI94" i="5"/>
  <c r="BH94" i="5"/>
  <c r="BG94" i="5"/>
  <c r="BE94" i="5"/>
  <c r="T94" i="5"/>
  <c r="R94" i="5"/>
  <c r="P94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J85" i="5"/>
  <c r="F85" i="5"/>
  <c r="F83" i="5"/>
  <c r="E81" i="5"/>
  <c r="J58" i="5"/>
  <c r="F58" i="5"/>
  <c r="F56" i="5"/>
  <c r="E54" i="5"/>
  <c r="J26" i="5"/>
  <c r="E26" i="5"/>
  <c r="J59" i="5" s="1"/>
  <c r="J25" i="5"/>
  <c r="J20" i="5"/>
  <c r="E20" i="5"/>
  <c r="F86" i="5"/>
  <c r="J19" i="5"/>
  <c r="J14" i="5"/>
  <c r="J56" i="5"/>
  <c r="E7" i="5"/>
  <c r="E50" i="5"/>
  <c r="J39" i="4"/>
  <c r="J38" i="4"/>
  <c r="AY60" i="1"/>
  <c r="J37" i="4"/>
  <c r="AX60" i="1" s="1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6" i="4"/>
  <c r="BH116" i="4"/>
  <c r="BG116" i="4"/>
  <c r="BE116" i="4"/>
  <c r="T116" i="4"/>
  <c r="R116" i="4"/>
  <c r="P116" i="4"/>
  <c r="BI114" i="4"/>
  <c r="BH114" i="4"/>
  <c r="BG114" i="4"/>
  <c r="BE114" i="4"/>
  <c r="T114" i="4"/>
  <c r="R114" i="4"/>
  <c r="P114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9" i="4"/>
  <c r="BH109" i="4"/>
  <c r="BG109" i="4"/>
  <c r="BE109" i="4"/>
  <c r="T109" i="4"/>
  <c r="R109" i="4"/>
  <c r="P109" i="4"/>
  <c r="BI107" i="4"/>
  <c r="BH107" i="4"/>
  <c r="BG107" i="4"/>
  <c r="BE107" i="4"/>
  <c r="T107" i="4"/>
  <c r="R107" i="4"/>
  <c r="P107" i="4"/>
  <c r="BI105" i="4"/>
  <c r="BH105" i="4"/>
  <c r="BG105" i="4"/>
  <c r="BE105" i="4"/>
  <c r="T105" i="4"/>
  <c r="R105" i="4"/>
  <c r="P105" i="4"/>
  <c r="BI103" i="4"/>
  <c r="BH103" i="4"/>
  <c r="BG103" i="4"/>
  <c r="BE103" i="4"/>
  <c r="T103" i="4"/>
  <c r="R103" i="4"/>
  <c r="P103" i="4"/>
  <c r="BI101" i="4"/>
  <c r="BH101" i="4"/>
  <c r="BG101" i="4"/>
  <c r="BE101" i="4"/>
  <c r="T101" i="4"/>
  <c r="R101" i="4"/>
  <c r="P101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6" i="4"/>
  <c r="BH96" i="4"/>
  <c r="BG96" i="4"/>
  <c r="BE96" i="4"/>
  <c r="T96" i="4"/>
  <c r="R96" i="4"/>
  <c r="P96" i="4"/>
  <c r="BI94" i="4"/>
  <c r="BH94" i="4"/>
  <c r="BG94" i="4"/>
  <c r="BE94" i="4"/>
  <c r="T94" i="4"/>
  <c r="R94" i="4"/>
  <c r="P94" i="4"/>
  <c r="J88" i="4"/>
  <c r="F88" i="4"/>
  <c r="F86" i="4"/>
  <c r="E84" i="4"/>
  <c r="J58" i="4"/>
  <c r="F58" i="4"/>
  <c r="F56" i="4"/>
  <c r="E54" i="4"/>
  <c r="J26" i="4"/>
  <c r="E26" i="4"/>
  <c r="J89" i="4" s="1"/>
  <c r="J25" i="4"/>
  <c r="J20" i="4"/>
  <c r="E20" i="4"/>
  <c r="F59" i="4" s="1"/>
  <c r="J19" i="4"/>
  <c r="J14" i="4"/>
  <c r="J86" i="4" s="1"/>
  <c r="E7" i="4"/>
  <c r="E50" i="4"/>
  <c r="J39" i="3"/>
  <c r="J38" i="3"/>
  <c r="AY59" i="1" s="1"/>
  <c r="J37" i="3"/>
  <c r="AX59" i="1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 s="1"/>
  <c r="J25" i="3"/>
  <c r="J20" i="3"/>
  <c r="E20" i="3"/>
  <c r="F86" i="3" s="1"/>
  <c r="J19" i="3"/>
  <c r="J14" i="3"/>
  <c r="J56" i="3" s="1"/>
  <c r="E7" i="3"/>
  <c r="E77" i="3"/>
  <c r="J39" i="2"/>
  <c r="J38" i="2"/>
  <c r="AY58" i="1" s="1"/>
  <c r="J37" i="2"/>
  <c r="AX58" i="1" s="1"/>
  <c r="BI814" i="2"/>
  <c r="BH814" i="2"/>
  <c r="BG814" i="2"/>
  <c r="BE814" i="2"/>
  <c r="T814" i="2"/>
  <c r="R814" i="2"/>
  <c r="P814" i="2"/>
  <c r="BI812" i="2"/>
  <c r="BH812" i="2"/>
  <c r="BG812" i="2"/>
  <c r="BE812" i="2"/>
  <c r="T812" i="2"/>
  <c r="R812" i="2"/>
  <c r="P812" i="2"/>
  <c r="BI789" i="2"/>
  <c r="BH789" i="2"/>
  <c r="BG789" i="2"/>
  <c r="BE789" i="2"/>
  <c r="T789" i="2"/>
  <c r="R789" i="2"/>
  <c r="P789" i="2"/>
  <c r="BI785" i="2"/>
  <c r="BH785" i="2"/>
  <c r="BG785" i="2"/>
  <c r="BE785" i="2"/>
  <c r="T785" i="2"/>
  <c r="R785" i="2"/>
  <c r="P785" i="2"/>
  <c r="BI783" i="2"/>
  <c r="BH783" i="2"/>
  <c r="BG783" i="2"/>
  <c r="BE783" i="2"/>
  <c r="T783" i="2"/>
  <c r="R783" i="2"/>
  <c r="P783" i="2"/>
  <c r="BI777" i="2"/>
  <c r="BH777" i="2"/>
  <c r="BG777" i="2"/>
  <c r="BE777" i="2"/>
  <c r="T777" i="2"/>
  <c r="R777" i="2"/>
  <c r="P777" i="2"/>
  <c r="BI774" i="2"/>
  <c r="BH774" i="2"/>
  <c r="BG774" i="2"/>
  <c r="BE774" i="2"/>
  <c r="T774" i="2"/>
  <c r="R774" i="2"/>
  <c r="P774" i="2"/>
  <c r="BI772" i="2"/>
  <c r="BH772" i="2"/>
  <c r="BG772" i="2"/>
  <c r="BE772" i="2"/>
  <c r="T772" i="2"/>
  <c r="R772" i="2"/>
  <c r="P772" i="2"/>
  <c r="BI767" i="2"/>
  <c r="BH767" i="2"/>
  <c r="BG767" i="2"/>
  <c r="BE767" i="2"/>
  <c r="T767" i="2"/>
  <c r="R767" i="2"/>
  <c r="P767" i="2"/>
  <c r="BI761" i="2"/>
  <c r="BH761" i="2"/>
  <c r="BG761" i="2"/>
  <c r="BE761" i="2"/>
  <c r="T761" i="2"/>
  <c r="R761" i="2"/>
  <c r="P761" i="2"/>
  <c r="BI754" i="2"/>
  <c r="BH754" i="2"/>
  <c r="BG754" i="2"/>
  <c r="BE754" i="2"/>
  <c r="T754" i="2"/>
  <c r="R754" i="2"/>
  <c r="P754" i="2"/>
  <c r="BI748" i="2"/>
  <c r="BH748" i="2"/>
  <c r="BG748" i="2"/>
  <c r="BE748" i="2"/>
  <c r="T748" i="2"/>
  <c r="R748" i="2"/>
  <c r="P748" i="2"/>
  <c r="BI741" i="2"/>
  <c r="BH741" i="2"/>
  <c r="BG741" i="2"/>
  <c r="BE741" i="2"/>
  <c r="T741" i="2"/>
  <c r="R741" i="2"/>
  <c r="P741" i="2"/>
  <c r="BI737" i="2"/>
  <c r="BH737" i="2"/>
  <c r="BG737" i="2"/>
  <c r="BE737" i="2"/>
  <c r="T737" i="2"/>
  <c r="R737" i="2"/>
  <c r="P737" i="2"/>
  <c r="BI732" i="2"/>
  <c r="BH732" i="2"/>
  <c r="BG732" i="2"/>
  <c r="BE732" i="2"/>
  <c r="T732" i="2"/>
  <c r="R732" i="2"/>
  <c r="P732" i="2"/>
  <c r="BI730" i="2"/>
  <c r="BH730" i="2"/>
  <c r="BG730" i="2"/>
  <c r="BE730" i="2"/>
  <c r="T730" i="2"/>
  <c r="R730" i="2"/>
  <c r="P730" i="2"/>
  <c r="BI717" i="2"/>
  <c r="BH717" i="2"/>
  <c r="BG717" i="2"/>
  <c r="BE717" i="2"/>
  <c r="T717" i="2"/>
  <c r="R717" i="2"/>
  <c r="P717" i="2"/>
  <c r="BI715" i="2"/>
  <c r="BH715" i="2"/>
  <c r="BG715" i="2"/>
  <c r="BE715" i="2"/>
  <c r="T715" i="2"/>
  <c r="R715" i="2"/>
  <c r="P715" i="2"/>
  <c r="BI712" i="2"/>
  <c r="BH712" i="2"/>
  <c r="BG712" i="2"/>
  <c r="BE712" i="2"/>
  <c r="T712" i="2"/>
  <c r="R712" i="2"/>
  <c r="P712" i="2"/>
  <c r="BI710" i="2"/>
  <c r="BH710" i="2"/>
  <c r="BG710" i="2"/>
  <c r="BE710" i="2"/>
  <c r="T710" i="2"/>
  <c r="R710" i="2"/>
  <c r="P710" i="2"/>
  <c r="BI704" i="2"/>
  <c r="BH704" i="2"/>
  <c r="BG704" i="2"/>
  <c r="BE704" i="2"/>
  <c r="T704" i="2"/>
  <c r="R704" i="2"/>
  <c r="P704" i="2"/>
  <c r="BI702" i="2"/>
  <c r="BH702" i="2"/>
  <c r="BG702" i="2"/>
  <c r="BE702" i="2"/>
  <c r="T702" i="2"/>
  <c r="R702" i="2"/>
  <c r="P702" i="2"/>
  <c r="BI696" i="2"/>
  <c r="BH696" i="2"/>
  <c r="BG696" i="2"/>
  <c r="BE696" i="2"/>
  <c r="T696" i="2"/>
  <c r="R696" i="2"/>
  <c r="P696" i="2"/>
  <c r="BI694" i="2"/>
  <c r="BH694" i="2"/>
  <c r="BG694" i="2"/>
  <c r="BE694" i="2"/>
  <c r="T694" i="2"/>
  <c r="R694" i="2"/>
  <c r="P694" i="2"/>
  <c r="BI688" i="2"/>
  <c r="BH688" i="2"/>
  <c r="BG688" i="2"/>
  <c r="BE688" i="2"/>
  <c r="T688" i="2"/>
  <c r="R688" i="2"/>
  <c r="P688" i="2"/>
  <c r="BI685" i="2"/>
  <c r="BH685" i="2"/>
  <c r="BG685" i="2"/>
  <c r="BE685" i="2"/>
  <c r="T685" i="2"/>
  <c r="R685" i="2"/>
  <c r="P685" i="2"/>
  <c r="BI679" i="2"/>
  <c r="BH679" i="2"/>
  <c r="BG679" i="2"/>
  <c r="BE679" i="2"/>
  <c r="T679" i="2"/>
  <c r="R679" i="2"/>
  <c r="P679" i="2"/>
  <c r="BI673" i="2"/>
  <c r="BH673" i="2"/>
  <c r="BG673" i="2"/>
  <c r="BE673" i="2"/>
  <c r="T673" i="2"/>
  <c r="R673" i="2"/>
  <c r="P673" i="2"/>
  <c r="BI670" i="2"/>
  <c r="BH670" i="2"/>
  <c r="BG670" i="2"/>
  <c r="BE670" i="2"/>
  <c r="T670" i="2"/>
  <c r="R670" i="2"/>
  <c r="P670" i="2"/>
  <c r="BI665" i="2"/>
  <c r="BH665" i="2"/>
  <c r="BG665" i="2"/>
  <c r="BE665" i="2"/>
  <c r="T665" i="2"/>
  <c r="R665" i="2"/>
  <c r="P665" i="2"/>
  <c r="BI660" i="2"/>
  <c r="BH660" i="2"/>
  <c r="BG660" i="2"/>
  <c r="BE660" i="2"/>
  <c r="T660" i="2"/>
  <c r="R660" i="2"/>
  <c r="P660" i="2"/>
  <c r="BI655" i="2"/>
  <c r="BH655" i="2"/>
  <c r="BG655" i="2"/>
  <c r="BE655" i="2"/>
  <c r="T655" i="2"/>
  <c r="R655" i="2"/>
  <c r="P655" i="2"/>
  <c r="BI648" i="2"/>
  <c r="BH648" i="2"/>
  <c r="BG648" i="2"/>
  <c r="BE648" i="2"/>
  <c r="T648" i="2"/>
  <c r="R648" i="2"/>
  <c r="P648" i="2"/>
  <c r="BI640" i="2"/>
  <c r="BH640" i="2"/>
  <c r="BG640" i="2"/>
  <c r="BE640" i="2"/>
  <c r="T640" i="2"/>
  <c r="R640" i="2"/>
  <c r="P640" i="2"/>
  <c r="BI638" i="2"/>
  <c r="BH638" i="2"/>
  <c r="BG638" i="2"/>
  <c r="BE638" i="2"/>
  <c r="T638" i="2"/>
  <c r="R638" i="2"/>
  <c r="P638" i="2"/>
  <c r="BI633" i="2"/>
  <c r="BH633" i="2"/>
  <c r="BG633" i="2"/>
  <c r="BE633" i="2"/>
  <c r="T633" i="2"/>
  <c r="R633" i="2"/>
  <c r="P633" i="2"/>
  <c r="BI631" i="2"/>
  <c r="BH631" i="2"/>
  <c r="BG631" i="2"/>
  <c r="BE631" i="2"/>
  <c r="T631" i="2"/>
  <c r="R631" i="2"/>
  <c r="P631" i="2"/>
  <c r="BI629" i="2"/>
  <c r="BH629" i="2"/>
  <c r="BG629" i="2"/>
  <c r="BE629" i="2"/>
  <c r="T629" i="2"/>
  <c r="R629" i="2"/>
  <c r="P629" i="2"/>
  <c r="BI627" i="2"/>
  <c r="BH627" i="2"/>
  <c r="BG627" i="2"/>
  <c r="BE627" i="2"/>
  <c r="T627" i="2"/>
  <c r="R627" i="2"/>
  <c r="P627" i="2"/>
  <c r="BI620" i="2"/>
  <c r="BH620" i="2"/>
  <c r="BG620" i="2"/>
  <c r="BE620" i="2"/>
  <c r="T620" i="2"/>
  <c r="R620" i="2"/>
  <c r="P620" i="2"/>
  <c r="BI617" i="2"/>
  <c r="BH617" i="2"/>
  <c r="BG617" i="2"/>
  <c r="BE617" i="2"/>
  <c r="T617" i="2"/>
  <c r="R617" i="2"/>
  <c r="P617" i="2"/>
  <c r="BI615" i="2"/>
  <c r="BH615" i="2"/>
  <c r="BG615" i="2"/>
  <c r="BE615" i="2"/>
  <c r="T615" i="2"/>
  <c r="R615" i="2"/>
  <c r="P615" i="2"/>
  <c r="BI610" i="2"/>
  <c r="BH610" i="2"/>
  <c r="BG610" i="2"/>
  <c r="BE610" i="2"/>
  <c r="T610" i="2"/>
  <c r="R610" i="2"/>
  <c r="P610" i="2"/>
  <c r="BI607" i="2"/>
  <c r="BH607" i="2"/>
  <c r="BG607" i="2"/>
  <c r="BE607" i="2"/>
  <c r="T607" i="2"/>
  <c r="R607" i="2"/>
  <c r="P607" i="2"/>
  <c r="BI602" i="2"/>
  <c r="BH602" i="2"/>
  <c r="BG602" i="2"/>
  <c r="BE602" i="2"/>
  <c r="T602" i="2"/>
  <c r="R602" i="2"/>
  <c r="P602" i="2"/>
  <c r="BI598" i="2"/>
  <c r="BH598" i="2"/>
  <c r="BG598" i="2"/>
  <c r="BE598" i="2"/>
  <c r="T598" i="2"/>
  <c r="R598" i="2"/>
  <c r="P598" i="2"/>
  <c r="BI594" i="2"/>
  <c r="BH594" i="2"/>
  <c r="BG594" i="2"/>
  <c r="BE594" i="2"/>
  <c r="T594" i="2"/>
  <c r="R594" i="2"/>
  <c r="P594" i="2"/>
  <c r="BI590" i="2"/>
  <c r="BH590" i="2"/>
  <c r="BG590" i="2"/>
  <c r="BE590" i="2"/>
  <c r="T590" i="2"/>
  <c r="R590" i="2"/>
  <c r="P590" i="2"/>
  <c r="BI586" i="2"/>
  <c r="BH586" i="2"/>
  <c r="BG586" i="2"/>
  <c r="BE586" i="2"/>
  <c r="T586" i="2"/>
  <c r="R586" i="2"/>
  <c r="P586" i="2"/>
  <c r="BI582" i="2"/>
  <c r="BH582" i="2"/>
  <c r="BG582" i="2"/>
  <c r="BE582" i="2"/>
  <c r="T582" i="2"/>
  <c r="R582" i="2"/>
  <c r="P582" i="2"/>
  <c r="BI578" i="2"/>
  <c r="BH578" i="2"/>
  <c r="BG578" i="2"/>
  <c r="BE578" i="2"/>
  <c r="T578" i="2"/>
  <c r="R578" i="2"/>
  <c r="P578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6" i="2"/>
  <c r="BH566" i="2"/>
  <c r="BG566" i="2"/>
  <c r="BE566" i="2"/>
  <c r="T566" i="2"/>
  <c r="R566" i="2"/>
  <c r="P566" i="2"/>
  <c r="BI562" i="2"/>
  <c r="BH562" i="2"/>
  <c r="BG562" i="2"/>
  <c r="BE562" i="2"/>
  <c r="T562" i="2"/>
  <c r="R562" i="2"/>
  <c r="P562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48" i="2"/>
  <c r="BH548" i="2"/>
  <c r="BG548" i="2"/>
  <c r="BE548" i="2"/>
  <c r="T548" i="2"/>
  <c r="R548" i="2"/>
  <c r="P548" i="2"/>
  <c r="BI546" i="2"/>
  <c r="BH546" i="2"/>
  <c r="BG546" i="2"/>
  <c r="BE546" i="2"/>
  <c r="T546" i="2"/>
  <c r="R546" i="2"/>
  <c r="P546" i="2"/>
  <c r="BI541" i="2"/>
  <c r="BH541" i="2"/>
  <c r="BG541" i="2"/>
  <c r="BE541" i="2"/>
  <c r="T541" i="2"/>
  <c r="R541" i="2"/>
  <c r="P541" i="2"/>
  <c r="BI538" i="2"/>
  <c r="BH538" i="2"/>
  <c r="BG538" i="2"/>
  <c r="BE538" i="2"/>
  <c r="T538" i="2"/>
  <c r="R538" i="2"/>
  <c r="P538" i="2"/>
  <c r="BI531" i="2"/>
  <c r="BH531" i="2"/>
  <c r="BG531" i="2"/>
  <c r="BE531" i="2"/>
  <c r="T531" i="2"/>
  <c r="R531" i="2"/>
  <c r="P531" i="2"/>
  <c r="BI523" i="2"/>
  <c r="BH523" i="2"/>
  <c r="BG523" i="2"/>
  <c r="BE523" i="2"/>
  <c r="T523" i="2"/>
  <c r="R523" i="2"/>
  <c r="P523" i="2"/>
  <c r="BI520" i="2"/>
  <c r="BH520" i="2"/>
  <c r="BG520" i="2"/>
  <c r="BE520" i="2"/>
  <c r="T520" i="2"/>
  <c r="R520" i="2"/>
  <c r="P520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10" i="2"/>
  <c r="BH510" i="2"/>
  <c r="BG510" i="2"/>
  <c r="BE510" i="2"/>
  <c r="T510" i="2"/>
  <c r="R510" i="2"/>
  <c r="P510" i="2"/>
  <c r="BI505" i="2"/>
  <c r="BH505" i="2"/>
  <c r="BG505" i="2"/>
  <c r="BE505" i="2"/>
  <c r="T505" i="2"/>
  <c r="R505" i="2"/>
  <c r="P505" i="2"/>
  <c r="BI501" i="2"/>
  <c r="BH501" i="2"/>
  <c r="BG501" i="2"/>
  <c r="BE501" i="2"/>
  <c r="T501" i="2"/>
  <c r="R501" i="2"/>
  <c r="P501" i="2"/>
  <c r="BI494" i="2"/>
  <c r="BH494" i="2"/>
  <c r="BG494" i="2"/>
  <c r="BE494" i="2"/>
  <c r="T494" i="2"/>
  <c r="T493" i="2"/>
  <c r="R494" i="2"/>
  <c r="R493" i="2"/>
  <c r="P494" i="2"/>
  <c r="P493" i="2"/>
  <c r="BI492" i="2"/>
  <c r="BH492" i="2"/>
  <c r="BG492" i="2"/>
  <c r="BE492" i="2"/>
  <c r="T492" i="2"/>
  <c r="T491" i="2"/>
  <c r="R492" i="2"/>
  <c r="R491" i="2"/>
  <c r="P492" i="2"/>
  <c r="P491" i="2"/>
  <c r="BI487" i="2"/>
  <c r="BH487" i="2"/>
  <c r="BG487" i="2"/>
  <c r="BE487" i="2"/>
  <c r="T487" i="2"/>
  <c r="R487" i="2"/>
  <c r="P487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R478" i="2"/>
  <c r="P478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7" i="2"/>
  <c r="BH467" i="2"/>
  <c r="BG467" i="2"/>
  <c r="BE467" i="2"/>
  <c r="T467" i="2"/>
  <c r="T466" i="2"/>
  <c r="R467" i="2"/>
  <c r="R466" i="2" s="1"/>
  <c r="P467" i="2"/>
  <c r="P466" i="2" s="1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56" i="2"/>
  <c r="BH456" i="2"/>
  <c r="BG456" i="2"/>
  <c r="BE456" i="2"/>
  <c r="T456" i="2"/>
  <c r="R456" i="2"/>
  <c r="P456" i="2"/>
  <c r="BI452" i="2"/>
  <c r="BH452" i="2"/>
  <c r="BG452" i="2"/>
  <c r="BE452" i="2"/>
  <c r="T452" i="2"/>
  <c r="T451" i="2" s="1"/>
  <c r="R452" i="2"/>
  <c r="R451" i="2"/>
  <c r="P452" i="2"/>
  <c r="P451" i="2"/>
  <c r="BI443" i="2"/>
  <c r="BH443" i="2"/>
  <c r="BG443" i="2"/>
  <c r="BE443" i="2"/>
  <c r="T443" i="2"/>
  <c r="R443" i="2"/>
  <c r="P443" i="2"/>
  <c r="BI439" i="2"/>
  <c r="BH439" i="2"/>
  <c r="BG439" i="2"/>
  <c r="BE439" i="2"/>
  <c r="T439" i="2"/>
  <c r="R439" i="2"/>
  <c r="P439" i="2"/>
  <c r="BI435" i="2"/>
  <c r="BH435" i="2"/>
  <c r="BG435" i="2"/>
  <c r="BE435" i="2"/>
  <c r="T435" i="2"/>
  <c r="R435" i="2"/>
  <c r="P435" i="2"/>
  <c r="BI431" i="2"/>
  <c r="BH431" i="2"/>
  <c r="BG431" i="2"/>
  <c r="BE431" i="2"/>
  <c r="T431" i="2"/>
  <c r="R431" i="2"/>
  <c r="P431" i="2"/>
  <c r="BI427" i="2"/>
  <c r="BH427" i="2"/>
  <c r="BG427" i="2"/>
  <c r="BE427" i="2"/>
  <c r="T427" i="2"/>
  <c r="R427" i="2"/>
  <c r="P427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2" i="2"/>
  <c r="BH412" i="2"/>
  <c r="BG412" i="2"/>
  <c r="BE412" i="2"/>
  <c r="T412" i="2"/>
  <c r="R412" i="2"/>
  <c r="P412" i="2"/>
  <c r="BI396" i="2"/>
  <c r="BH396" i="2"/>
  <c r="BG396" i="2"/>
  <c r="BE396" i="2"/>
  <c r="T396" i="2"/>
  <c r="R396" i="2"/>
  <c r="P396" i="2"/>
  <c r="BI392" i="2"/>
  <c r="BH392" i="2"/>
  <c r="BG392" i="2"/>
  <c r="BE392" i="2"/>
  <c r="T392" i="2"/>
  <c r="R392" i="2"/>
  <c r="P392" i="2"/>
  <c r="BI385" i="2"/>
  <c r="BH385" i="2"/>
  <c r="BG385" i="2"/>
  <c r="BE385" i="2"/>
  <c r="T385" i="2"/>
  <c r="R385" i="2"/>
  <c r="P385" i="2"/>
  <c r="BI380" i="2"/>
  <c r="BH380" i="2"/>
  <c r="BG380" i="2"/>
  <c r="BE380" i="2"/>
  <c r="T380" i="2"/>
  <c r="R380" i="2"/>
  <c r="P380" i="2"/>
  <c r="BI376" i="2"/>
  <c r="BH376" i="2"/>
  <c r="BG376" i="2"/>
  <c r="BE376" i="2"/>
  <c r="T376" i="2"/>
  <c r="R376" i="2"/>
  <c r="P376" i="2"/>
  <c r="BI370" i="2"/>
  <c r="BH370" i="2"/>
  <c r="BG370" i="2"/>
  <c r="BE370" i="2"/>
  <c r="T370" i="2"/>
  <c r="R370" i="2"/>
  <c r="P370" i="2"/>
  <c r="BI365" i="2"/>
  <c r="BH365" i="2"/>
  <c r="BG365" i="2"/>
  <c r="BE365" i="2"/>
  <c r="T365" i="2"/>
  <c r="R365" i="2"/>
  <c r="P365" i="2"/>
  <c r="BI355" i="2"/>
  <c r="BH355" i="2"/>
  <c r="BG355" i="2"/>
  <c r="BE355" i="2"/>
  <c r="T355" i="2"/>
  <c r="R355" i="2"/>
  <c r="P355" i="2"/>
  <c r="BI349" i="2"/>
  <c r="BH349" i="2"/>
  <c r="BG349" i="2"/>
  <c r="BE349" i="2"/>
  <c r="T349" i="2"/>
  <c r="R349" i="2"/>
  <c r="P349" i="2"/>
  <c r="BI341" i="2"/>
  <c r="BH341" i="2"/>
  <c r="BG341" i="2"/>
  <c r="BE341" i="2"/>
  <c r="T341" i="2"/>
  <c r="R341" i="2"/>
  <c r="P341" i="2"/>
  <c r="BI333" i="2"/>
  <c r="BH333" i="2"/>
  <c r="BG333" i="2"/>
  <c r="BE333" i="2"/>
  <c r="T333" i="2"/>
  <c r="R333" i="2"/>
  <c r="P333" i="2"/>
  <c r="BI326" i="2"/>
  <c r="BH326" i="2"/>
  <c r="BG326" i="2"/>
  <c r="BE326" i="2"/>
  <c r="T326" i="2"/>
  <c r="R326" i="2"/>
  <c r="P326" i="2"/>
  <c r="BI320" i="2"/>
  <c r="BH320" i="2"/>
  <c r="BG320" i="2"/>
  <c r="BE320" i="2"/>
  <c r="T320" i="2"/>
  <c r="R320" i="2"/>
  <c r="P320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86" i="2"/>
  <c r="BH286" i="2"/>
  <c r="BG286" i="2"/>
  <c r="BE286" i="2"/>
  <c r="T286" i="2"/>
  <c r="R286" i="2"/>
  <c r="P286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66" i="2"/>
  <c r="BH266" i="2"/>
  <c r="BG266" i="2"/>
  <c r="BE266" i="2"/>
  <c r="T266" i="2"/>
  <c r="R266" i="2"/>
  <c r="P266" i="2"/>
  <c r="BI260" i="2"/>
  <c r="BH260" i="2"/>
  <c r="BG260" i="2"/>
  <c r="BE260" i="2"/>
  <c r="T260" i="2"/>
  <c r="R260" i="2"/>
  <c r="P260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1" i="2"/>
  <c r="BH241" i="2"/>
  <c r="BG241" i="2"/>
  <c r="BE241" i="2"/>
  <c r="T241" i="2"/>
  <c r="R241" i="2"/>
  <c r="P241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2" i="2"/>
  <c r="BH202" i="2"/>
  <c r="BG202" i="2"/>
  <c r="BE202" i="2"/>
  <c r="T202" i="2"/>
  <c r="R202" i="2"/>
  <c r="P202" i="2"/>
  <c r="BI197" i="2"/>
  <c r="BH197" i="2"/>
  <c r="BG197" i="2"/>
  <c r="BE197" i="2"/>
  <c r="T197" i="2"/>
  <c r="R197" i="2"/>
  <c r="P197" i="2"/>
  <c r="BI191" i="2"/>
  <c r="BH191" i="2"/>
  <c r="BG191" i="2"/>
  <c r="BE191" i="2"/>
  <c r="T191" i="2"/>
  <c r="R191" i="2"/>
  <c r="P191" i="2"/>
  <c r="BI186" i="2"/>
  <c r="BH186" i="2"/>
  <c r="BG186" i="2"/>
  <c r="BE186" i="2"/>
  <c r="T186" i="2"/>
  <c r="R186" i="2"/>
  <c r="P186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1" i="2"/>
  <c r="BH171" i="2"/>
  <c r="BG171" i="2"/>
  <c r="BE171" i="2"/>
  <c r="T171" i="2"/>
  <c r="R171" i="2"/>
  <c r="P171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57" i="2"/>
  <c r="BH157" i="2"/>
  <c r="BG157" i="2"/>
  <c r="BE157" i="2"/>
  <c r="T157" i="2"/>
  <c r="T156" i="2"/>
  <c r="R157" i="2"/>
  <c r="R156" i="2" s="1"/>
  <c r="P157" i="2"/>
  <c r="P156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4" i="2"/>
  <c r="BH144" i="2"/>
  <c r="BG144" i="2"/>
  <c r="BE144" i="2"/>
  <c r="T144" i="2"/>
  <c r="R144" i="2"/>
  <c r="P144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5" i="2"/>
  <c r="BH125" i="2"/>
  <c r="BG125" i="2"/>
  <c r="BE125" i="2"/>
  <c r="T125" i="2"/>
  <c r="R125" i="2"/>
  <c r="P125" i="2"/>
  <c r="BI120" i="2"/>
  <c r="BH120" i="2"/>
  <c r="BG120" i="2"/>
  <c r="BE120" i="2"/>
  <c r="T120" i="2"/>
  <c r="R120" i="2"/>
  <c r="P120" i="2"/>
  <c r="BI116" i="2"/>
  <c r="BH116" i="2"/>
  <c r="BG116" i="2"/>
  <c r="BE116" i="2"/>
  <c r="T116" i="2"/>
  <c r="R116" i="2"/>
  <c r="P116" i="2"/>
  <c r="BI112" i="2"/>
  <c r="BH112" i="2"/>
  <c r="BG112" i="2"/>
  <c r="BE112" i="2"/>
  <c r="T112" i="2"/>
  <c r="R112" i="2"/>
  <c r="P112" i="2"/>
  <c r="J105" i="2"/>
  <c r="F105" i="2"/>
  <c r="F103" i="2"/>
  <c r="E101" i="2"/>
  <c r="J58" i="2"/>
  <c r="F58" i="2"/>
  <c r="F56" i="2"/>
  <c r="E54" i="2"/>
  <c r="J26" i="2"/>
  <c r="E26" i="2"/>
  <c r="J59" i="2" s="1"/>
  <c r="J25" i="2"/>
  <c r="J20" i="2"/>
  <c r="E20" i="2"/>
  <c r="F106" i="2" s="1"/>
  <c r="J19" i="2"/>
  <c r="J14" i="2"/>
  <c r="J56" i="2" s="1"/>
  <c r="E7" i="2"/>
  <c r="E97" i="2" s="1"/>
  <c r="L52" i="1"/>
  <c r="AM52" i="1"/>
  <c r="AM51" i="1"/>
  <c r="L51" i="1"/>
  <c r="AM49" i="1"/>
  <c r="L49" i="1"/>
  <c r="L47" i="1"/>
  <c r="L46" i="1"/>
  <c r="BK783" i="2"/>
  <c r="BK148" i="2"/>
  <c r="BK772" i="2"/>
  <c r="J566" i="2"/>
  <c r="BK116" i="3"/>
  <c r="BK98" i="4"/>
  <c r="J88" i="6"/>
  <c r="BK421" i="2"/>
  <c r="J443" i="2"/>
  <c r="BK546" i="2"/>
  <c r="AS57" i="1"/>
  <c r="J92" i="3"/>
  <c r="J107" i="4"/>
  <c r="BK102" i="6"/>
  <c r="BK96" i="7"/>
  <c r="BK130" i="2"/>
  <c r="BK171" i="2"/>
  <c r="BK531" i="2"/>
  <c r="BK97" i="3"/>
  <c r="BK131" i="4"/>
  <c r="J95" i="6"/>
  <c r="J341" i="2"/>
  <c r="BK275" i="2"/>
  <c r="BK505" i="2"/>
  <c r="BK483" i="2"/>
  <c r="BK123" i="4"/>
  <c r="BK105" i="4"/>
  <c r="J100" i="6"/>
  <c r="J462" i="2"/>
  <c r="BK233" i="2"/>
  <c r="BK186" i="2"/>
  <c r="BK105" i="3"/>
  <c r="BK112" i="6"/>
  <c r="J152" i="2"/>
  <c r="J120" i="2"/>
  <c r="BK557" i="2"/>
  <c r="BK112" i="3"/>
  <c r="BK92" i="5"/>
  <c r="J105" i="7"/>
  <c r="J281" i="2"/>
  <c r="BK125" i="2"/>
  <c r="BK812" i="2"/>
  <c r="J456" i="2"/>
  <c r="BK197" i="2"/>
  <c r="J104" i="3"/>
  <c r="J119" i="4"/>
  <c r="BK117" i="6"/>
  <c r="BK99" i="7"/>
  <c r="J730" i="2"/>
  <c r="BK365" i="2"/>
  <c r="J562" i="2"/>
  <c r="BK282" i="2"/>
  <c r="J230" i="2"/>
  <c r="J112" i="3"/>
  <c r="J106" i="5"/>
  <c r="BK104" i="6"/>
  <c r="BK590" i="2"/>
  <c r="BK582" i="2"/>
  <c r="BK704" i="2"/>
  <c r="BK514" i="2"/>
  <c r="BK629" i="2"/>
  <c r="BK91" i="3"/>
  <c r="J130" i="4"/>
  <c r="BK110" i="6"/>
  <c r="J99" i="7"/>
  <c r="J177" i="2"/>
  <c r="BK655" i="2"/>
  <c r="J704" i="2"/>
  <c r="BK789" i="2"/>
  <c r="J670" i="2"/>
  <c r="BK578" i="2"/>
  <c r="J423" i="2"/>
  <c r="BK108" i="3"/>
  <c r="BK117" i="3"/>
  <c r="BK128" i="4"/>
  <c r="J104" i="5"/>
  <c r="J116" i="6"/>
  <c r="BK96" i="6"/>
  <c r="BK660" i="2"/>
  <c r="J439" i="2"/>
  <c r="BK251" i="2"/>
  <c r="J610" i="2"/>
  <c r="J131" i="2"/>
  <c r="BK385" i="2"/>
  <c r="J91" i="3"/>
  <c r="BK133" i="4"/>
  <c r="BK107" i="6"/>
  <c r="BK103" i="7"/>
  <c r="BK492" i="2"/>
  <c r="BK423" i="2"/>
  <c r="BK157" i="2"/>
  <c r="J303" i="2"/>
  <c r="J660" i="2"/>
  <c r="J115" i="3"/>
  <c r="BK113" i="4"/>
  <c r="J102" i="6"/>
  <c r="J118" i="6"/>
  <c r="J602" i="2"/>
  <c r="J276" i="2"/>
  <c r="BK574" i="2"/>
  <c r="BK586" i="2"/>
  <c r="J97" i="3"/>
  <c r="BK103" i="4"/>
  <c r="BK469" i="2"/>
  <c r="J541" i="2"/>
  <c r="J209" i="2"/>
  <c r="J419" i="2"/>
  <c r="BK501" i="2"/>
  <c r="J221" i="2"/>
  <c r="J127" i="3"/>
  <c r="BK101" i="4"/>
  <c r="BK114" i="6"/>
  <c r="BK121" i="6"/>
  <c r="BK670" i="2"/>
  <c r="J282" i="2"/>
  <c r="BK523" i="2"/>
  <c r="BK230" i="2"/>
  <c r="J620" i="2"/>
  <c r="J617" i="2"/>
  <c r="J273" i="2"/>
  <c r="J631" i="2"/>
  <c r="BK99" i="3"/>
  <c r="J124" i="3"/>
  <c r="BK116" i="4"/>
  <c r="BK107" i="4"/>
  <c r="BK98" i="6"/>
  <c r="BK90" i="6"/>
  <c r="BK88" i="6"/>
  <c r="J774" i="2"/>
  <c r="J249" i="2"/>
  <c r="J274" i="2"/>
  <c r="BK191" i="2"/>
  <c r="BK620" i="2"/>
  <c r="BK570" i="2"/>
  <c r="BK128" i="3"/>
  <c r="J102" i="3"/>
  <c r="BK97" i="5"/>
  <c r="J104" i="6"/>
  <c r="J688" i="2"/>
  <c r="BK431" i="2"/>
  <c r="BK294" i="2"/>
  <c r="J673" i="2"/>
  <c r="J417" i="2"/>
  <c r="J101" i="3"/>
  <c r="J133" i="4"/>
  <c r="J108" i="5"/>
  <c r="BK106" i="6"/>
  <c r="J88" i="7"/>
  <c r="J574" i="2"/>
  <c r="BK638" i="2"/>
  <c r="BK562" i="2"/>
  <c r="BK380" i="2"/>
  <c r="BK412" i="2"/>
  <c r="J148" i="2"/>
  <c r="BK109" i="3"/>
  <c r="J99" i="3"/>
  <c r="J126" i="4"/>
  <c r="BK91" i="5"/>
  <c r="BK122" i="6"/>
  <c r="BK92" i="6"/>
  <c r="BK175" i="2"/>
  <c r="J627" i="2"/>
  <c r="BK754" i="2"/>
  <c r="J523" i="2"/>
  <c r="BK202" i="2"/>
  <c r="BK96" i="3"/>
  <c r="J107" i="3"/>
  <c r="J114" i="6"/>
  <c r="BK741" i="2"/>
  <c r="BK266" i="2"/>
  <c r="J182" i="2"/>
  <c r="J478" i="2"/>
  <c r="BK427" i="2"/>
  <c r="J109" i="3"/>
  <c r="BK130" i="4"/>
  <c r="BK96" i="4"/>
  <c r="J108" i="6"/>
  <c r="BK105" i="7"/>
  <c r="BK164" i="2"/>
  <c r="J140" i="2"/>
  <c r="BK607" i="2"/>
  <c r="BK462" i="2"/>
  <c r="BK125" i="3"/>
  <c r="BK136" i="4"/>
  <c r="J97" i="6"/>
  <c r="J431" i="2"/>
  <c r="J427" i="2"/>
  <c r="BK538" i="2"/>
  <c r="BK166" i="2"/>
  <c r="J385" i="2"/>
  <c r="BK376" i="2"/>
  <c r="J108" i="3"/>
  <c r="BK101" i="3"/>
  <c r="BK94" i="5"/>
  <c r="J123" i="6"/>
  <c r="J106" i="6"/>
  <c r="J412" i="2"/>
  <c r="BK648" i="2"/>
  <c r="J166" i="2"/>
  <c r="BK299" i="2"/>
  <c r="BK548" i="2"/>
  <c r="J557" i="2"/>
  <c r="BK136" i="2"/>
  <c r="BK127" i="3"/>
  <c r="J121" i="3"/>
  <c r="J95" i="3"/>
  <c r="BK121" i="4"/>
  <c r="BK109" i="5"/>
  <c r="BK109" i="6"/>
  <c r="BK116" i="6"/>
  <c r="J685" i="2"/>
  <c r="BK631" i="2"/>
  <c r="J814" i="2"/>
  <c r="J202" i="2"/>
  <c r="BK417" i="2"/>
  <c r="BK602" i="2"/>
  <c r="J98" i="3"/>
  <c r="J105" i="4"/>
  <c r="BK100" i="6"/>
  <c r="J92" i="6"/>
  <c r="BK303" i="2"/>
  <c r="BK617" i="2"/>
  <c r="BK177" i="2"/>
  <c r="BK94" i="3"/>
  <c r="BK107" i="5"/>
  <c r="BK108" i="6"/>
  <c r="J754" i="2"/>
  <c r="BK241" i="2"/>
  <c r="J558" i="2"/>
  <c r="BK610" i="2"/>
  <c r="J105" i="3"/>
  <c r="J132" i="4"/>
  <c r="BK104" i="5"/>
  <c r="BK113" i="6"/>
  <c r="J715" i="2"/>
  <c r="J501" i="2"/>
  <c r="BK307" i="2"/>
  <c r="J128" i="3"/>
  <c r="BK89" i="6"/>
  <c r="BK456" i="2"/>
  <c r="BK633" i="2"/>
  <c r="J633" i="2"/>
  <c r="BK112" i="2"/>
  <c r="J101" i="4"/>
  <c r="J94" i="5"/>
  <c r="J109" i="6"/>
  <c r="BK392" i="2"/>
  <c r="J607" i="2"/>
  <c r="BK480" i="2"/>
  <c r="J186" i="2"/>
  <c r="BK104" i="3"/>
  <c r="BK123" i="6"/>
  <c r="BK276" i="2"/>
  <c r="J116" i="2"/>
  <c r="J144" i="2"/>
  <c r="J123" i="3"/>
  <c r="J121" i="4"/>
  <c r="J111" i="6"/>
  <c r="J785" i="2"/>
  <c r="J772" i="2"/>
  <c r="J197" i="2"/>
  <c r="J482" i="2"/>
  <c r="J548" i="2"/>
  <c r="BK100" i="3"/>
  <c r="BK135" i="4"/>
  <c r="J91" i="5"/>
  <c r="J107" i="6"/>
  <c r="J376" i="2"/>
  <c r="BK694" i="2"/>
  <c r="J638" i="2"/>
  <c r="BK396" i="2"/>
  <c r="BK315" i="2"/>
  <c r="J125" i="3"/>
  <c r="J92" i="5"/>
  <c r="BK106" i="7"/>
  <c r="J171" i="2"/>
  <c r="J494" i="2"/>
  <c r="J531" i="2"/>
  <c r="BK223" i="2"/>
  <c r="J260" i="2"/>
  <c r="J136" i="4"/>
  <c r="J96" i="4"/>
  <c r="J97" i="5"/>
  <c r="J89" i="6"/>
  <c r="J286" i="2"/>
  <c r="BK281" i="2"/>
  <c r="BK472" i="2"/>
  <c r="BK249" i="2"/>
  <c r="J702" i="2"/>
  <c r="BK221" i="2"/>
  <c r="BK286" i="2"/>
  <c r="J113" i="3"/>
  <c r="BK98" i="3"/>
  <c r="BK132" i="4"/>
  <c r="J109" i="5"/>
  <c r="BK115" i="6"/>
  <c r="J122" i="6"/>
  <c r="J355" i="2"/>
  <c r="J783" i="2"/>
  <c r="BK473" i="2"/>
  <c r="BK732" i="2"/>
  <c r="J467" i="2"/>
  <c r="J570" i="2"/>
  <c r="BK134" i="4"/>
  <c r="J90" i="6"/>
  <c r="J91" i="7"/>
  <c r="J741" i="2"/>
  <c r="BK120" i="2"/>
  <c r="J578" i="2"/>
  <c r="J207" i="2"/>
  <c r="BK152" i="2"/>
  <c r="J370" i="2"/>
  <c r="BK110" i="3"/>
  <c r="J98" i="4"/>
  <c r="J99" i="5"/>
  <c r="J737" i="2"/>
  <c r="J112" i="2"/>
  <c r="J648" i="2"/>
  <c r="BK470" i="2"/>
  <c r="J694" i="2"/>
  <c r="J767" i="2"/>
  <c r="BK92" i="3"/>
  <c r="J119" i="6"/>
  <c r="J505" i="2"/>
  <c r="J480" i="2"/>
  <c r="BK712" i="2"/>
  <c r="J679" i="2"/>
  <c r="BK710" i="2"/>
  <c r="BK115" i="3"/>
  <c r="J114" i="3"/>
  <c r="BK106" i="5"/>
  <c r="J115" i="6"/>
  <c r="J761" i="2"/>
  <c r="J157" i="2"/>
  <c r="J392" i="2"/>
  <c r="J452" i="2"/>
  <c r="J435" i="2"/>
  <c r="BK219" i="2"/>
  <c r="J320" i="2"/>
  <c r="BK349" i="2"/>
  <c r="BK107" i="3"/>
  <c r="J131" i="4"/>
  <c r="J107" i="5"/>
  <c r="J121" i="6"/>
  <c r="J103" i="6"/>
  <c r="J615" i="2"/>
  <c r="J326" i="2"/>
  <c r="BK464" i="2"/>
  <c r="BK419" i="2"/>
  <c r="BK140" i="2"/>
  <c r="BK182" i="2"/>
  <c r="BK121" i="3"/>
  <c r="J122" i="3"/>
  <c r="BK109" i="4"/>
  <c r="BK101" i="6"/>
  <c r="BK120" i="6"/>
  <c r="J475" i="2"/>
  <c r="J315" i="2"/>
  <c r="BK341" i="2"/>
  <c r="BK102" i="3"/>
  <c r="J111" i="4"/>
  <c r="J113" i="6"/>
  <c r="BK566" i="2"/>
  <c r="J789" i="2"/>
  <c r="BK144" i="2"/>
  <c r="J470" i="2"/>
  <c r="J275" i="2"/>
  <c r="BK93" i="3"/>
  <c r="J135" i="4"/>
  <c r="BK101" i="5"/>
  <c r="BK94" i="6"/>
  <c r="BK88" i="7"/>
  <c r="J299" i="2"/>
  <c r="J125" i="2"/>
  <c r="J175" i="2"/>
  <c r="BK207" i="2"/>
  <c r="J128" i="4"/>
  <c r="J96" i="6"/>
  <c r="J294" i="2"/>
  <c r="J538" i="2"/>
  <c r="BK673" i="2"/>
  <c r="BK494" i="2"/>
  <c r="BK114" i="3"/>
  <c r="J134" i="4"/>
  <c r="BK93" i="6"/>
  <c r="J98" i="6"/>
  <c r="BK717" i="2"/>
  <c r="BK767" i="2"/>
  <c r="BK260" i="2"/>
  <c r="J106" i="3"/>
  <c r="J96" i="7"/>
  <c r="J629" i="2"/>
  <c r="BK761" i="2"/>
  <c r="J582" i="2"/>
  <c r="BK274" i="2"/>
  <c r="J116" i="4"/>
  <c r="J101" i="6"/>
  <c r="BK558" i="2"/>
  <c r="J586" i="2"/>
  <c r="J266" i="2"/>
  <c r="BK452" i="2"/>
  <c r="J512" i="2"/>
  <c r="J100" i="3"/>
  <c r="J123" i="4"/>
  <c r="J95" i="5"/>
  <c r="J94" i="6"/>
  <c r="BK785" i="2"/>
  <c r="J510" i="2"/>
  <c r="BK814" i="2"/>
  <c r="J546" i="2"/>
  <c r="BK311" i="2"/>
  <c r="J120" i="3"/>
  <c r="BK127" i="4"/>
  <c r="BK105" i="6"/>
  <c r="J307" i="2"/>
  <c r="BK640" i="2"/>
  <c r="BK116" i="2"/>
  <c r="BK209" i="2"/>
  <c r="J233" i="2"/>
  <c r="BK333" i="2"/>
  <c r="J93" i="3"/>
  <c r="BK119" i="4"/>
  <c r="BK108" i="5"/>
  <c r="J99" i="6"/>
  <c r="J812" i="2"/>
  <c r="J130" i="2"/>
  <c r="J380" i="2"/>
  <c r="J487" i="2"/>
  <c r="BK326" i="2"/>
  <c r="J492" i="2"/>
  <c r="J712" i="2"/>
  <c r="BK122" i="3"/>
  <c r="BK120" i="3"/>
  <c r="J103" i="4"/>
  <c r="BK99" i="4"/>
  <c r="BK95" i="5"/>
  <c r="J91" i="6"/>
  <c r="J105" i="6"/>
  <c r="BK131" i="2"/>
  <c r="BK685" i="2"/>
  <c r="J520" i="2"/>
  <c r="J472" i="2"/>
  <c r="J421" i="2"/>
  <c r="J191" i="2"/>
  <c r="BK123" i="3"/>
  <c r="J99" i="4"/>
  <c r="BK91" i="6"/>
  <c r="BK627" i="2"/>
  <c r="BK702" i="2"/>
  <c r="BK777" i="2"/>
  <c r="BK512" i="2"/>
  <c r="J280" i="2"/>
  <c r="J96" i="3"/>
  <c r="J114" i="4"/>
  <c r="BK118" i="6"/>
  <c r="J106" i="7"/>
  <c r="J241" i="2"/>
  <c r="BK715" i="2"/>
  <c r="BK520" i="2"/>
  <c r="J665" i="2"/>
  <c r="J473" i="2"/>
  <c r="J94" i="3"/>
  <c r="BK124" i="3"/>
  <c r="J113" i="4"/>
  <c r="BK730" i="2"/>
  <c r="BK748" i="2"/>
  <c r="J333" i="2"/>
  <c r="BK594" i="2"/>
  <c r="BK280" i="2"/>
  <c r="BK439" i="2"/>
  <c r="BK95" i="3"/>
  <c r="J127" i="4"/>
  <c r="BK111" i="6"/>
  <c r="J103" i="7"/>
  <c r="BK443" i="2"/>
  <c r="BK478" i="2"/>
  <c r="J483" i="2"/>
  <c r="BK696" i="2"/>
  <c r="BK487" i="2"/>
  <c r="BK355" i="2"/>
  <c r="BK273" i="2"/>
  <c r="J116" i="3"/>
  <c r="BK106" i="3"/>
  <c r="J94" i="4"/>
  <c r="BK99" i="5"/>
  <c r="J112" i="6"/>
  <c r="J110" i="6"/>
  <c r="BK93" i="7"/>
  <c r="J136" i="2"/>
  <c r="BK474" i="2"/>
  <c r="J514" i="2"/>
  <c r="J655" i="2"/>
  <c r="BK510" i="2"/>
  <c r="J717" i="2"/>
  <c r="J117" i="3"/>
  <c r="BK126" i="4"/>
  <c r="J117" i="6"/>
  <c r="J93" i="7"/>
  <c r="BK598" i="2"/>
  <c r="J710" i="2"/>
  <c r="J223" i="2"/>
  <c r="J469" i="2"/>
  <c r="J118" i="3"/>
  <c r="J117" i="4"/>
  <c r="J93" i="6"/>
  <c r="BK688" i="2"/>
  <c r="J234" i="2"/>
  <c r="J349" i="2"/>
  <c r="BK435" i="2"/>
  <c r="J164" i="2"/>
  <c r="J110" i="3"/>
  <c r="BK111" i="4"/>
  <c r="BK99" i="6"/>
  <c r="BK91" i="7"/>
  <c r="J590" i="2"/>
  <c r="BK370" i="2"/>
  <c r="J640" i="2"/>
  <c r="BK113" i="3"/>
  <c r="J120" i="6"/>
  <c r="BK234" i="2"/>
  <c r="BK482" i="2"/>
  <c r="J598" i="2"/>
  <c r="J219" i="2"/>
  <c r="BK119" i="3"/>
  <c r="J101" i="5"/>
  <c r="BK95" i="6"/>
  <c r="J464" i="2"/>
  <c r="BK320" i="2"/>
  <c r="BK467" i="2"/>
  <c r="J311" i="2"/>
  <c r="J365" i="2"/>
  <c r="BK94" i="4"/>
  <c r="BK774" i="2"/>
  <c r="BK665" i="2"/>
  <c r="BK541" i="2"/>
  <c r="J474" i="2"/>
  <c r="BK118" i="3"/>
  <c r="BK117" i="4"/>
  <c r="BK97" i="6"/>
  <c r="J732" i="2"/>
  <c r="BK737" i="2"/>
  <c r="BK679" i="2"/>
  <c r="J594" i="2"/>
  <c r="J696" i="2"/>
  <c r="J748" i="2"/>
  <c r="J119" i="3"/>
  <c r="J109" i="4"/>
  <c r="BK103" i="6"/>
  <c r="J251" i="2"/>
  <c r="BK615" i="2"/>
  <c r="J777" i="2"/>
  <c r="BK475" i="2"/>
  <c r="J396" i="2"/>
  <c r="BK114" i="4"/>
  <c r="BK119" i="6"/>
  <c r="U86" i="6" l="1"/>
  <c r="U89" i="5"/>
  <c r="U92" i="4"/>
  <c r="U89" i="3"/>
  <c r="BK272" i="2"/>
  <c r="J272" i="2" s="1"/>
  <c r="J68" i="2" s="1"/>
  <c r="P455" i="2"/>
  <c r="R477" i="2"/>
  <c r="R500" i="2"/>
  <c r="R522" i="2"/>
  <c r="P619" i="2"/>
  <c r="P687" i="2"/>
  <c r="R776" i="2"/>
  <c r="P90" i="3"/>
  <c r="P103" i="3"/>
  <c r="R126" i="3"/>
  <c r="BK93" i="4"/>
  <c r="J93" i="4" s="1"/>
  <c r="J64" i="4" s="1"/>
  <c r="P97" i="4"/>
  <c r="R115" i="4"/>
  <c r="P125" i="4"/>
  <c r="P93" i="5"/>
  <c r="T103" i="5"/>
  <c r="R163" i="2"/>
  <c r="R418" i="2"/>
  <c r="BK477" i="2"/>
  <c r="J477" i="2" s="1"/>
  <c r="J76" i="2" s="1"/>
  <c r="T540" i="2"/>
  <c r="T609" i="2"/>
  <c r="T672" i="2"/>
  <c r="BK714" i="2"/>
  <c r="J714" i="2" s="1"/>
  <c r="J86" i="2" s="1"/>
  <c r="T111" i="3"/>
  <c r="R102" i="4"/>
  <c r="BK125" i="4"/>
  <c r="J125" i="4" s="1"/>
  <c r="J69" i="4" s="1"/>
  <c r="BK87" i="6"/>
  <c r="BK86" i="6" s="1"/>
  <c r="J86" i="6" s="1"/>
  <c r="J63" i="6" s="1"/>
  <c r="BK111" i="2"/>
  <c r="R272" i="2"/>
  <c r="T455" i="2"/>
  <c r="BK471" i="2"/>
  <c r="J471" i="2" s="1"/>
  <c r="J75" i="2" s="1"/>
  <c r="R540" i="2"/>
  <c r="P609" i="2"/>
  <c r="BK672" i="2"/>
  <c r="J672" i="2" s="1"/>
  <c r="J84" i="2" s="1"/>
  <c r="T714" i="2"/>
  <c r="BK90" i="3"/>
  <c r="BK103" i="3"/>
  <c r="J103" i="3" s="1"/>
  <c r="J65" i="3" s="1"/>
  <c r="P126" i="3"/>
  <c r="P102" i="4"/>
  <c r="T115" i="4"/>
  <c r="T125" i="4"/>
  <c r="BK93" i="5"/>
  <c r="J93" i="5"/>
  <c r="J65" i="5" s="1"/>
  <c r="R96" i="5"/>
  <c r="BK163" i="2"/>
  <c r="J163" i="2" s="1"/>
  <c r="J67" i="2" s="1"/>
  <c r="BK418" i="2"/>
  <c r="J418" i="2" s="1"/>
  <c r="J69" i="2" s="1"/>
  <c r="BK468" i="2"/>
  <c r="J468" i="2" s="1"/>
  <c r="J74" i="2" s="1"/>
  <c r="P471" i="2"/>
  <c r="P500" i="2"/>
  <c r="P522" i="2"/>
  <c r="T619" i="2"/>
  <c r="R714" i="2"/>
  <c r="R111" i="3"/>
  <c r="BK102" i="4"/>
  <c r="J102" i="4"/>
  <c r="J66" i="4" s="1"/>
  <c r="P118" i="4"/>
  <c r="P129" i="4"/>
  <c r="R90" i="5"/>
  <c r="P96" i="5"/>
  <c r="P163" i="2"/>
  <c r="T418" i="2"/>
  <c r="R468" i="2"/>
  <c r="R471" i="2"/>
  <c r="BK500" i="2"/>
  <c r="J500" i="2"/>
  <c r="J79" i="2" s="1"/>
  <c r="BK522" i="2"/>
  <c r="J522" i="2" s="1"/>
  <c r="J80" i="2" s="1"/>
  <c r="R619" i="2"/>
  <c r="BK687" i="2"/>
  <c r="J687" i="2"/>
  <c r="J85" i="2"/>
  <c r="BK776" i="2"/>
  <c r="J776" i="2"/>
  <c r="J87" i="2" s="1"/>
  <c r="R90" i="3"/>
  <c r="T103" i="3"/>
  <c r="R93" i="4"/>
  <c r="T97" i="4"/>
  <c r="P115" i="4"/>
  <c r="R125" i="4"/>
  <c r="R93" i="5"/>
  <c r="T96" i="5"/>
  <c r="P87" i="6"/>
  <c r="P86" i="6" s="1"/>
  <c r="AU62" i="1" s="1"/>
  <c r="T111" i="2"/>
  <c r="T163" i="2"/>
  <c r="P418" i="2"/>
  <c r="R455" i="2"/>
  <c r="T468" i="2"/>
  <c r="T471" i="2"/>
  <c r="P540" i="2"/>
  <c r="R687" i="2"/>
  <c r="P776" i="2"/>
  <c r="BK111" i="3"/>
  <c r="J111" i="3" s="1"/>
  <c r="J66" i="3" s="1"/>
  <c r="T126" i="3"/>
  <c r="T93" i="4"/>
  <c r="R97" i="4"/>
  <c r="BK115" i="4"/>
  <c r="J115" i="4"/>
  <c r="J67" i="4"/>
  <c r="R118" i="4"/>
  <c r="BK129" i="4"/>
  <c r="J129" i="4" s="1"/>
  <c r="J70" i="4" s="1"/>
  <c r="BK90" i="5"/>
  <c r="J90" i="5" s="1"/>
  <c r="J64" i="5" s="1"/>
  <c r="BK96" i="5"/>
  <c r="J96" i="5" s="1"/>
  <c r="J66" i="5" s="1"/>
  <c r="P103" i="5"/>
  <c r="R90" i="7"/>
  <c r="R111" i="2"/>
  <c r="R110" i="2" s="1"/>
  <c r="P272" i="2"/>
  <c r="BK455" i="2"/>
  <c r="P468" i="2"/>
  <c r="P477" i="2"/>
  <c r="BK540" i="2"/>
  <c r="J540" i="2" s="1"/>
  <c r="J81" i="2" s="1"/>
  <c r="BK619" i="2"/>
  <c r="J619" i="2"/>
  <c r="J83" i="2"/>
  <c r="R672" i="2"/>
  <c r="T687" i="2"/>
  <c r="T776" i="2"/>
  <c r="T90" i="3"/>
  <c r="T89" i="3"/>
  <c r="R103" i="3"/>
  <c r="BK126" i="3"/>
  <c r="J126" i="3"/>
  <c r="J67" i="3" s="1"/>
  <c r="P93" i="4"/>
  <c r="P92" i="4" s="1"/>
  <c r="AU60" i="1" s="1"/>
  <c r="T102" i="4"/>
  <c r="T118" i="4"/>
  <c r="R129" i="4"/>
  <c r="P90" i="5"/>
  <c r="P89" i="5" s="1"/>
  <c r="AU61" i="1" s="1"/>
  <c r="T93" i="5"/>
  <c r="R103" i="5"/>
  <c r="R87" i="6"/>
  <c r="R86" i="6" s="1"/>
  <c r="P90" i="7"/>
  <c r="P111" i="2"/>
  <c r="P110" i="2" s="1"/>
  <c r="T272" i="2"/>
  <c r="T477" i="2"/>
  <c r="T500" i="2"/>
  <c r="T522" i="2"/>
  <c r="BK609" i="2"/>
  <c r="J609" i="2"/>
  <c r="J82" i="2"/>
  <c r="R609" i="2"/>
  <c r="P672" i="2"/>
  <c r="P714" i="2"/>
  <c r="P111" i="3"/>
  <c r="BK97" i="4"/>
  <c r="J97" i="4" s="1"/>
  <c r="J65" i="4" s="1"/>
  <c r="BK118" i="4"/>
  <c r="J118" i="4" s="1"/>
  <c r="J68" i="4" s="1"/>
  <c r="T129" i="4"/>
  <c r="T90" i="5"/>
  <c r="T89" i="5"/>
  <c r="BK103" i="5"/>
  <c r="J103" i="5"/>
  <c r="J67" i="5"/>
  <c r="T87" i="6"/>
  <c r="T86" i="6"/>
  <c r="BK90" i="7"/>
  <c r="J90" i="7" s="1"/>
  <c r="J62" i="7" s="1"/>
  <c r="T90" i="7"/>
  <c r="BK102" i="7"/>
  <c r="J102" i="7"/>
  <c r="J65" i="7" s="1"/>
  <c r="P102" i="7"/>
  <c r="R102" i="7"/>
  <c r="T102" i="7"/>
  <c r="BK451" i="2"/>
  <c r="J451" i="2" s="1"/>
  <c r="J70" i="2" s="1"/>
  <c r="BK493" i="2"/>
  <c r="J493" i="2" s="1"/>
  <c r="J78" i="2" s="1"/>
  <c r="BK156" i="2"/>
  <c r="J156" i="2" s="1"/>
  <c r="J66" i="2" s="1"/>
  <c r="BK87" i="7"/>
  <c r="BK466" i="2"/>
  <c r="J466" i="2"/>
  <c r="J73" i="2" s="1"/>
  <c r="BK491" i="2"/>
  <c r="J491" i="2" s="1"/>
  <c r="J77" i="2" s="1"/>
  <c r="BK95" i="7"/>
  <c r="J95" i="7" s="1"/>
  <c r="J63" i="7" s="1"/>
  <c r="BK98" i="7"/>
  <c r="J98" i="7" s="1"/>
  <c r="J64" i="7" s="1"/>
  <c r="E48" i="7"/>
  <c r="J52" i="7"/>
  <c r="F55" i="7"/>
  <c r="J82" i="7"/>
  <c r="BF93" i="7"/>
  <c r="BF106" i="7"/>
  <c r="BF103" i="7"/>
  <c r="BF88" i="7"/>
  <c r="BF96" i="7"/>
  <c r="BF105" i="7"/>
  <c r="BF91" i="7"/>
  <c r="BF99" i="7"/>
  <c r="E74" i="6"/>
  <c r="BF93" i="6"/>
  <c r="BF95" i="6"/>
  <c r="BF120" i="6"/>
  <c r="BF121" i="6"/>
  <c r="BF123" i="6"/>
  <c r="BF88" i="6"/>
  <c r="BF89" i="6"/>
  <c r="BF113" i="6"/>
  <c r="BF115" i="6"/>
  <c r="BF119" i="6"/>
  <c r="BF94" i="6"/>
  <c r="BF102" i="6"/>
  <c r="BF103" i="6"/>
  <c r="BF107" i="6"/>
  <c r="BF111" i="6"/>
  <c r="BF112" i="6"/>
  <c r="BF101" i="6"/>
  <c r="BF109" i="6"/>
  <c r="BF110" i="6"/>
  <c r="J83" i="6"/>
  <c r="BF90" i="6"/>
  <c r="BF98" i="6"/>
  <c r="BF100" i="6"/>
  <c r="BF104" i="6"/>
  <c r="J56" i="6"/>
  <c r="F83" i="6"/>
  <c r="BF99" i="6"/>
  <c r="BF108" i="6"/>
  <c r="BF114" i="6"/>
  <c r="BF118" i="6"/>
  <c r="BF91" i="6"/>
  <c r="BF92" i="6"/>
  <c r="BF97" i="6"/>
  <c r="BF106" i="6"/>
  <c r="BF116" i="6"/>
  <c r="BF96" i="6"/>
  <c r="BF105" i="6"/>
  <c r="BF117" i="6"/>
  <c r="BF122" i="6"/>
  <c r="E77" i="5"/>
  <c r="J86" i="5"/>
  <c r="BF101" i="5"/>
  <c r="BF108" i="5"/>
  <c r="J83" i="5"/>
  <c r="BF106" i="5"/>
  <c r="BF107" i="5"/>
  <c r="F59" i="5"/>
  <c r="BF91" i="5"/>
  <c r="BF95" i="5"/>
  <c r="BF99" i="5"/>
  <c r="BF97" i="5"/>
  <c r="BF104" i="5"/>
  <c r="BF109" i="5"/>
  <c r="BF92" i="5"/>
  <c r="BF94" i="5"/>
  <c r="J59" i="4"/>
  <c r="BF98" i="4"/>
  <c r="BF101" i="4"/>
  <c r="BF111" i="4"/>
  <c r="BF121" i="4"/>
  <c r="J90" i="3"/>
  <c r="J64" i="3"/>
  <c r="BF94" i="4"/>
  <c r="BF103" i="4"/>
  <c r="BF113" i="4"/>
  <c r="BF114" i="4"/>
  <c r="E80" i="4"/>
  <c r="F89" i="4"/>
  <c r="BF105" i="4"/>
  <c r="BF109" i="4"/>
  <c r="BF127" i="4"/>
  <c r="BF128" i="4"/>
  <c r="J56" i="4"/>
  <c r="BF99" i="4"/>
  <c r="BF119" i="4"/>
  <c r="BF126" i="4"/>
  <c r="BF96" i="4"/>
  <c r="BF116" i="4"/>
  <c r="BF117" i="4"/>
  <c r="BF135" i="4"/>
  <c r="BF136" i="4"/>
  <c r="BF107" i="4"/>
  <c r="BF130" i="4"/>
  <c r="BF133" i="4"/>
  <c r="BF134" i="4"/>
  <c r="BF123" i="4"/>
  <c r="BF131" i="4"/>
  <c r="BF132" i="4"/>
  <c r="J111" i="2"/>
  <c r="J65" i="2" s="1"/>
  <c r="J83" i="3"/>
  <c r="BF100" i="3"/>
  <c r="BF102" i="3"/>
  <c r="BF122" i="3"/>
  <c r="BF124" i="3"/>
  <c r="J455" i="2"/>
  <c r="J72" i="2" s="1"/>
  <c r="F59" i="3"/>
  <c r="BF94" i="3"/>
  <c r="BF109" i="3"/>
  <c r="BF113" i="3"/>
  <c r="BF119" i="3"/>
  <c r="BF123" i="3"/>
  <c r="E50" i="3"/>
  <c r="J59" i="3"/>
  <c r="BF92" i="3"/>
  <c r="BF99" i="3"/>
  <c r="BF105" i="3"/>
  <c r="BF106" i="3"/>
  <c r="BF115" i="3"/>
  <c r="BF117" i="3"/>
  <c r="BF128" i="3"/>
  <c r="BF93" i="3"/>
  <c r="BF96" i="3"/>
  <c r="BF107" i="3"/>
  <c r="BF108" i="3"/>
  <c r="BF127" i="3"/>
  <c r="BF95" i="3"/>
  <c r="BF101" i="3"/>
  <c r="BF110" i="3"/>
  <c r="BF112" i="3"/>
  <c r="BF121" i="3"/>
  <c r="BF97" i="3"/>
  <c r="BF98" i="3"/>
  <c r="BF104" i="3"/>
  <c r="BF120" i="3"/>
  <c r="BF125" i="3"/>
  <c r="BF91" i="3"/>
  <c r="BF114" i="3"/>
  <c r="BF116" i="3"/>
  <c r="BF118" i="3"/>
  <c r="BF136" i="2"/>
  <c r="BF152" i="2"/>
  <c r="BF164" i="2"/>
  <c r="BF177" i="2"/>
  <c r="BF233" i="2"/>
  <c r="BF241" i="2"/>
  <c r="BF280" i="2"/>
  <c r="BF281" i="2"/>
  <c r="BF294" i="2"/>
  <c r="BF299" i="2"/>
  <c r="BF303" i="2"/>
  <c r="BF435" i="2"/>
  <c r="BF456" i="2"/>
  <c r="BF469" i="2"/>
  <c r="BF478" i="2"/>
  <c r="BF487" i="2"/>
  <c r="BF505" i="2"/>
  <c r="BF594" i="2"/>
  <c r="BF648" i="2"/>
  <c r="BF679" i="2"/>
  <c r="BF694" i="2"/>
  <c r="BF696" i="2"/>
  <c r="BF702" i="2"/>
  <c r="BF715" i="2"/>
  <c r="BF741" i="2"/>
  <c r="BF772" i="2"/>
  <c r="BF777" i="2"/>
  <c r="BF812" i="2"/>
  <c r="BF234" i="2"/>
  <c r="BF417" i="2"/>
  <c r="BF431" i="2"/>
  <c r="BF510" i="2"/>
  <c r="BF514" i="2"/>
  <c r="J103" i="2"/>
  <c r="BF140" i="2"/>
  <c r="BF157" i="2"/>
  <c r="BF166" i="2"/>
  <c r="BF175" i="2"/>
  <c r="BF202" i="2"/>
  <c r="BF251" i="2"/>
  <c r="BF266" i="2"/>
  <c r="BF333" i="2"/>
  <c r="BF376" i="2"/>
  <c r="BF392" i="2"/>
  <c r="BF412" i="2"/>
  <c r="BF443" i="2"/>
  <c r="BF482" i="2"/>
  <c r="BF483" i="2"/>
  <c r="BF512" i="2"/>
  <c r="BF541" i="2"/>
  <c r="BF574" i="2"/>
  <c r="BF582" i="2"/>
  <c r="BF590" i="2"/>
  <c r="BF602" i="2"/>
  <c r="BF617" i="2"/>
  <c r="F59" i="2"/>
  <c r="J106" i="2"/>
  <c r="BF116" i="2"/>
  <c r="BF120" i="2"/>
  <c r="BF125" i="2"/>
  <c r="BF130" i="2"/>
  <c r="BF131" i="2"/>
  <c r="BF144" i="2"/>
  <c r="BF249" i="2"/>
  <c r="BF365" i="2"/>
  <c r="BF380" i="2"/>
  <c r="BF385" i="2"/>
  <c r="BF464" i="2"/>
  <c r="BF494" i="2"/>
  <c r="BF501" i="2"/>
  <c r="BF538" i="2"/>
  <c r="BF578" i="2"/>
  <c r="BF627" i="2"/>
  <c r="BF629" i="2"/>
  <c r="BF704" i="2"/>
  <c r="BF710" i="2"/>
  <c r="BF712" i="2"/>
  <c r="BF730" i="2"/>
  <c r="BF737" i="2"/>
  <c r="BF761" i="2"/>
  <c r="BF783" i="2"/>
  <c r="BF182" i="2"/>
  <c r="BF273" i="2"/>
  <c r="BF282" i="2"/>
  <c r="BF307" i="2"/>
  <c r="BF315" i="2"/>
  <c r="BF421" i="2"/>
  <c r="BF427" i="2"/>
  <c r="BF452" i="2"/>
  <c r="BF467" i="2"/>
  <c r="BF474" i="2"/>
  <c r="BF557" i="2"/>
  <c r="BF598" i="2"/>
  <c r="BF673" i="2"/>
  <c r="BF754" i="2"/>
  <c r="BF774" i="2"/>
  <c r="BF148" i="2"/>
  <c r="BF171" i="2"/>
  <c r="BF219" i="2"/>
  <c r="BF276" i="2"/>
  <c r="BF311" i="2"/>
  <c r="BF355" i="2"/>
  <c r="BF396" i="2"/>
  <c r="BF439" i="2"/>
  <c r="BF462" i="2"/>
  <c r="BF470" i="2"/>
  <c r="BF492" i="2"/>
  <c r="BF531" i="2"/>
  <c r="BF562" i="2"/>
  <c r="BF570" i="2"/>
  <c r="BF586" i="2"/>
  <c r="BF631" i="2"/>
  <c r="BF655" i="2"/>
  <c r="BF660" i="2"/>
  <c r="BF685" i="2"/>
  <c r="BF717" i="2"/>
  <c r="BF785" i="2"/>
  <c r="BF814" i="2"/>
  <c r="BF112" i="2"/>
  <c r="BF221" i="2"/>
  <c r="BF223" i="2"/>
  <c r="BF286" i="2"/>
  <c r="BF349" i="2"/>
  <c r="BF370" i="2"/>
  <c r="BF419" i="2"/>
  <c r="BF423" i="2"/>
  <c r="BF472" i="2"/>
  <c r="BF520" i="2"/>
  <c r="BF523" i="2"/>
  <c r="BF546" i="2"/>
  <c r="BF548" i="2"/>
  <c r="BF566" i="2"/>
  <c r="BF607" i="2"/>
  <c r="BF610" i="2"/>
  <c r="BF615" i="2"/>
  <c r="BF665" i="2"/>
  <c r="BF670" i="2"/>
  <c r="BF688" i="2"/>
  <c r="BF732" i="2"/>
  <c r="BF748" i="2"/>
  <c r="BF789" i="2"/>
  <c r="E50" i="2"/>
  <c r="BF186" i="2"/>
  <c r="BF191" i="2"/>
  <c r="BF197" i="2"/>
  <c r="BF207" i="2"/>
  <c r="BF209" i="2"/>
  <c r="BF230" i="2"/>
  <c r="BF260" i="2"/>
  <c r="BF274" i="2"/>
  <c r="BF275" i="2"/>
  <c r="BF320" i="2"/>
  <c r="BF326" i="2"/>
  <c r="BF341" i="2"/>
  <c r="BF473" i="2"/>
  <c r="BF475" i="2"/>
  <c r="BF480" i="2"/>
  <c r="BF558" i="2"/>
  <c r="BF620" i="2"/>
  <c r="BF633" i="2"/>
  <c r="BF638" i="2"/>
  <c r="BF640" i="2"/>
  <c r="BF767" i="2"/>
  <c r="F38" i="5"/>
  <c r="BC61" i="1"/>
  <c r="F35" i="7"/>
  <c r="BB63" i="1" s="1"/>
  <c r="F38" i="3"/>
  <c r="BC59" i="1" s="1"/>
  <c r="F36" i="7"/>
  <c r="BC63" i="1"/>
  <c r="F39" i="4"/>
  <c r="BD60" i="1"/>
  <c r="F33" i="7"/>
  <c r="AZ63" i="1" s="1"/>
  <c r="F39" i="2"/>
  <c r="BD58" i="1" s="1"/>
  <c r="F35" i="3"/>
  <c r="AZ59" i="1"/>
  <c r="J35" i="2"/>
  <c r="AV58" i="1"/>
  <c r="F37" i="4"/>
  <c r="BB60" i="1" s="1"/>
  <c r="F37" i="2"/>
  <c r="BB58" i="1" s="1"/>
  <c r="J35" i="5"/>
  <c r="AV61" i="1" s="1"/>
  <c r="F39" i="6"/>
  <c r="BD62" i="1"/>
  <c r="F35" i="5"/>
  <c r="AZ61" i="1" s="1"/>
  <c r="J33" i="7"/>
  <c r="AV63" i="1" s="1"/>
  <c r="AS56" i="1"/>
  <c r="F37" i="3"/>
  <c r="BB59" i="1"/>
  <c r="F35" i="6"/>
  <c r="AZ62" i="1" s="1"/>
  <c r="F37" i="7"/>
  <c r="BD63" i="1"/>
  <c r="F39" i="3"/>
  <c r="BD59" i="1" s="1"/>
  <c r="J35" i="3"/>
  <c r="AV59" i="1"/>
  <c r="F38" i="4"/>
  <c r="BC60" i="1" s="1"/>
  <c r="F35" i="2"/>
  <c r="AZ58" i="1"/>
  <c r="F39" i="5"/>
  <c r="BD61" i="1" s="1"/>
  <c r="F38" i="6"/>
  <c r="BC62" i="1"/>
  <c r="J35" i="6"/>
  <c r="AV62" i="1" s="1"/>
  <c r="J35" i="4"/>
  <c r="AV60" i="1"/>
  <c r="F37" i="5"/>
  <c r="BB61" i="1" s="1"/>
  <c r="F37" i="6"/>
  <c r="BB62" i="1"/>
  <c r="F35" i="4"/>
  <c r="AZ60" i="1" s="1"/>
  <c r="F38" i="2"/>
  <c r="BC58" i="1" s="1"/>
  <c r="J87" i="6" l="1"/>
  <c r="J64" i="6" s="1"/>
  <c r="R86" i="7"/>
  <c r="R85" i="7"/>
  <c r="T86" i="7"/>
  <c r="T85" i="7"/>
  <c r="P86" i="7"/>
  <c r="P85" i="7" s="1"/>
  <c r="AU63" i="1" s="1"/>
  <c r="T92" i="4"/>
  <c r="R454" i="2"/>
  <c r="R109" i="2" s="1"/>
  <c r="R92" i="4"/>
  <c r="T110" i="2"/>
  <c r="R89" i="3"/>
  <c r="P89" i="3"/>
  <c r="AU59" i="1" s="1"/>
  <c r="R89" i="5"/>
  <c r="T454" i="2"/>
  <c r="BK86" i="7"/>
  <c r="J86" i="7"/>
  <c r="J60" i="7"/>
  <c r="BK110" i="2"/>
  <c r="P454" i="2"/>
  <c r="P109" i="2" s="1"/>
  <c r="AU58" i="1" s="1"/>
  <c r="BK454" i="2"/>
  <c r="J454" i="2" s="1"/>
  <c r="J71" i="2" s="1"/>
  <c r="BK89" i="3"/>
  <c r="J89" i="3"/>
  <c r="J63" i="3" s="1"/>
  <c r="BK89" i="5"/>
  <c r="J89" i="5" s="1"/>
  <c r="J63" i="5" s="1"/>
  <c r="J87" i="7"/>
  <c r="J61" i="7"/>
  <c r="BK92" i="4"/>
  <c r="J92" i="4"/>
  <c r="J32" i="4" s="1"/>
  <c r="AG60" i="1" s="1"/>
  <c r="J36" i="3"/>
  <c r="AW59" i="1" s="1"/>
  <c r="AT59" i="1" s="1"/>
  <c r="F34" i="7"/>
  <c r="BA63" i="1" s="1"/>
  <c r="F36" i="2"/>
  <c r="BA58" i="1" s="1"/>
  <c r="J36" i="2"/>
  <c r="AW58" i="1" s="1"/>
  <c r="AT58" i="1" s="1"/>
  <c r="F36" i="5"/>
  <c r="BA61" i="1"/>
  <c r="J32" i="6"/>
  <c r="AG62" i="1"/>
  <c r="J36" i="6"/>
  <c r="AW62" i="1"/>
  <c r="AT62" i="1"/>
  <c r="BD57" i="1"/>
  <c r="J36" i="4"/>
  <c r="AW60" i="1"/>
  <c r="AT60" i="1" s="1"/>
  <c r="J36" i="5"/>
  <c r="AW61" i="1" s="1"/>
  <c r="AT61" i="1" s="1"/>
  <c r="F36" i="6"/>
  <c r="BA62" i="1" s="1"/>
  <c r="BB57" i="1"/>
  <c r="AX57" i="1" s="1"/>
  <c r="F36" i="3"/>
  <c r="BA59" i="1"/>
  <c r="AZ57" i="1"/>
  <c r="AV57" i="1" s="1"/>
  <c r="BC57" i="1"/>
  <c r="F36" i="4"/>
  <c r="BA60" i="1" s="1"/>
  <c r="J34" i="7"/>
  <c r="AW63" i="1" s="1"/>
  <c r="AT63" i="1" s="1"/>
  <c r="BK109" i="2" l="1"/>
  <c r="J109" i="2"/>
  <c r="T109" i="2"/>
  <c r="J110" i="2"/>
  <c r="J64" i="2" s="1"/>
  <c r="J63" i="4"/>
  <c r="BK85" i="7"/>
  <c r="J85" i="7"/>
  <c r="J59" i="7" s="1"/>
  <c r="AN62" i="1"/>
  <c r="J41" i="6"/>
  <c r="J41" i="4"/>
  <c r="AN60" i="1"/>
  <c r="BC56" i="1"/>
  <c r="AY56" i="1"/>
  <c r="J32" i="5"/>
  <c r="AG61" i="1" s="1"/>
  <c r="J32" i="3"/>
  <c r="AG59" i="1"/>
  <c r="AZ56" i="1"/>
  <c r="AV56" i="1" s="1"/>
  <c r="AK31" i="1" s="1"/>
  <c r="J32" i="2"/>
  <c r="AG58" i="1" s="1"/>
  <c r="AU57" i="1"/>
  <c r="AU56" i="1"/>
  <c r="AY57" i="1"/>
  <c r="BA57" i="1"/>
  <c r="AW57" i="1" s="1"/>
  <c r="AT57" i="1" s="1"/>
  <c r="BB56" i="1"/>
  <c r="W33" i="1"/>
  <c r="BD56" i="1"/>
  <c r="W35" i="1"/>
  <c r="J41" i="3" l="1"/>
  <c r="J41" i="5"/>
  <c r="J41" i="2"/>
  <c r="J63" i="2"/>
  <c r="AN58" i="1"/>
  <c r="AN59" i="1"/>
  <c r="AN61" i="1"/>
  <c r="J30" i="7"/>
  <c r="AG63" i="1" s="1"/>
  <c r="W31" i="1"/>
  <c r="W34" i="1"/>
  <c r="AX56" i="1"/>
  <c r="AG57" i="1"/>
  <c r="BA56" i="1"/>
  <c r="W32" i="1" s="1"/>
  <c r="AN57" i="1" l="1"/>
  <c r="J39" i="7"/>
  <c r="AN63" i="1"/>
  <c r="AW56" i="1"/>
  <c r="AK32" i="1" s="1"/>
  <c r="AG56" i="1"/>
  <c r="AK26" i="1" s="1"/>
  <c r="AN28" i="1" s="1"/>
  <c r="AK37" i="1" l="1"/>
  <c r="AT56" i="1"/>
  <c r="AN56" i="1" s="1"/>
</calcChain>
</file>

<file path=xl/sharedStrings.xml><?xml version="1.0" encoding="utf-8"?>
<sst xmlns="http://schemas.openxmlformats.org/spreadsheetml/2006/main" count="10286" uniqueCount="1698">
  <si>
    <t>Export Komplet</t>
  </si>
  <si>
    <t>VZ</t>
  </si>
  <si>
    <t>2.0</t>
  </si>
  <si>
    <t>ZAMOK</t>
  </si>
  <si>
    <t>False</t>
  </si>
  <si>
    <t>{7d7724a9-e3a0-4d6d-8333-0baee12a3448}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</si>
  <si>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</si>
  <si>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</si>
  <si>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</si>
  <si>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</si>
  <si>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</si>
  <si>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</si>
  <si>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</si>
  <si>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</si>
  <si>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2024_01_9_rev03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</si>
  <si>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</si>
  <si>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</si>
  <si>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Ostrovského 1721/12, 15000 Praha 5, b.j.č. 1721/17 - revize 3</t>
  </si>
  <si>
    <t>KSO:</t>
  </si>
  <si>
    <t/>
  </si>
  <si>
    <t>CC-CZ:</t>
  </si>
  <si>
    <t>Místo:</t>
  </si>
  <si>
    <t>Ostrovského 1721/12, 15000 Praha 5</t>
  </si>
  <si>
    <t>Datum:</t>
  </si>
  <si>
    <t>25. 4. 2024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</si>
  <si>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</si>
  <si>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</si>
  <si>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</si>
  <si>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</si>
  <si>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</si>
  <si>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</si>
  <si>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</si>
  <si>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</si>
  <si>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</si>
  <si>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</si>
  <si>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</si>
  <si>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</si>
  <si>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</si>
  <si>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</si>
  <si>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</si>
  <si>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</si>
  <si>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</si>
  <si>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</si>
  <si>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</si>
  <si>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</si>
  <si>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</si>
  <si>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</si>
  <si>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</si>
  <si>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</si>
  <si>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</si>
  <si>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</si>
  <si>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</si>
  <si>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</si>
  <si>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</si>
  <si>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</si>
  <si>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</si>
  <si>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</si>
  <si>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</si>
  <si>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</si>
  <si>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</si>
  <si>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</si>
  <si>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</si>
  <si>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</si>
  <si>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</si>
  <si>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</si>
  <si>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</si>
  <si>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</si>
  <si>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</si>
  <si>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</si>
  <si>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</si>
  <si>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</si>
  <si>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</si>
  <si>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</si>
  <si>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</si>
  <si>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</si>
  <si>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</si>
  <si>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</si>
  <si>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</si>
  <si>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</si>
  <si>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</si>
  <si>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</si>
  <si>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</si>
  <si>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</si>
  <si>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{ff6a97e7-e206-4bef-844e-fc21cb113616}</t>
  </si>
  <si>
    <t>/</t>
  </si>
  <si>
    <t>ARS</t>
  </si>
  <si>
    <t>Stavební část</t>
  </si>
  <si>
    <t>Soupis</t>
  </si>
  <si>
    <t>2</t>
  </si>
  <si>
    <t>{87a9a25e-ce03-47aa-9d39-5e32b7f973ca}</t>
  </si>
  <si>
    <t>ZTI</t>
  </si>
  <si>
    <t>Zdravotně technické instalace</t>
  </si>
  <si>
    <t>{c0ceef09-2e37-448e-a00d-7d5b36a63ad9}</t>
  </si>
  <si>
    <t>ÚT</t>
  </si>
  <si>
    <t>Vytápění</t>
  </si>
  <si>
    <t>{9888e04d-a748-4c10-9282-cb8b09ce8401}</t>
  </si>
  <si>
    <t>ZTP</t>
  </si>
  <si>
    <t>Plynovod</t>
  </si>
  <si>
    <t>{1cc276fd-7ef8-4cba-ad26-34c3e3132de7}</t>
  </si>
  <si>
    <t>EL</t>
  </si>
  <si>
    <t>Elektroinstalace</t>
  </si>
  <si>
    <t>{b47fc7d0-a835-4fa1-8eb5-38c5e125e2c3}</t>
  </si>
  <si>
    <t>VRN</t>
  </si>
  <si>
    <t>Vedlejší rozpočtové náklady</t>
  </si>
  <si>
    <t>VON</t>
  </si>
  <si>
    <t>{fcea066a-fbc9-4958-8a8c-37091b045c70}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</si>
  <si>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</si>
  <si>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</si>
  <si>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</si>
  <si>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</si>
  <si>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</si>
  <si>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</si>
  <si>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</si>
  <si>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</si>
  <si>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</si>
  <si>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</si>
  <si>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</si>
  <si>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</si>
  <si>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</si>
  <si>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</si>
  <si>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</si>
  <si>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</si>
  <si>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</si>
  <si>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</si>
  <si>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</si>
  <si>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</si>
  <si>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</si>
  <si>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</si>
  <si>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</si>
  <si>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</si>
  <si>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</si>
  <si>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</si>
  <si>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</si>
  <si>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</si>
  <si>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</si>
  <si>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</si>
  <si>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</si>
  <si>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</si>
  <si>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</si>
  <si>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</si>
  <si>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</si>
  <si>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</si>
  <si>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</si>
  <si>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</si>
  <si>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</si>
  <si>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</si>
  <si>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</si>
  <si>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</si>
  <si>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</si>
  <si>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</si>
  <si>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</si>
  <si>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</si>
  <si>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</si>
  <si>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</si>
  <si>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</si>
  <si>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</si>
  <si>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</si>
  <si>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</si>
  <si>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</si>
  <si>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310232015</t>
  </si>
  <si>
    <t>Zazdívka otvorů ve zdivu nadzákladovém děrovanými broušenými cihlami plochy přes 1 m2 do 4 m2 na tenkovrstvou maltu, tl. zdiva 175 mm</t>
  </si>
  <si>
    <t>m2</t>
  </si>
  <si>
    <t>CS ÚRS 2024 01</t>
  </si>
  <si>
    <t>4</t>
  </si>
  <si>
    <t>-1992990984</t>
  </si>
  <si>
    <t>Online PSC</t>
  </si>
  <si>
    <t>https://podminky.urs.cz/item/CS_URS_2024_01/310232015</t>
  </si>
  <si>
    <t>VV</t>
  </si>
  <si>
    <t>0,78*2,0</t>
  </si>
  <si>
    <t>Součet</t>
  </si>
  <si>
    <t>310237271</t>
  </si>
  <si>
    <t>Zazdívka otvorů ve zdivu nadzákladovém cihlami pálenými plochy přes 0,09 m2 do 0,25 m2, ve zdi tl. přes 600 do 750 mm</t>
  </si>
  <si>
    <t>kus</t>
  </si>
  <si>
    <t>-1876751153</t>
  </si>
  <si>
    <t>https://podminky.urs.cz/item/CS_URS_2024_01/310237271</t>
  </si>
  <si>
    <t>"odkouření WAV" 1</t>
  </si>
  <si>
    <t>317168012</t>
  </si>
  <si>
    <t>Překlady keramické ploché osazené do maltového lože, výšky překladu 71 mm šířky 115 mm, délky 1250 mm</t>
  </si>
  <si>
    <t>1349569019</t>
  </si>
  <si>
    <t>https://podminky.urs.cz/item/CS_URS_2024_01/317168012</t>
  </si>
  <si>
    <t>Tabulka překladů</t>
  </si>
  <si>
    <t>"ozn. Li.1" 2</t>
  </si>
  <si>
    <t>317168052</t>
  </si>
  <si>
    <t>Překlady keramické vysoké osazené do maltového lože, šířky překladu 70 mm výšky 238 mm, délky 1250 mm</t>
  </si>
  <si>
    <t>14117072</t>
  </si>
  <si>
    <t>https://podminky.urs.cz/item/CS_URS_2024_01/317168052</t>
  </si>
  <si>
    <t>"ozn. Li.2" 1</t>
  </si>
  <si>
    <t>5</t>
  </si>
  <si>
    <t>317R01</t>
  </si>
  <si>
    <t>Příplatek k osazení keramického překladu za dodatečné osazení do vysakané kapsy nebo rýhy</t>
  </si>
  <si>
    <t>1222151850</t>
  </si>
  <si>
    <t>6</t>
  </si>
  <si>
    <t>342244211</t>
  </si>
  <si>
    <t>Příčky jednoduché z cihel děrovaných broušených, na tenkovrstvou maltu, pevnost cihel do P15, tl. příčky 115 mm</t>
  </si>
  <si>
    <t>-2083394812</t>
  </si>
  <si>
    <t>https://podminky.urs.cz/item/CS_URS_2024_01/342244211</t>
  </si>
  <si>
    <t>(2,18+1,4+0,8)*2,6</t>
  </si>
  <si>
    <t>-0,8*2,05*2</t>
  </si>
  <si>
    <t>7</t>
  </si>
  <si>
    <t>342272235</t>
  </si>
  <si>
    <t>Příčky z pórobetonových tvárnic hladkých na tenké maltové lože objemová hmotnost do 500 kg/m3, tloušťka příčky 125 mm</t>
  </si>
  <si>
    <t>-2033280953</t>
  </si>
  <si>
    <t>https://podminky.urs.cz/item/CS_URS_2024_01/342272235</t>
  </si>
  <si>
    <t>4,34*2,6</t>
  </si>
  <si>
    <t>8</t>
  </si>
  <si>
    <t>346244353</t>
  </si>
  <si>
    <t>Obezdívka koupelnových van ploch rovných z přesných pórobetonových tvárnic, na tenké maltové lože, tl. 75 mm</t>
  </si>
  <si>
    <t>818592591</t>
  </si>
  <si>
    <t>https://podminky.urs.cz/item/CS_URS_2024_01/346244353</t>
  </si>
  <si>
    <t>(1,7+0,7)*0,7</t>
  </si>
  <si>
    <t>9</t>
  </si>
  <si>
    <t>346272236</t>
  </si>
  <si>
    <t>Přizdívky z pórobetonových tvárnic objemová hmotnost do 500 kg/m3, na tenké maltové lože, tloušťka přizdívky 100 mm</t>
  </si>
  <si>
    <t>-383460233</t>
  </si>
  <si>
    <t>https://podminky.urs.cz/item/CS_URS_2024_01/346272236</t>
  </si>
  <si>
    <t>"m.č. 1.05" 0,37*2,6</t>
  </si>
  <si>
    <t>10</t>
  </si>
  <si>
    <t>346272246</t>
  </si>
  <si>
    <t>Přizdívky z pórobetonových tvárnic objemová hmotnost do 500 kg/m3, na tenké maltové lože, tloušťka přizdívky 125 mm</t>
  </si>
  <si>
    <t>452641145</t>
  </si>
  <si>
    <t>https://podminky.urs.cz/item/CS_URS_2024_01/346272246</t>
  </si>
  <si>
    <t>"m.č. 1.04" 0,7*0,9</t>
  </si>
  <si>
    <t>11</t>
  </si>
  <si>
    <t>346272256</t>
  </si>
  <si>
    <t>Přizdívky z pórobetonových tvárnic objemová hmotnost do 500 kg/m3, na tenké maltové lože, tloušťka přizdívky 150 mm</t>
  </si>
  <si>
    <t>244541899</t>
  </si>
  <si>
    <t>https://podminky.urs.cz/item/CS_URS_2024_01/346272256</t>
  </si>
  <si>
    <t>"m.č. 1.05" 0,75*1,2</t>
  </si>
  <si>
    <t>Vodorovné konstrukce</t>
  </si>
  <si>
    <t>413941121</t>
  </si>
  <si>
    <t>Osazování ocelových válcovaných nosníků ve stropech I nebo IE nebo U nebo UE nebo L do č.12 nebo výšky do 120 mm</t>
  </si>
  <si>
    <t>t</t>
  </si>
  <si>
    <t>1492894947</t>
  </si>
  <si>
    <t>https://podminky.urs.cz/item/CS_URS_2024_01/413941121</t>
  </si>
  <si>
    <t>osazení původní I120 v podlaze</t>
  </si>
  <si>
    <t>IPN 120 = 11,1 kg/m</t>
  </si>
  <si>
    <t>4,64*11,1/1000</t>
  </si>
  <si>
    <t>Úpravy povrchů, podlahy a osazování výplní</t>
  </si>
  <si>
    <t>13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</si>
  <si>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</si>
  <si>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</si>
  <si>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</si>
  <si>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</si>
  <si>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14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</si>
  <si>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</si>
  <si>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</si>
  <si>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</si>
  <si>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</si>
  <si>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okna</t>
  </si>
  <si>
    <t>1,88*1,29*2</t>
  </si>
  <si>
    <t>15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</si>
  <si>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</si>
  <si>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</si>
  <si>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</si>
  <si>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</si>
  <si>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4,85+0,6*0,88+0,57*0,88+0,58*0,87+0,57*0,855+0,875*1,32</t>
  </si>
  <si>
    <t>16</t>
  </si>
  <si>
    <t>611131121</t>
  </si>
  <si>
    <t>Podkladní a spojovací vrstva vnitřních omítaných ploch penetrace disperzní nanášená ručně stropů</t>
  </si>
  <si>
    <t>-1127257381</t>
  </si>
  <si>
    <t>https://podminky.urs.cz/item/CS_URS_2024_01/611131121</t>
  </si>
  <si>
    <t>17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</si>
  <si>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</si>
  <si>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</si>
  <si>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-1647919106</t>
  </si>
  <si>
    <t>https://podminky.urs.cz/item/CS_URS_2024_01/611325417</t>
  </si>
  <si>
    <t>P</t>
  </si>
  <si>
    <t>Poznámka k položce:_x000D_
vč zapravení omítek v místech bouraných konstrukcí a otvorů</t>
  </si>
  <si>
    <t>"otlučené omítky" 51,283</t>
  </si>
  <si>
    <t>18</t>
  </si>
  <si>
    <t>611181001</t>
  </si>
  <si>
    <t>Sádrová stěrka vnitřních povrchů tloušťky do 3 mm bez penetrace, včetně následného přebroušení vodorovných konstrukcí stropů rovných</t>
  </si>
  <si>
    <t>investice</t>
  </si>
  <si>
    <t>1212495155</t>
  </si>
  <si>
    <t>https://podminky.urs.cz/item/CS_URS_2024_01/611181001</t>
  </si>
  <si>
    <t>"SDK podhledy" 1,17</t>
  </si>
  <si>
    <t>19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</si>
  <si>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</si>
  <si>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</si>
  <si>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</si>
  <si>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</si>
  <si>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</si>
  <si>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30% stávajících stěn" 105,454*0,3</t>
  </si>
  <si>
    <t>20</t>
  </si>
  <si>
    <t>612135101</t>
  </si>
  <si>
    <t>Hrubá výplň rýh maltou jakékoli šířky rýhy ve stěnách</t>
  </si>
  <si>
    <t>1684549370</t>
  </si>
  <si>
    <t>https://podminky.urs.cz/item/CS_URS_2024_01/612135101</t>
  </si>
  <si>
    <t>Poznámka k položce:_x000D_
vč stropů</t>
  </si>
  <si>
    <t>"ZTI" 6,0*0,1</t>
  </si>
  <si>
    <t>"elektro" (10,5+47,6)*0,05</t>
  </si>
  <si>
    <t>612131121</t>
  </si>
  <si>
    <t>Podkladní a spojovací vrstva vnitřních omítaných ploch penetrace disperzní nanášená ručně stěn</t>
  </si>
  <si>
    <t>1805810799</t>
  </si>
  <si>
    <t>https://podminky.urs.cz/item/CS_URS_2024_01/612131121</t>
  </si>
  <si>
    <t>"otlučené omítky" 105,454</t>
  </si>
  <si>
    <t>"nové omítky" 25,004</t>
  </si>
  <si>
    <t>22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</si>
  <si>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</si>
  <si>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</si>
  <si>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1207124757</t>
  </si>
  <si>
    <t>https://podminky.urs.cz/item/CS_URS_2024_01/612325417</t>
  </si>
  <si>
    <t>23</t>
  </si>
  <si>
    <t>612131101</t>
  </si>
  <si>
    <t>Podkladní a spojovací vrstva vnitřních omítaných ploch cementový postřik nanášený ručně celoplošně stěn</t>
  </si>
  <si>
    <t>1618156932</t>
  </si>
  <si>
    <t>https://podminky.urs.cz/item/CS_URS_2024_01/612131101</t>
  </si>
  <si>
    <t>24</t>
  </si>
  <si>
    <t>612321141</t>
  </si>
  <si>
    <t>Omítka vápenocementová vnitřních ploch nanášená ručně dvouvrstvá, tloušťky jádrové omítky do 10 mm a tloušťky štuku do 3 mm štuková svislých konstrukcí stěn</t>
  </si>
  <si>
    <t>1220438819</t>
  </si>
  <si>
    <t>https://podminky.urs.cz/item/CS_URS_2024_01/612321141</t>
  </si>
  <si>
    <t>Poznámka k položce:_x000D_
nových konstrukcí a zazdívek</t>
  </si>
  <si>
    <t>"příčka porobeton" 11,284</t>
  </si>
  <si>
    <t>"přizdívky" 0,962+0,63+0,9</t>
  </si>
  <si>
    <t>Mezisoučet</t>
  </si>
  <si>
    <t>"příčka keramická" 8,108</t>
  </si>
  <si>
    <t>"zazdívka" 1,56*2</t>
  </si>
  <si>
    <t>25</t>
  </si>
  <si>
    <t>612321191</t>
  </si>
  <si>
    <t>Omítka vápenocementová vnitřních ploch nanášená ručně Příplatek k cenám za každých dalších i započatých 5 mm tloušťky omítky přes 10 mm stěn</t>
  </si>
  <si>
    <t>159125133</t>
  </si>
  <si>
    <t>https://podminky.urs.cz/item/CS_URS_2024_01/612321191</t>
  </si>
  <si>
    <t>26</t>
  </si>
  <si>
    <t>612325R21</t>
  </si>
  <si>
    <t xml:space="preserve">Omítnutí drážek pro elektroinstalace - chodba, vč výmalby </t>
  </si>
  <si>
    <t>m</t>
  </si>
  <si>
    <t>2060937398</t>
  </si>
  <si>
    <t>Poznámka k položce:_x000D_
v bytě v rámci oprav omítek a nových maleb</t>
  </si>
  <si>
    <t>27</t>
  </si>
  <si>
    <t>619995R01</t>
  </si>
  <si>
    <t>Začištění vnějších omítek (s dodáním hmot) kolem nových oken, typ a odstín dle stávající omítky</t>
  </si>
  <si>
    <t>-613116820</t>
  </si>
  <si>
    <t>"okno P.1" (0,875+1,32)*2</t>
  </si>
  <si>
    <t>"okno P.2" (0,57+0,855)*2</t>
  </si>
  <si>
    <t>"okno P.3" (0,58+0,87)*2</t>
  </si>
  <si>
    <t>"okno P.4" (0,57+0,88)*2</t>
  </si>
  <si>
    <t>"okno P.5" (0,6+0,88)*2</t>
  </si>
  <si>
    <t>28</t>
  </si>
  <si>
    <t>612325R22</t>
  </si>
  <si>
    <t xml:space="preserve">Vnější omítka jednotlivých malých ploch na stěnách, plochy jednotlivě do 0,25 m2, typ a odstín omítky dle stávající </t>
  </si>
  <si>
    <t>180025102</t>
  </si>
  <si>
    <t>29</t>
  </si>
  <si>
    <t>635211R11</t>
  </si>
  <si>
    <t>Doplnění násypů pod podlahy - použití odebraného násypu z jiných prostor</t>
  </si>
  <si>
    <t>m3</t>
  </si>
  <si>
    <t>1607091135</t>
  </si>
  <si>
    <t>30</t>
  </si>
  <si>
    <t>635211R21</t>
  </si>
  <si>
    <t>Doplnění násypu pod podlahy a dlažby granulátem přírodního jílu (s dodáním hmot), s udusáním a urovnáním povrchu násypu</t>
  </si>
  <si>
    <t>888199116</t>
  </si>
  <si>
    <t>Nový stav</t>
  </si>
  <si>
    <t>"m.č. 1.02, polštáře" 0,16</t>
  </si>
  <si>
    <t>"m.č. 1.03, polštáře" 0,2</t>
  </si>
  <si>
    <t>"použití původního násypu" -0,301</t>
  </si>
  <si>
    <t>31</t>
  </si>
  <si>
    <t>631311115</t>
  </si>
  <si>
    <t>Mazanina z betonu prostého bez zvýšených nároků na prostředí tl. přes 50 do 80 mm tř. C 20/25</t>
  </si>
  <si>
    <t>-1363691012</t>
  </si>
  <si>
    <t>https://podminky.urs.cz/item/CS_URS_2024_01/631311115</t>
  </si>
  <si>
    <t>skladba P.1, tl. 54 mm</t>
  </si>
  <si>
    <t>"m.č. 1.01" 7,69*0,054</t>
  </si>
  <si>
    <t>skladba P.3, tl. 53 mm</t>
  </si>
  <si>
    <t>"m.č. 1.04" 5,86*0,053</t>
  </si>
  <si>
    <t>"m.č. 1.05" 1,17*0,053</t>
  </si>
  <si>
    <t>32</t>
  </si>
  <si>
    <t>631319171</t>
  </si>
  <si>
    <t>Příplatek k cenám mazanin za stržení povrchu spodní vrstvy mazaniny latí před vložením výztuže nebo pletiva pro tl. obou vrstev mazaniny přes 50 do 80 mm</t>
  </si>
  <si>
    <t>-514523149</t>
  </si>
  <si>
    <t>https://podminky.urs.cz/item/CS_URS_2024_01/631319171</t>
  </si>
  <si>
    <t>33</t>
  </si>
  <si>
    <t>631362021</t>
  </si>
  <si>
    <t>Výztuž mazanin ze svařovaných sítí z drátů typu KARI</t>
  </si>
  <si>
    <t>1450046551</t>
  </si>
  <si>
    <t>https://podminky.urs.cz/item/CS_URS_2024_01/631362021</t>
  </si>
  <si>
    <t>KARI 150/150/6 = 3,03 kg/m2</t>
  </si>
  <si>
    <t>"m.č. 1.01" 7,69*3,03/1000</t>
  </si>
  <si>
    <t>"m.č. 1.04" 5,86*3,03/1000</t>
  </si>
  <si>
    <t>"m.č. 1.05" 1,17*3,03/1000</t>
  </si>
  <si>
    <t>"15% na přesahy" 0,045*0,15</t>
  </si>
  <si>
    <t>34</t>
  </si>
  <si>
    <t>634111113</t>
  </si>
  <si>
    <t>Obvodová dilatace mezi stěnou a mazaninou nebo potěrem pružnou těsnicí páskou na bázi syntetického kaučuku výšky 80 mm</t>
  </si>
  <si>
    <t>1578171107</t>
  </si>
  <si>
    <t>https://podminky.urs.cz/item/CS_URS_2024_01/634111113</t>
  </si>
  <si>
    <t>"m.č. 1.01" 12,0</t>
  </si>
  <si>
    <t>"m.č. 1.04" 12,2</t>
  </si>
  <si>
    <t>"m.č. 1.05" 4,6</t>
  </si>
  <si>
    <t>35</t>
  </si>
  <si>
    <t>634112113</t>
  </si>
  <si>
    <t>Obvodová dilatace mezi stěnou a mazaninou nebo potěrem podlahovým páskem z pěnového PE tl. do 10 mm, výšky 80 mm</t>
  </si>
  <si>
    <t>1241856209</t>
  </si>
  <si>
    <t>https://podminky.urs.cz/item/CS_URS_2024_01/634112113</t>
  </si>
  <si>
    <t>"m.č. 1.02" 15,9</t>
  </si>
  <si>
    <t>"m.č. 1.03" 18,9</t>
  </si>
  <si>
    <t>Ostatní konstrukce a práce, bourání</t>
  </si>
  <si>
    <t>36</t>
  </si>
  <si>
    <t>9R01</t>
  </si>
  <si>
    <t>Vyklizení prostor před zahájením prací</t>
  </si>
  <si>
    <t>soubor</t>
  </si>
  <si>
    <t>-1101118693</t>
  </si>
  <si>
    <t>37</t>
  </si>
  <si>
    <t>9R02</t>
  </si>
  <si>
    <t>Zaměření, odpojení, případná ochrana stávajících inženýrských sítí před zahájením prací</t>
  </si>
  <si>
    <t>-1597712646</t>
  </si>
  <si>
    <t>38</t>
  </si>
  <si>
    <t>9R03</t>
  </si>
  <si>
    <t>Fasádní lešení nebo pomocná konstrukce pro práce prováděné na fasádě (zapravení omítky, nové parapety, nová okna a pod) - dle návrhu zhotovitele</t>
  </si>
  <si>
    <t>-727093685</t>
  </si>
  <si>
    <t>39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</si>
  <si>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</si>
  <si>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</si>
  <si>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</si>
  <si>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</si>
  <si>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52,81</t>
  </si>
  <si>
    <t>40</t>
  </si>
  <si>
    <t>9R05</t>
  </si>
  <si>
    <t>Prostup přes podestu schodiště, vč následného zapravení, specifikace dle PD</t>
  </si>
  <si>
    <t>1745336640</t>
  </si>
  <si>
    <t>41</t>
  </si>
  <si>
    <t>9R06</t>
  </si>
  <si>
    <t>Prostup přes střešní konstrukci pro odvětrání kanalizace, živičná krytina, vč následného zapravení, specifikace dle PD</t>
  </si>
  <si>
    <t>-1295509075</t>
  </si>
  <si>
    <t>42</t>
  </si>
  <si>
    <t>977151223</t>
  </si>
  <si>
    <t>Jádrové vrty diamantovými korunkami do stavebních materiálů (železobetonu, betonu, cihel, obkladů, dlažeb, kamene) dovrchní (směrem vzhůru), průměru přes 130 do 150 mm</t>
  </si>
  <si>
    <t>1709913525</t>
  </si>
  <si>
    <t>https://podminky.urs.cz/item/CS_URS_2024_01/977151223</t>
  </si>
  <si>
    <t>"odvětrání kanalizace" 0,45</t>
  </si>
  <si>
    <t>43</t>
  </si>
  <si>
    <t>962031132</t>
  </si>
  <si>
    <t>Bourání příček nebo přizdívek z cihel pálených plných nebo dutých, tl. do 100 mm</t>
  </si>
  <si>
    <t>-1455881459</t>
  </si>
  <si>
    <t>https://podminky.urs.cz/item/CS_URS_2024_01/962031132</t>
  </si>
  <si>
    <t>(1,885+0,65+0,97+2,18+2,18*2)*2,6</t>
  </si>
  <si>
    <t>-(0,6*1,97*3+0,7*2,055*2)</t>
  </si>
  <si>
    <t>-0,8*2,0</t>
  </si>
  <si>
    <t>"obezdívka vana" 1,5*0,6</t>
  </si>
  <si>
    <t>44</t>
  </si>
  <si>
    <t>971033641</t>
  </si>
  <si>
    <t>Vybourání otvorů ve zdivu základovém nebo nadzákladovém z cihel, tvárnic, příčkovek z cihel pálených na maltu vápennou nebo vápenocementovou plochy do 4 m2, tl. do 300 mm</t>
  </si>
  <si>
    <t>-1697514260</t>
  </si>
  <si>
    <t>https://podminky.urs.cz/item/CS_URS_2024_01/971033641</t>
  </si>
  <si>
    <t>Poznámka k položce:_x000D_
vč případného řezání zdiva</t>
  </si>
  <si>
    <t>0,9*2,15*0,16</t>
  </si>
  <si>
    <t>45</t>
  </si>
  <si>
    <t>973031813</t>
  </si>
  <si>
    <t>Vysekání výklenků nebo kapes ve zdivu z cihel na maltu vápennou nebo vápenocementovou kapes pro zavázání nových příček, tl. do 150 mm</t>
  </si>
  <si>
    <t>-1945862772</t>
  </si>
  <si>
    <t>https://podminky.urs.cz/item/CS_URS_2024_01/973031813</t>
  </si>
  <si>
    <t>2,6*5</t>
  </si>
  <si>
    <t>46</t>
  </si>
  <si>
    <t>974031664</t>
  </si>
  <si>
    <t>Vysekání rýh ve zdivu cihelném na maltu vápennou nebo vápenocementovou pro vtahování nosníků do zdí, před vybouráním otvoru do hl. 150 mm, při v. nosníku do 150 mm</t>
  </si>
  <si>
    <t>-1188901238</t>
  </si>
  <si>
    <t>https://podminky.urs.cz/item/CS_URS_2024_01/974031664</t>
  </si>
  <si>
    <t>"pro osazení Li.2" 1,2</t>
  </si>
  <si>
    <t>47</t>
  </si>
  <si>
    <t>974031142</t>
  </si>
  <si>
    <t>Vysekání rýh ve zdivu cihelném na maltu vápennou nebo vápenocementovou do hl. 70 mm a šířky do 70 mm</t>
  </si>
  <si>
    <t>-276873697</t>
  </si>
  <si>
    <t>https://podminky.urs.cz/item/CS_URS_2024_01/974031142</t>
  </si>
  <si>
    <t>"ZTI" 5,0</t>
  </si>
  <si>
    <t>48</t>
  </si>
  <si>
    <t>974031153</t>
  </si>
  <si>
    <t>Vysekání rýh ve zdivu cihelném na maltu vápennou nebo vápenocementovou do hl. 100 mm a šířky do 100 mm</t>
  </si>
  <si>
    <t>511464649</t>
  </si>
  <si>
    <t>https://podminky.urs.cz/item/CS_URS_2024_01/974031153</t>
  </si>
  <si>
    <t>"ZTI" 1,0</t>
  </si>
  <si>
    <t>49</t>
  </si>
  <si>
    <t>977332112</t>
  </si>
  <si>
    <t>Frézování drážek pro vodiče ve stěnách z cihel, rozměru do 50x50 mm</t>
  </si>
  <si>
    <t>-1154828246</t>
  </si>
  <si>
    <t>https://podminky.urs.cz/item/CS_URS_2024_01/977332112</t>
  </si>
  <si>
    <t>10,5+47,6</t>
  </si>
  <si>
    <t>50</t>
  </si>
  <si>
    <t>964073321</t>
  </si>
  <si>
    <t>Vybourání válcovaných nosníků uložených ve zdivu cihelném délky do 6 m, hmotnosti do 20 kg/m</t>
  </si>
  <si>
    <t>-119100022</t>
  </si>
  <si>
    <t>https://podminky.urs.cz/item/CS_URS_2024_01/964073321</t>
  </si>
  <si>
    <t>IPN 120 pod stávající příčkou - posun</t>
  </si>
  <si>
    <t>51</t>
  </si>
  <si>
    <t>968062455</t>
  </si>
  <si>
    <t>Vybourání dřevěných rámů oken s křídly, dveřních zárubní, vrat, stěn, ostění nebo obkladů dveřních zárubní, plochy do 2 m2</t>
  </si>
  <si>
    <t>-2022762322</t>
  </si>
  <si>
    <t>https://podminky.urs.cz/item/CS_URS_2024_01/968062455</t>
  </si>
  <si>
    <t>0,6*1,97*3</t>
  </si>
  <si>
    <t>0,6*1,99</t>
  </si>
  <si>
    <t>0,8*2,0*3</t>
  </si>
  <si>
    <t>0,7*2,055*2</t>
  </si>
  <si>
    <t>52</t>
  </si>
  <si>
    <t>968062244</t>
  </si>
  <si>
    <t>Vybourání dřevěných rámů oken s křídly, dveřních zárubní, vrat, stěn, ostění nebo obkladů rámů oken s křídly jednoduchých, plochy do 1 m2</t>
  </si>
  <si>
    <t>1721514234</t>
  </si>
  <si>
    <t>https://podminky.urs.cz/item/CS_URS_2024_01/968062244</t>
  </si>
  <si>
    <t>0,6*0,88</t>
  </si>
  <si>
    <t>0,57*0,88</t>
  </si>
  <si>
    <t>0,58*0,87</t>
  </si>
  <si>
    <t>0,57*0,855</t>
  </si>
  <si>
    <t>0,879*1,32</t>
  </si>
  <si>
    <t>53</t>
  </si>
  <si>
    <t>965081213</t>
  </si>
  <si>
    <t>Bourání podlah z dlaždic bez podkladního lože nebo mazaniny, s jakoukoliv výplní spár keramických nebo xylolitových tl. do 10 mm, plochy přes 1 m2</t>
  </si>
  <si>
    <t>-1784988900</t>
  </si>
  <si>
    <t>https://podminky.urs.cz/item/CS_URS_2024_01/965081213</t>
  </si>
  <si>
    <t>Stávající stav</t>
  </si>
  <si>
    <t>"m.č. 1.01" 4,06</t>
  </si>
  <si>
    <t>"m.č. 1.06" 2,82</t>
  </si>
  <si>
    <t>"m.č. 1.07" 0,92</t>
  </si>
  <si>
    <t>"m.č. 1.08" 1,0</t>
  </si>
  <si>
    <t>54</t>
  </si>
  <si>
    <t>771473810</t>
  </si>
  <si>
    <t>Demontáž soklíků z dlaždic keramických lepených rovných</t>
  </si>
  <si>
    <t>1315137401</t>
  </si>
  <si>
    <t>https://podminky.urs.cz/item/CS_URS_2024_01/771473810</t>
  </si>
  <si>
    <t>"m.č. 1.01" 8,6-(0,9*2+0,7)</t>
  </si>
  <si>
    <t>"m.č. 1.07" 3,8-0,7</t>
  </si>
  <si>
    <t>55</t>
  </si>
  <si>
    <t>965042131</t>
  </si>
  <si>
    <t>Bourání mazanin betonových nebo z litého asfaltu tl. do 100 mm, plochy do 4 m2</t>
  </si>
  <si>
    <t>494725455</t>
  </si>
  <si>
    <t>https://podminky.urs.cz/item/CS_URS_2024_01/965042131</t>
  </si>
  <si>
    <t>Stávající stav, tl. 22+38 mm (mazanina+potěr)</t>
  </si>
  <si>
    <t>"m.č. 1.01" 4,06*0,06</t>
  </si>
  <si>
    <t>"m.č. 1.02" 3,43*0,06</t>
  </si>
  <si>
    <t>"m.č. 1.05" 2,59*0,06</t>
  </si>
  <si>
    <t>"m.č. 1.06" 2,82*0,06</t>
  </si>
  <si>
    <t>"m.č. 1.07" 0,92*0,06</t>
  </si>
  <si>
    <t>"m.č. 1.08" 1,0*0,06</t>
  </si>
  <si>
    <t>56</t>
  </si>
  <si>
    <t>965042221</t>
  </si>
  <si>
    <t>Bourání mazanin betonových nebo z litého asfaltu tl. přes 100 mm, plochy do 1 m2</t>
  </si>
  <si>
    <t>-820484124</t>
  </si>
  <si>
    <t>https://podminky.urs.cz/item/CS_URS_2024_01/965042221</t>
  </si>
  <si>
    <t>vyvýšená podlaha m.č. 1.07</t>
  </si>
  <si>
    <t>0,9*0,9*0,21</t>
  </si>
  <si>
    <t>57</t>
  </si>
  <si>
    <t>965083112</t>
  </si>
  <si>
    <t>Odstranění násypu mezi stropními trámy tl. do 100 mm, plochy přes 2 m2</t>
  </si>
  <si>
    <t>1627546461</t>
  </si>
  <si>
    <t>https://podminky.urs.cz/item/CS_URS_2024_01/965083112</t>
  </si>
  <si>
    <t>"m.č. 1.02, tl. 8 mm" 15,63*0,008</t>
  </si>
  <si>
    <t>"m.č. 1.03, tl. 8 mm" 22,05*0,008</t>
  </si>
  <si>
    <t>58</t>
  </si>
  <si>
    <t>952902R21</t>
  </si>
  <si>
    <t>Urovnání stávajícího násypu v podlahách před realizací nových podlahových vrstev</t>
  </si>
  <si>
    <t>119081815</t>
  </si>
  <si>
    <t>"celková plocha bytu" 52,81</t>
  </si>
  <si>
    <t>59</t>
  </si>
  <si>
    <t>978059241</t>
  </si>
  <si>
    <t>Odsekání obkladů stěn včetně otlučení podkladní omítky až na zdivo z kamene přes 1 m2</t>
  </si>
  <si>
    <t>2050680957</t>
  </si>
  <si>
    <t>https://podminky.urs.cz/item/CS_URS_2024_01/978059241</t>
  </si>
  <si>
    <t>"m.č. 1.02" 2,04*2,055</t>
  </si>
  <si>
    <t>60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</si>
  <si>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</si>
  <si>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</si>
  <si>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</si>
  <si>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</si>
  <si>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1.02" (1,48*2+1,54)*1,4</t>
  </si>
  <si>
    <t>"m.č. 1.06" (1,53+0,71+0,28)*1,86+(0,355+0,8+1,32)*0,88</t>
  </si>
  <si>
    <t>"m.č. 1.08" (0,97+0,965)*2*1,28-0,7*2,05</t>
  </si>
  <si>
    <t>61</t>
  </si>
  <si>
    <t>978011141</t>
  </si>
  <si>
    <t>Otlučení vápenných nebo vápenocementových omítek vnitřních ploch stropů, v rozsahu přes 10 do 30 %</t>
  </si>
  <si>
    <t>-1411426368</t>
  </si>
  <si>
    <t>https://podminky.urs.cz/item/CS_URS_2024_01/978011141</t>
  </si>
  <si>
    <t>52,4-1,117</t>
  </si>
  <si>
    <t>62</t>
  </si>
  <si>
    <t>978013141</t>
  </si>
  <si>
    <t>Otlučení vápenných nebo vápenocementových omítek vnitřních ploch stěn s vyškrabáním spar, s očištěním zdiva, v rozsahu přes 10 do 30 %</t>
  </si>
  <si>
    <t>910281958</t>
  </si>
  <si>
    <t>https://podminky.urs.cz/item/CS_URS_2024_01/978013141</t>
  </si>
  <si>
    <t>Poznámka k položce:_x000D_
vč otlučení zaomítaných rozvodů plynu a ZTI</t>
  </si>
  <si>
    <t>19,5*2,6</t>
  </si>
  <si>
    <t>(0,6+0,88*2)*0,1</t>
  </si>
  <si>
    <t>(0,57+0,88*2)*0,1</t>
  </si>
  <si>
    <t>(0,58+0,87*2)*0,1</t>
  </si>
  <si>
    <t>(0,57+0,855*2)*0,1</t>
  </si>
  <si>
    <t>(0,875+1,32*2)*0,1</t>
  </si>
  <si>
    <t>2,0*2*0,49</t>
  </si>
  <si>
    <t>26,35*2,6</t>
  </si>
  <si>
    <t>(1,88+1,29*2)*0,25*2</t>
  </si>
  <si>
    <t>-1,88*1,29*2</t>
  </si>
  <si>
    <t>-0,8*2,0*3*2</t>
  </si>
  <si>
    <t>-(0,8*2,0+0,875*1,32+0,57*0,855+0,58*0,87+0,57*0,88+0,6*0,88)</t>
  </si>
  <si>
    <t>63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</si>
  <si>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</si>
  <si>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</si>
  <si>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</si>
  <si>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</si>
  <si>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52,4</t>
  </si>
  <si>
    <t>"komunikační prostory v domě" 100,0</t>
  </si>
  <si>
    <t>64</t>
  </si>
  <si>
    <t>9R04</t>
  </si>
  <si>
    <t>Pravidelný úklid společných prostor po dobu provádění stavebních prací</t>
  </si>
  <si>
    <t>-1892030932</t>
  </si>
  <si>
    <t>997</t>
  </si>
  <si>
    <t>Přesun sutě</t>
  </si>
  <si>
    <t>65</t>
  </si>
  <si>
    <t>997013216</t>
  </si>
  <si>
    <t>Vnitrostaveništní doprava suti a vybouraných hmot vodorovně do 50 m s naložením ručně pro budovy a haly výšky přes 18 do 21 m</t>
  </si>
  <si>
    <t>-1600455833</t>
  </si>
  <si>
    <t>https://podminky.urs.cz/item/CS_URS_2024_01/997013216</t>
  </si>
  <si>
    <t>66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</si>
  <si>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</si>
  <si>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</si>
  <si>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</si>
  <si>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</si>
  <si>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67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</si>
  <si>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</si>
  <si>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</si>
  <si>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</si>
  <si>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</si>
  <si>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</si>
  <si>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16,78*9 'Přepočtené koeficientem množství</t>
  </si>
  <si>
    <t>68</t>
  </si>
  <si>
    <t>997013601</t>
  </si>
  <si>
    <t>Poplatek za uložení stavebního odpadu na skládce (skládkovné) z prostého betonu zatříděného do Katalogu odpadů pod kódem 17 01 01</t>
  </si>
  <si>
    <t>-480682930</t>
  </si>
  <si>
    <t>https://podminky.urs.cz/item/CS_URS_2024_01/997013601</t>
  </si>
  <si>
    <t>1,956+0,374</t>
  </si>
  <si>
    <t>69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</si>
  <si>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</si>
  <si>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</si>
  <si>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</si>
  <si>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</si>
  <si>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5,48+0,558+0,117+0,05+0,045+0,018</t>
  </si>
  <si>
    <t>70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</si>
  <si>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</si>
  <si>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</si>
  <si>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</si>
  <si>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</si>
  <si>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0,308+0,03+1,135</t>
  </si>
  <si>
    <t>71</t>
  </si>
  <si>
    <t>997013811</t>
  </si>
  <si>
    <t>Poplatek za uložení stavebního odpadu na skládce (skládkovné) dřevěného zatříděného do Katalogu odpadů pod kódem 17 02 01</t>
  </si>
  <si>
    <t>-1937842086</t>
  </si>
  <si>
    <t>https://podminky.urs.cz/item/CS_URS_2024_01/997013811</t>
  </si>
  <si>
    <t>0,684+0,012+0,009+0,95</t>
  </si>
  <si>
    <t>72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</si>
  <si>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</si>
  <si>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</si>
  <si>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</si>
  <si>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</si>
  <si>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16,78</t>
  </si>
  <si>
    <t>"beton" -2,33</t>
  </si>
  <si>
    <t>"cihla" -6,268</t>
  </si>
  <si>
    <t>"keramika" -1,473</t>
  </si>
  <si>
    <t>"dřevo" -1,655</t>
  </si>
  <si>
    <t>998</t>
  </si>
  <si>
    <t>Přesun hmot</t>
  </si>
  <si>
    <t>73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</si>
  <si>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</si>
  <si>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</si>
  <si>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-1390604960</t>
  </si>
  <si>
    <t>https://podminky.urs.cz/item/CS_URS_2024_01/998018003</t>
  </si>
  <si>
    <t>PSV</t>
  </si>
  <si>
    <t>Práce a dodávky PSV</t>
  </si>
  <si>
    <t>713</t>
  </si>
  <si>
    <t>Izolace tepelné</t>
  </si>
  <si>
    <t>74</t>
  </si>
  <si>
    <t>713121111</t>
  </si>
  <si>
    <t>Montáž tepelné izolace podlah rohožemi, pásy, deskami, dílci, bloky (izolační materiál ve specifikaci) kladenými volně jednovrstvá</t>
  </si>
  <si>
    <t>1541150612</t>
  </si>
  <si>
    <t>https://podminky.urs.cz/item/CS_URS_2024_01/713121111</t>
  </si>
  <si>
    <t>skladba P.2</t>
  </si>
  <si>
    <t>"m.č. 1.02" 15,63</t>
  </si>
  <si>
    <t>"m.č. 1.03" 22,05</t>
  </si>
  <si>
    <t>75</t>
  </si>
  <si>
    <t>M</t>
  </si>
  <si>
    <t>5959082R</t>
  </si>
  <si>
    <t>deska dřevovláknitá zvukově izolační, pevná v tlaku tl 20mm</t>
  </si>
  <si>
    <t>-795119361</t>
  </si>
  <si>
    <t>37,68*1,05 'Přepočtené koeficientem množství</t>
  </si>
  <si>
    <t>76</t>
  </si>
  <si>
    <t>998713313</t>
  </si>
  <si>
    <t>Přesun hmot pro izolace tepelné stanovený procentní sazbou (%) z ceny vodorovná dopravní vzdálenost do 50 m ruční (bez užití mechanizace) v objektech výšky přes 12 m do 24 m</t>
  </si>
  <si>
    <t>%</t>
  </si>
  <si>
    <t>1821482765</t>
  </si>
  <si>
    <t>https://podminky.urs.cz/item/CS_URS_2024_01/998713313</t>
  </si>
  <si>
    <t>721</t>
  </si>
  <si>
    <t>Zdravotechnika - vnitřní kanalizace</t>
  </si>
  <si>
    <t>77</t>
  </si>
  <si>
    <t>721R03</t>
  </si>
  <si>
    <t>Demontáž připojovacích rozvodů kanalizace</t>
  </si>
  <si>
    <t>825204827</t>
  </si>
  <si>
    <t>722</t>
  </si>
  <si>
    <t>Zdravotechnika - vnitřní vodovod</t>
  </si>
  <si>
    <t>78</t>
  </si>
  <si>
    <t>722R01</t>
  </si>
  <si>
    <t>Demontáž rozvodů teplé vody</t>
  </si>
  <si>
    <t>161276903</t>
  </si>
  <si>
    <t>79</t>
  </si>
  <si>
    <t>722R02</t>
  </si>
  <si>
    <t>Demontáž připojovacích rozvodů studené vody</t>
  </si>
  <si>
    <t>-1679881186</t>
  </si>
  <si>
    <t>723</t>
  </si>
  <si>
    <t>Zdravotechnika - vnitřní plynovod</t>
  </si>
  <si>
    <t>80</t>
  </si>
  <si>
    <t>7231R01</t>
  </si>
  <si>
    <t>Demontáž potrubí plynovodního z ocelových trubek DN 25 vč armatur</t>
  </si>
  <si>
    <t>-2023796031</t>
  </si>
  <si>
    <t>81</t>
  </si>
  <si>
    <t>7231R02</t>
  </si>
  <si>
    <t>Demontáž plynových otopných těles podokenních typu WAV vč odkouření přes stěnu</t>
  </si>
  <si>
    <t>1131783308</t>
  </si>
  <si>
    <t>82</t>
  </si>
  <si>
    <t>7231R04</t>
  </si>
  <si>
    <t>Demontáž odkouření stávající karmy</t>
  </si>
  <si>
    <t>1549491398</t>
  </si>
  <si>
    <t>83</t>
  </si>
  <si>
    <t>725514801</t>
  </si>
  <si>
    <t>Demontáž plynových ohřívačů cirkulačních průtokových do 5 l/min</t>
  </si>
  <si>
    <t>-1118311666</t>
  </si>
  <si>
    <t>https://podminky.urs.cz/item/CS_URS_2024_01/725514801</t>
  </si>
  <si>
    <t>725</t>
  </si>
  <si>
    <t>Zdravotechnika - zařizovací předměty</t>
  </si>
  <si>
    <t>84</t>
  </si>
  <si>
    <t>725110811</t>
  </si>
  <si>
    <t>Demontáž klozetů splachovacích s nádrží nebo tlakovým splachovačem</t>
  </si>
  <si>
    <t>-684003059</t>
  </si>
  <si>
    <t>https://podminky.urs.cz/item/CS_URS_2024_01/725110811</t>
  </si>
  <si>
    <t>85</t>
  </si>
  <si>
    <t>725210821</t>
  </si>
  <si>
    <t>Demontáž umyvadel bez výtokových armatur umyvadel</t>
  </si>
  <si>
    <t>1951456437</t>
  </si>
  <si>
    <t>https://podminky.urs.cz/item/CS_URS_2024_01/725210821</t>
  </si>
  <si>
    <t>86</t>
  </si>
  <si>
    <t>725220R51</t>
  </si>
  <si>
    <t>Demontáž vany</t>
  </si>
  <si>
    <t>113906823</t>
  </si>
  <si>
    <t>87</t>
  </si>
  <si>
    <t>725820801</t>
  </si>
  <si>
    <t>Demontáž baterií nástěnných do G 3/4</t>
  </si>
  <si>
    <t>545328872</t>
  </si>
  <si>
    <t>https://podminky.urs.cz/item/CS_URS_2024_01/725820801</t>
  </si>
  <si>
    <t>"vanová" 1</t>
  </si>
  <si>
    <t>88</t>
  </si>
  <si>
    <t>725820802</t>
  </si>
  <si>
    <t>Demontáž baterií stojánkových do 1 otvoru</t>
  </si>
  <si>
    <t>1268154149</t>
  </si>
  <si>
    <t>https://podminky.urs.cz/item/CS_URS_2024_01/725820802</t>
  </si>
  <si>
    <t>"umyvadlová" 1</t>
  </si>
  <si>
    <t>751</t>
  </si>
  <si>
    <t>Vzduchotechnika</t>
  </si>
  <si>
    <t>89</t>
  </si>
  <si>
    <t>751R02</t>
  </si>
  <si>
    <t>Komínový průzkum</t>
  </si>
  <si>
    <t>-592606031</t>
  </si>
  <si>
    <t>762</t>
  </si>
  <si>
    <t>Konstrukce tesařské</t>
  </si>
  <si>
    <t>90</t>
  </si>
  <si>
    <t>762522811</t>
  </si>
  <si>
    <t>Demontáž podlah s polštáři z prken tl. do 32 mm</t>
  </si>
  <si>
    <t>-132785046</t>
  </si>
  <si>
    <t>https://podminky.urs.cz/item/CS_URS_2024_01/762522811</t>
  </si>
  <si>
    <t>"m.č. 1.03" 20,59</t>
  </si>
  <si>
    <t>"m.č. 1.04" 17,4</t>
  </si>
  <si>
    <t>763</t>
  </si>
  <si>
    <t>Konstrukce suché výstavby</t>
  </si>
  <si>
    <t>91</t>
  </si>
  <si>
    <t>763112951</t>
  </si>
  <si>
    <t>Vyspravení sádrokartonových příček nebo předsazených stěn plochy jednotlivě přes 0,25 do 0,50 m2 desky tl. 12,5 mm standardní A</t>
  </si>
  <si>
    <t>55765378</t>
  </si>
  <si>
    <t>https://podminky.urs.cz/item/CS_URS_2024_01/763112951</t>
  </si>
  <si>
    <t>"zakrytí niky m.č. 1.01" 1</t>
  </si>
  <si>
    <t>92</t>
  </si>
  <si>
    <t>763131451</t>
  </si>
  <si>
    <t>Podhled ze sádrokartonových desek dvouvrstvá zavěšená spodní konstrukce z ocelových profilů CD, UD jednoduše opláštěná deskou impregnovanou H2, tl. 12,5 mm, bez izolace</t>
  </si>
  <si>
    <t>568929993</t>
  </si>
  <si>
    <t>https://podminky.urs.cz/item/CS_URS_2024_01/763131451</t>
  </si>
  <si>
    <t>"m.č. 1.05" 1,17</t>
  </si>
  <si>
    <t>93</t>
  </si>
  <si>
    <t>763131761</t>
  </si>
  <si>
    <t>Podhled ze sádrokartonových desek Příplatek k cenám za plochu do 3 m2 jednotlivě</t>
  </si>
  <si>
    <t>-2032990880</t>
  </si>
  <si>
    <t>https://podminky.urs.cz/item/CS_URS_2024_01/763131761</t>
  </si>
  <si>
    <t>94</t>
  </si>
  <si>
    <t>763131714</t>
  </si>
  <si>
    <t>Podhled ze sádrokartonových desek ostatní práce a konstrukce na podhledech ze sádrokartonových desek základní penetrační nátěr</t>
  </si>
  <si>
    <t>1917763910</t>
  </si>
  <si>
    <t>https://podminky.urs.cz/item/CS_URS_2024_01/763131714</t>
  </si>
  <si>
    <t>95</t>
  </si>
  <si>
    <t>763251211</t>
  </si>
  <si>
    <t>Podlaha ze sádrovláknitých desek na pero a drážku z podlahových prvků tl. 25 mm podlaha tl. 25 mm bez podsypu</t>
  </si>
  <si>
    <t>-203301274</t>
  </si>
  <si>
    <t>https://podminky.urs.cz/item/CS_URS_2024_01/763251211</t>
  </si>
  <si>
    <t>96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</si>
  <si>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</si>
  <si>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</si>
  <si>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650848077</t>
  </si>
  <si>
    <t>https://podminky.urs.cz/item/CS_URS_2024_01/998763513</t>
  </si>
  <si>
    <t>764</t>
  </si>
  <si>
    <t>Konstrukce klempířské</t>
  </si>
  <si>
    <t>97</t>
  </si>
  <si>
    <t>764002851</t>
  </si>
  <si>
    <t>Demontáž klempířských konstrukcí oplechování parapetů do suti</t>
  </si>
  <si>
    <t>1026740255</t>
  </si>
  <si>
    <t>https://podminky.urs.cz/item/CS_URS_2024_01/764002851</t>
  </si>
  <si>
    <t>"okno P.1" 0,875</t>
  </si>
  <si>
    <t>"okno P.2" 0,57</t>
  </si>
  <si>
    <t>"okno P.3" 0,58</t>
  </si>
  <si>
    <t>"okno P.4" 0,57</t>
  </si>
  <si>
    <t>"okno P.5" 0,6</t>
  </si>
  <si>
    <t>98</t>
  </si>
  <si>
    <t>764226R03</t>
  </si>
  <si>
    <t>Oplechování parapetů z hliníkového plechu rovných mechanicky kotvené, s povrchovou úpravou, specifikace dle PD</t>
  </si>
  <si>
    <t>-1466776045</t>
  </si>
  <si>
    <t>99</t>
  </si>
  <si>
    <t>998764313</t>
  </si>
  <si>
    <t>Přesun hmot pro konstrukce klempířské stanovený procentní sazbou (%) z ceny vodorovná dopravní vzdálenost do 50 m ruční (bez užtití mechanizace) v objektech výšky přes 12 do 24 m</t>
  </si>
  <si>
    <t>-1615479045</t>
  </si>
  <si>
    <t>https://podminky.urs.cz/item/CS_URS_2024_01/998764313</t>
  </si>
  <si>
    <t>766</t>
  </si>
  <si>
    <t>Konstrukce truhlářské</t>
  </si>
  <si>
    <t>100</t>
  </si>
  <si>
    <t>766411821</t>
  </si>
  <si>
    <t>Demontáž obložení stěn palubkami</t>
  </si>
  <si>
    <t>-1430995929</t>
  </si>
  <si>
    <t>https://podminky.urs.cz/item/CS_URS_2024_01/766411821</t>
  </si>
  <si>
    <t>"m.č. 1.05" (0,5+0,23)*1,5</t>
  </si>
  <si>
    <t>101</t>
  </si>
  <si>
    <t>766411822</t>
  </si>
  <si>
    <t>Demontáž obložení stěn podkladových roštů</t>
  </si>
  <si>
    <t>-1610642384</t>
  </si>
  <si>
    <t>https://podminky.urs.cz/item/CS_URS_2024_01/766411822</t>
  </si>
  <si>
    <t>102</t>
  </si>
  <si>
    <t>766691941</t>
  </si>
  <si>
    <t>Výměna parapetních desek šířky do 300 mm</t>
  </si>
  <si>
    <t>-292313818</t>
  </si>
  <si>
    <t>https://podminky.urs.cz/item/CS_URS_2024_01/766691941</t>
  </si>
  <si>
    <t>Tabulka oken</t>
  </si>
  <si>
    <t>103</t>
  </si>
  <si>
    <t>6079410R</t>
  </si>
  <si>
    <t>parapet dřevěný, vč povrchové úpravy, specifikace dle PD</t>
  </si>
  <si>
    <t>328570039</t>
  </si>
  <si>
    <t>104</t>
  </si>
  <si>
    <t>D.1</t>
  </si>
  <si>
    <t>D+M vnitřní dveře 1kř 800x1970 mm, plné, otočné, CPL laminát, vč kování a obložkové zárubně, specifikace dle PD</t>
  </si>
  <si>
    <t>926354105</t>
  </si>
  <si>
    <t>Výpis dveří</t>
  </si>
  <si>
    <t>"ozn. D.1" 1</t>
  </si>
  <si>
    <t>105</t>
  </si>
  <si>
    <t>D.2</t>
  </si>
  <si>
    <t>1717718738</t>
  </si>
  <si>
    <t>"ozn. D.2" 1</t>
  </si>
  <si>
    <t>106</t>
  </si>
  <si>
    <t>D.3</t>
  </si>
  <si>
    <t>D+M vnitřní dveře 1kř 700x1970 mm, plné, otočné, CPL laminát, vč kování a obložkové zárubně, specifikace dle PD</t>
  </si>
  <si>
    <t>1252801608</t>
  </si>
  <si>
    <t>"ozn. D.3" 1</t>
  </si>
  <si>
    <t>107</t>
  </si>
  <si>
    <t>D.4</t>
  </si>
  <si>
    <t>-1148296367</t>
  </si>
  <si>
    <t>"ozn. D.4" 1</t>
  </si>
  <si>
    <t>108</t>
  </si>
  <si>
    <t>D.5</t>
  </si>
  <si>
    <t>D+M vstupní dveře 1kř 800x1970 mm, plné, otočné, protipožární, bezpečnostní třída 3, bezpečnostní kování, kovová zárubeň, práh, specifikace dle PD</t>
  </si>
  <si>
    <t>-1522392343</t>
  </si>
  <si>
    <t>"ozn. D.5" 1</t>
  </si>
  <si>
    <t>109</t>
  </si>
  <si>
    <t>P.1</t>
  </si>
  <si>
    <t>D+M dřevěné okno 875x1320 mm, izol. dvojsklo, Pz kotvy, EPDM těsnění, specifikace dle PD</t>
  </si>
  <si>
    <t>-186306627</t>
  </si>
  <si>
    <t>"ozn. P.1" 1</t>
  </si>
  <si>
    <t>110</t>
  </si>
  <si>
    <t>P.2</t>
  </si>
  <si>
    <t>D+M dřevěné okno 570x855 mm, izol. dvojsklo, Pz kotvy, EPDM těsnění, specifikace dle PD</t>
  </si>
  <si>
    <t>453097249</t>
  </si>
  <si>
    <t>"ozn. P.2" 1</t>
  </si>
  <si>
    <t>111</t>
  </si>
  <si>
    <t>P.3</t>
  </si>
  <si>
    <t>D+M dřevěné okno 580x870 mm, izol. dvojsklo, Pz kotvy, EPDM těsnění, specifikace dle PD</t>
  </si>
  <si>
    <t>-375998958</t>
  </si>
  <si>
    <t>"ozn. P.3" 1</t>
  </si>
  <si>
    <t>112</t>
  </si>
  <si>
    <t>P.4</t>
  </si>
  <si>
    <t>D+M dřevěné okno 570x880 mm, izol. dvojsklo, Pz kotvy, EPDM těsnění, specifikace dle PD</t>
  </si>
  <si>
    <t>-1042131357</t>
  </si>
  <si>
    <t>"ozn. P.4" 1</t>
  </si>
  <si>
    <t>113</t>
  </si>
  <si>
    <t>P.5</t>
  </si>
  <si>
    <t>D+M dřevěné okno 600x880 mm, izol. dvojsklo, Pz kotvy, EPDM těsnění, specifikace dle PD</t>
  </si>
  <si>
    <t>1856497325</t>
  </si>
  <si>
    <t>"ozn. P.5" 1</t>
  </si>
  <si>
    <t>114</t>
  </si>
  <si>
    <t>X.3_A</t>
  </si>
  <si>
    <t>D+M kuchyňská linka vč. horních skříněk a pracovní desky, kompletní provedení, specifikace dle PD</t>
  </si>
  <si>
    <t>1062324378</t>
  </si>
  <si>
    <t>Tabulka truhlářských výrobků</t>
  </si>
  <si>
    <t>"ozn. X.3" 1</t>
  </si>
  <si>
    <t>115</t>
  </si>
  <si>
    <t>X.3_B</t>
  </si>
  <si>
    <t>D+M spotřebiče do kuchyňské linky, specifikace dle PD</t>
  </si>
  <si>
    <t>453303220</t>
  </si>
  <si>
    <t>Poznámka k položce:_x000D_
elektrická trouba, varná deska, myčka, digestoř</t>
  </si>
  <si>
    <t>116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</si>
  <si>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</si>
  <si>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</si>
  <si>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1993833942</t>
  </si>
  <si>
    <t>https://podminky.urs.cz/item/CS_URS_2024_01/998766313</t>
  </si>
  <si>
    <t>767</t>
  </si>
  <si>
    <t>Konstrukce zámečnické</t>
  </si>
  <si>
    <t>117</t>
  </si>
  <si>
    <t>767646411</t>
  </si>
  <si>
    <t>Montáž revizních dveří a dvířek hliníkových, ocelových nebo plastových s rámem jednokřídlových, plochy do 0,5 m2</t>
  </si>
  <si>
    <t>1594800763</t>
  </si>
  <si>
    <t>https://podminky.urs.cz/item/CS_URS_2024_01/767646411</t>
  </si>
  <si>
    <t>Tabulka ostatních výrobků</t>
  </si>
  <si>
    <t>"ozn. X.1" 0,3*0,3</t>
  </si>
  <si>
    <t>118</t>
  </si>
  <si>
    <t>59030711</t>
  </si>
  <si>
    <t>dvířka revizní jednokřídlá s automatickým zámkem 300x300mm</t>
  </si>
  <si>
    <t>1146494073</t>
  </si>
  <si>
    <t>Poznámka k položce:_x000D_
hliníková konstrukce, SDK deska s nalepeným obkladem, vč kotvení, těsnění a rámečku, specifikace dle PD</t>
  </si>
  <si>
    <t>119</t>
  </si>
  <si>
    <t>998767313</t>
  </si>
  <si>
    <t>Přesun hmot pro zámečnické konstrukce stanovený procentní sazbou (%) z ceny vodorovná dopravní vzdálenost do 50 m ruční (bez užití mechanizace) v objektech výšky přes 12 do 24 m</t>
  </si>
  <si>
    <t>-38091596</t>
  </si>
  <si>
    <t>https://podminky.urs.cz/item/CS_URS_2024_01/998767313</t>
  </si>
  <si>
    <t>771</t>
  </si>
  <si>
    <t>Podlahy z dlaždic</t>
  </si>
  <si>
    <t>120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</si>
  <si>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</si>
  <si>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</si>
  <si>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</si>
  <si>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</si>
  <si>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"m.č. 1.01" 7,69</t>
  </si>
  <si>
    <t>"m.č. 1.04" 5,86</t>
  </si>
  <si>
    <t>121</t>
  </si>
  <si>
    <t>771574416</t>
  </si>
  <si>
    <t>Montáž podlah z dlaždic keramických lepených cementovým flexibilním lepidlem hladkých, tloušťky do 10 mm přes 9 do 12 ks/m2</t>
  </si>
  <si>
    <t>-27530586</t>
  </si>
  <si>
    <t>https://podminky.urs.cz/item/CS_URS_2024_01/771574416</t>
  </si>
  <si>
    <t>122</t>
  </si>
  <si>
    <t>5976112R</t>
  </si>
  <si>
    <t>dlažba keramická slinutá 300x300 mm, glazovaná, mechanicky odolná, specifikace dle standardů</t>
  </si>
  <si>
    <t>-181313114</t>
  </si>
  <si>
    <t>14,72*1,1 'Přepočtené koeficientem množství</t>
  </si>
  <si>
    <t>123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</si>
  <si>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</si>
  <si>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</si>
  <si>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</si>
  <si>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</si>
  <si>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124</t>
  </si>
  <si>
    <t>771474113</t>
  </si>
  <si>
    <t>Montáž soklů z dlaždic keramických lepených cementovým flexibilním lepidlem rovných, výšky přes 90 do 120 mm</t>
  </si>
  <si>
    <t>189447312</t>
  </si>
  <si>
    <t>https://podminky.urs.cz/item/CS_URS_2024_01/771474113</t>
  </si>
  <si>
    <t>"m.č. 1.01" 11,9-(0,9*3+0,8*2)</t>
  </si>
  <si>
    <t>125</t>
  </si>
  <si>
    <t>5976118R</t>
  </si>
  <si>
    <t>sokl keramický tl do 10mm výšky přes 90 do 120mm, dekor dle dlažby</t>
  </si>
  <si>
    <t>-418795607</t>
  </si>
  <si>
    <t>7,6*1,1 'Přepočtené koeficientem množství</t>
  </si>
  <si>
    <t>126</t>
  </si>
  <si>
    <t>771591115</t>
  </si>
  <si>
    <t>Podlahy - dokončovací práce spárování silikonem</t>
  </si>
  <si>
    <t>1789367835</t>
  </si>
  <si>
    <t>https://podminky.urs.cz/item/CS_URS_2024_01/771591115</t>
  </si>
  <si>
    <t>dlažba/sokl</t>
  </si>
  <si>
    <t>7,6</t>
  </si>
  <si>
    <t>dlažba/obklad</t>
  </si>
  <si>
    <t>"m.č. 1.04" 12,2-0,8</t>
  </si>
  <si>
    <t>"m.č. 1.05" 4,6-0,8</t>
  </si>
  <si>
    <t>127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</si>
  <si>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</si>
  <si>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</si>
  <si>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</si>
  <si>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</si>
  <si>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</si>
  <si>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Nový stav, skladba P.3</t>
  </si>
  <si>
    <t>128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</si>
  <si>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</si>
  <si>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</si>
  <si>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</si>
  <si>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</si>
  <si>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1.04" 9</t>
  </si>
  <si>
    <t>"m.č. 1.05" 5</t>
  </si>
  <si>
    <t>129</t>
  </si>
  <si>
    <t>771591242</t>
  </si>
  <si>
    <t>Izolace podlahy pod dlažbu těsnícími izolačními pásy vnější roh</t>
  </si>
  <si>
    <t>1194410906</t>
  </si>
  <si>
    <t>https://podminky.urs.cz/item/CS_URS_2024_01/771591242</t>
  </si>
  <si>
    <t>"m.č. 1.04" 5</t>
  </si>
  <si>
    <t>"m.č. 1.05" 1</t>
  </si>
  <si>
    <t>130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</si>
  <si>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</si>
  <si>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</si>
  <si>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</si>
  <si>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</si>
  <si>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131</t>
  </si>
  <si>
    <t>998771313</t>
  </si>
  <si>
    <t>Přesun hmot pro podlahy z dlaždic stanovený procentní sazbou (%) z ceny vodorovná dopravní vzdálenost do 50 m ruční (bez užití mechanizace) v objektech výšky přes 12 do 24 m</t>
  </si>
  <si>
    <t>1151125570</t>
  </si>
  <si>
    <t>https://podminky.urs.cz/item/CS_URS_2024_01/998771313</t>
  </si>
  <si>
    <t>775</t>
  </si>
  <si>
    <t>Podlahy skládané</t>
  </si>
  <si>
    <t>132</t>
  </si>
  <si>
    <t>775511800</t>
  </si>
  <si>
    <t>Demontáž podlah vlysových do suti s lištami lepených</t>
  </si>
  <si>
    <t>-252124382</t>
  </si>
  <si>
    <t>https://podminky.urs.cz/item/CS_URS_2024_01/775511800</t>
  </si>
  <si>
    <t>133</t>
  </si>
  <si>
    <t>775541821</t>
  </si>
  <si>
    <t>Demontáž plovoucích podlah laminátových, dýhovaných, vinylových ap. zaklapávacích (spojených na zámek)</t>
  </si>
  <si>
    <t>-1412362351</t>
  </si>
  <si>
    <t>https://podminky.urs.cz/item/CS_URS_2024_01/775541821</t>
  </si>
  <si>
    <t>"m.č. 1.02" 3,43</t>
  </si>
  <si>
    <t>"m.č. 1.05" 2,59</t>
  </si>
  <si>
    <t>134</t>
  </si>
  <si>
    <t>776145811</t>
  </si>
  <si>
    <t>Ostatní práce odstranění podložek a parozábran volně položených</t>
  </si>
  <si>
    <t>-1964843222</t>
  </si>
  <si>
    <t>https://podminky.urs.cz/item/CS_URS_2024_01/776145811</t>
  </si>
  <si>
    <t>776</t>
  </si>
  <si>
    <t>Podlahy povlakové</t>
  </si>
  <si>
    <t>135</t>
  </si>
  <si>
    <t>776231111</t>
  </si>
  <si>
    <t>Montáž podlahovin z vinylu lepením lamel nebo čtverců standardním lepidlem</t>
  </si>
  <si>
    <t>257550918</t>
  </si>
  <si>
    <t>https://podminky.urs.cz/item/CS_URS_2024_01/776231111</t>
  </si>
  <si>
    <t>136</t>
  </si>
  <si>
    <t>2841105R</t>
  </si>
  <si>
    <t>vinylová podlahovina tl. 2 mm s vloženým skelným rounem a ochrannou vrstvou PUR laku, specifikace dle standardů</t>
  </si>
  <si>
    <t>-1382220531</t>
  </si>
  <si>
    <t>37,68*1,1 'Přepočtené koeficientem množství</t>
  </si>
  <si>
    <t>137</t>
  </si>
  <si>
    <t>776421111</t>
  </si>
  <si>
    <t>Montáž lišt obvodových lepených</t>
  </si>
  <si>
    <t>1890910722</t>
  </si>
  <si>
    <t>https://podminky.urs.cz/item/CS_URS_2024_01/776421111</t>
  </si>
  <si>
    <t>"m.č. 1.02" 15,9-0,9</t>
  </si>
  <si>
    <t>"m.č. 1.03" 18,9-0,9</t>
  </si>
  <si>
    <t>138</t>
  </si>
  <si>
    <t>2834216R</t>
  </si>
  <si>
    <t>lišta podlahová systémová soklová</t>
  </si>
  <si>
    <t>-140031849</t>
  </si>
  <si>
    <t>33*1,02 'Přepočtené koeficientem množství</t>
  </si>
  <si>
    <t>139</t>
  </si>
  <si>
    <t>776421311</t>
  </si>
  <si>
    <t>Montáž lišt přechodových samolepících</t>
  </si>
  <si>
    <t>361163375</t>
  </si>
  <si>
    <t>https://podminky.urs.cz/item/CS_URS_2024_01/776421311</t>
  </si>
  <si>
    <t>"ozn. X.5" 0,8*2</t>
  </si>
  <si>
    <t>"ozn. X.6" 0,7*2</t>
  </si>
  <si>
    <t>140</t>
  </si>
  <si>
    <t>5905413R</t>
  </si>
  <si>
    <t>profil přechodový hliníkový pro PVC podlahy 30 mm</t>
  </si>
  <si>
    <t>-1984552267</t>
  </si>
  <si>
    <t>3*1,02 'Přepočtené koeficientem množství</t>
  </si>
  <si>
    <t>141</t>
  </si>
  <si>
    <t>998776313</t>
  </si>
  <si>
    <t>Přesun hmot pro podlahy povlakové stanovený procentní sazbou (%) z ceny vodorovná dopravní vzdálenost do 50 m ruční (bez užití mechanizace) v objektech výšky přes 12 do 24 m</t>
  </si>
  <si>
    <t>-1423128954</t>
  </si>
  <si>
    <t>https://podminky.urs.cz/item/CS_URS_2024_01/998776313</t>
  </si>
  <si>
    <t>781</t>
  </si>
  <si>
    <t>Dokončovací práce - obklady</t>
  </si>
  <si>
    <t>142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</si>
  <si>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</si>
  <si>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</si>
  <si>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</si>
  <si>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</si>
  <si>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143</t>
  </si>
  <si>
    <t>781472217</t>
  </si>
  <si>
    <t>Montáž keramických obkladů stěn lepených cementovým flexibilním lepidlem hladkých přes 12 do 19 ks/m2</t>
  </si>
  <si>
    <t>1324966866</t>
  </si>
  <si>
    <t>https://podminky.urs.cz/item/CS_URS_2024_01/781472217</t>
  </si>
  <si>
    <t>m.č. 1.03</t>
  </si>
  <si>
    <t>(2,4+0,6)*0,5</t>
  </si>
  <si>
    <t>m.č. 1.04</t>
  </si>
  <si>
    <t>(1,115+0,355+0,71+1,53+2,522+0,115)*2,0</t>
  </si>
  <si>
    <t>0,7*0,15</t>
  </si>
  <si>
    <t>-(0,57*0,5+0,8*2,0)</t>
  </si>
  <si>
    <t>m.č. 1.05</t>
  </si>
  <si>
    <t>(1,0+1,09)*2*1,2</t>
  </si>
  <si>
    <t>0,7*0,125</t>
  </si>
  <si>
    <t>-(0,8*1,2)</t>
  </si>
  <si>
    <t>144</t>
  </si>
  <si>
    <t>5976170R</t>
  </si>
  <si>
    <t>obklad keramický 250x330 mm, glazovaný, slinutý, mechanicky odolný, specifikace dle standardů</t>
  </si>
  <si>
    <t>-293469209</t>
  </si>
  <si>
    <t>16,558*1,1 'Přepočtené koeficientem množství</t>
  </si>
  <si>
    <t>145</t>
  </si>
  <si>
    <t>781492211</t>
  </si>
  <si>
    <t>Obklad - dokončující práce montáž profilu lepeného flexibilním cementovým lepidlem rohového</t>
  </si>
  <si>
    <t>-1573498255</t>
  </si>
  <si>
    <t>https://podminky.urs.cz/item/CS_URS_2024_01/781492211</t>
  </si>
  <si>
    <t>"m.č. 1.04" 0,9+0,7+2,0*2</t>
  </si>
  <si>
    <t>"m.č. 1.05" 1,2+0,7</t>
  </si>
  <si>
    <t>146</t>
  </si>
  <si>
    <t>781492221</t>
  </si>
  <si>
    <t>Obklad - dokončující práce montáž profilu lepeného flexibilním cementovým lepidlem vanového</t>
  </si>
  <si>
    <t>1947267884</t>
  </si>
  <si>
    <t>https://podminky.urs.cz/item/CS_URS_2024_01/781492221</t>
  </si>
  <si>
    <t>1,7+0,7</t>
  </si>
  <si>
    <t>147</t>
  </si>
  <si>
    <t>781492251</t>
  </si>
  <si>
    <t>Obklad - dokončující práce montáž profilu lepeného flexibilním cementovým lepidlem ukončovacího</t>
  </si>
  <si>
    <t>-561180519</t>
  </si>
  <si>
    <t>https://podminky.urs.cz/item/CS_URS_2024_01/781492251</t>
  </si>
  <si>
    <t>1,115+0,355+0,71+1,53+2,522+0,115</t>
  </si>
  <si>
    <t>(1,0+1,09)*2</t>
  </si>
  <si>
    <t>148</t>
  </si>
  <si>
    <t>1941600R</t>
  </si>
  <si>
    <t>lišta ukončovací, specifikace dle PD</t>
  </si>
  <si>
    <t>468012503</t>
  </si>
  <si>
    <t>"rohový" 7,5</t>
  </si>
  <si>
    <t>"vanový" 2,4</t>
  </si>
  <si>
    <t>"ukončovací" 10,527</t>
  </si>
  <si>
    <t>20,427*1,05 'Přepočtené koeficientem množství</t>
  </si>
  <si>
    <t>149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</si>
  <si>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</si>
  <si>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</si>
  <si>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</si>
  <si>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</si>
  <si>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</si>
  <si>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1.03" 0,5</t>
  </si>
  <si>
    <t>"m.č. 1.04" 2,0*5</t>
  </si>
  <si>
    <t>"m.č. 1.05" 1,2*5</t>
  </si>
  <si>
    <t>150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</si>
  <si>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</si>
  <si>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</si>
  <si>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</si>
  <si>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</si>
  <si>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"vana" (2,522+1,53)*2,0</t>
  </si>
  <si>
    <t>"umyvadlo" 1,115*2,0</t>
  </si>
  <si>
    <t>"dřez" 1,5*0,5</t>
  </si>
  <si>
    <t>151</t>
  </si>
  <si>
    <t>781131242</t>
  </si>
  <si>
    <t>Izolace stěny pod obklad izolace těsnícími izolačními pásy vnější roh</t>
  </si>
  <si>
    <t>-402890660</t>
  </si>
  <si>
    <t>https://podminky.urs.cz/item/CS_URS_2024_01/781131242</t>
  </si>
  <si>
    <t>"m.č. 1.04" 3</t>
  </si>
  <si>
    <t>152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</si>
  <si>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</si>
  <si>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</si>
  <si>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</si>
  <si>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</si>
  <si>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153</t>
  </si>
  <si>
    <t>998781313</t>
  </si>
  <si>
    <t>Přesun hmot pro obklady keramické stanovený procentní sazbou (%) z ceny vodorovná dopravní vzdálenost do 50 m ruční (bez užití mechanizace) v objektech výšky přes 12 do 24 m</t>
  </si>
  <si>
    <t>411741750</t>
  </si>
  <si>
    <t>https://podminky.urs.cz/item/CS_URS_2024_01/998781313</t>
  </si>
  <si>
    <t>784</t>
  </si>
  <si>
    <t>Dokončovací práce - malby a tapety</t>
  </si>
  <si>
    <t>154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</si>
  <si>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</si>
  <si>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</si>
  <si>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</si>
  <si>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</si>
  <si>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30%</t>
  </si>
  <si>
    <t>"otlučené stropy" 51,283*0,7</t>
  </si>
  <si>
    <t>"otlučené stěny" 105,454*0,7</t>
  </si>
  <si>
    <t>155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</si>
  <si>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</si>
  <si>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</si>
  <si>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</si>
  <si>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</si>
  <si>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156</t>
  </si>
  <si>
    <t>784141001</t>
  </si>
  <si>
    <t>Odstranění plísní v místnostech výšky do 3,80 m</t>
  </si>
  <si>
    <t>-2076692075</t>
  </si>
  <si>
    <t>https://podminky.urs.cz/item/CS_URS_2024_01/784141001</t>
  </si>
  <si>
    <t>"kolem okna" 20,0</t>
  </si>
  <si>
    <t>157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</si>
  <si>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</si>
  <si>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</si>
  <si>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</si>
  <si>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</si>
  <si>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</t>
  </si>
  <si>
    <t>11,0*2,6+7,69</t>
  </si>
  <si>
    <t>2,0*0,49*2</t>
  </si>
  <si>
    <t>m.č. 1.02</t>
  </si>
  <si>
    <t>15,9*2,6+15,63</t>
  </si>
  <si>
    <t>18,9*2,6+22,05</t>
  </si>
  <si>
    <t>12,1*2,6+5,86</t>
  </si>
  <si>
    <t>4,6*2,6+5,86</t>
  </si>
  <si>
    <t>ostění, nadpraží</t>
  </si>
  <si>
    <t>odpočet obkladů</t>
  </si>
  <si>
    <t>-16,558</t>
  </si>
  <si>
    <t>158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</si>
  <si>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</si>
  <si>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</si>
  <si>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</si>
  <si>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</si>
  <si>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159</t>
  </si>
  <si>
    <t>784660R01</t>
  </si>
  <si>
    <t>Linkrustace s vrchním nátěrem latexovým v místnostech výšky do 3,80 m</t>
  </si>
  <si>
    <t>-2096073047</t>
  </si>
  <si>
    <t>Poznámka k položce:_x000D_
dekorační stěrka pro tvorbu linkrust - vzor dle stávající_x000D_
olejový nátěr - barevnost dle stávající</t>
  </si>
  <si>
    <t>"vstupní dveře - chodba" 2,0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</si>
  <si>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</si>
  <si>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</si>
  <si>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</si>
  <si>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</si>
  <si>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</si>
  <si>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</si>
  <si>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</si>
  <si>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</si>
  <si>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</si>
  <si>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</si>
  <si>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</si>
  <si>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</si>
  <si>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</si>
  <si>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</si>
  <si>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</si>
  <si>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</si>
  <si>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HT70 vč. tvarovek, dodávka a montáž</t>
  </si>
  <si>
    <t>1.05</t>
  </si>
  <si>
    <t>objímka instalační pevná dvoušroubová DN 70</t>
  </si>
  <si>
    <t>1.06</t>
  </si>
  <si>
    <t>HT110 vč. tvarovek, dodávka a montáž</t>
  </si>
  <si>
    <t>1.07</t>
  </si>
  <si>
    <t>objímka instalační pevná dvoušroubová DN 110</t>
  </si>
  <si>
    <t>1.08</t>
  </si>
  <si>
    <t>Vyměření přípojek na potrubí vyvedení a upevnění odpadních výpustek DN 50</t>
  </si>
  <si>
    <t>1.09</t>
  </si>
  <si>
    <t>Vyměření přípojek na potrubí vyvedení a upevnění odpadních výpustek DN 110</t>
  </si>
  <si>
    <t>1.10</t>
  </si>
  <si>
    <t>Zápachové uzávěrky podomítkové (Pe) s krycí deskou pro pračku a myčku DN 40/50 s přípojem vody a elektřiny</t>
  </si>
  <si>
    <t>1.11</t>
  </si>
  <si>
    <t>Plastová ventilační hlavice s UV filtrem DN110, asfaltový límec</t>
  </si>
  <si>
    <t>1.12</t>
  </si>
  <si>
    <t>HL Nálevka pro odkapávání kondenzátu, s kuličkou</t>
  </si>
  <si>
    <t>-439832726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</si>
  <si>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</si>
  <si>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</si>
  <si>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</si>
  <si>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</si>
  <si>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</si>
  <si>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</si>
  <si>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</si>
  <si>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</si>
  <si>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</si>
  <si>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</si>
  <si>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</si>
  <si>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</si>
  <si>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</si>
  <si>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</si>
  <si>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</si>
  <si>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</si>
  <si>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</si>
  <si>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</si>
  <si>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</si>
  <si>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</si>
  <si>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</si>
  <si>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600 mm, hloubka 450 mm</t>
  </si>
  <si>
    <t>3.02.1</t>
  </si>
  <si>
    <t>Umyvadla keramická bílá bez výtokových armatur připevněná na stěnu šrouby bez sloupu nebo krytu na sifon, šířka umyvadla 430 mm, hloubka 340 mm</t>
  </si>
  <si>
    <t>3.05</t>
  </si>
  <si>
    <t>Obdélníková vana smaltovaná ocel 1700x700 mm</t>
  </si>
  <si>
    <t>3.06</t>
  </si>
  <si>
    <t>Dřezy bez výtokových armatur jednoduché se zápachovou uzávěrkou nerezové</t>
  </si>
  <si>
    <t>3.07</t>
  </si>
  <si>
    <t>Umyvadlová stojánková baterie páková s výpustí, dodávka a montáž</t>
  </si>
  <si>
    <t>3.08</t>
  </si>
  <si>
    <t>Dřezová stojánková baterie páková s výpustí, dodávka a montáž</t>
  </si>
  <si>
    <t>3.11</t>
  </si>
  <si>
    <t>Baterie vanová páková bez sprchového setu chrom</t>
  </si>
  <si>
    <t>3.12</t>
  </si>
  <si>
    <t>Vanový automat včetně zápachové uzávěrky DN40</t>
  </si>
  <si>
    <t>3.13</t>
  </si>
  <si>
    <t>Ventily odpadní pro zařizovací předměty dřezové s přepadem G 6/4"</t>
  </si>
  <si>
    <t>3.14</t>
  </si>
  <si>
    <t>Zápachové uzávěrky zařizovacích předmětů pro umyvadla DN 40</t>
  </si>
  <si>
    <t>3.15</t>
  </si>
  <si>
    <t>Zápachové uzávěrky zařizovacích předmětů pro dřezy DN 40/50</t>
  </si>
  <si>
    <t>3.16</t>
  </si>
  <si>
    <t>Zápachové uzávěrky zařizovacích předmětů pro vany sprchových koutů s kulovým kloubem na odtoku DN 40/50</t>
  </si>
  <si>
    <t>3.15.1</t>
  </si>
  <si>
    <t>Zrcadlová skříňka 600x800 mm, vč. kotvení, specifikace dle PD</t>
  </si>
  <si>
    <t>931442077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</si>
  <si>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</si>
  <si>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</si>
  <si>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</si>
  <si>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</si>
  <si>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</si>
  <si>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</si>
  <si>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</si>
  <si>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ÚT - Vytápění</t>
  </si>
  <si>
    <t>1. - zdroj tepla</t>
  </si>
  <si>
    <t xml:space="preserve">2. - spalinová cesta </t>
  </si>
  <si>
    <t xml:space="preserve">3. - otopná tělesa </t>
  </si>
  <si>
    <t>4. - doplňky a armatury</t>
  </si>
  <si>
    <t>5. - potrubí</t>
  </si>
  <si>
    <t>6. - trubicová tepelná izolace</t>
  </si>
  <si>
    <t>7. - ostatní</t>
  </si>
  <si>
    <t>zdroj tepla</t>
  </si>
  <si>
    <t>1.1</t>
  </si>
  <si>
    <t>plynový kondenzační kotel s integrovaným zásobníkem TV dodávka a montáž</t>
  </si>
  <si>
    <t>Poznámka k položce:_x000D_
minimální výkon 2-5 kW, jmenovitý výkon minimálně 10 kW, integrovaný zásobník TV 40-60 l, expanzní nádoba min 6 l</t>
  </si>
  <si>
    <t>1.2</t>
  </si>
  <si>
    <t>regulační sada - prostorový termostat + ekvitermní čidlo, dodávka a montáž</t>
  </si>
  <si>
    <t xml:space="preserve">spalinová cesta </t>
  </si>
  <si>
    <t>2.1</t>
  </si>
  <si>
    <t>připojovací adaptér ø60/100, dodávka a montáž</t>
  </si>
  <si>
    <t>2.2</t>
  </si>
  <si>
    <t>koaxiální potrubí včetně tvarovek dodávka a montáž</t>
  </si>
  <si>
    <t>Poznámka k položce:_x000D_
včetně kontrolní tvarovky</t>
  </si>
  <si>
    <t>2.3</t>
  </si>
  <si>
    <t>komínová krycí deska s otvorem DN100, protidešťovou manžetou a fixační objímkou, dodávka a montáž</t>
  </si>
  <si>
    <t xml:space="preserve">otopná tělesa </t>
  </si>
  <si>
    <t>3.1</t>
  </si>
  <si>
    <t>deskové otopné těleso v. 600 mm, výkon 0,4 kW (70/50°C), dodávka a montáž</t>
  </si>
  <si>
    <t>Poznámka k položce:_x000D_
včetně upevnění</t>
  </si>
  <si>
    <t>3.2</t>
  </si>
  <si>
    <t>deskové otopné těleso v. 900 mm, výkon 1,4 kW (70/50°C), dodávka a montáž</t>
  </si>
  <si>
    <t>3.3</t>
  </si>
  <si>
    <t>deskové otopné těleso v. 600 mm, výkon 1,5 kW (70/50°C), dodávka a montáž</t>
  </si>
  <si>
    <t>3.4</t>
  </si>
  <si>
    <t>deskové otopné těleso v. 600 mm, výkon 2,4 kW (70/50°C), dodávka a montáž</t>
  </si>
  <si>
    <t>3.5</t>
  </si>
  <si>
    <t>deskové otopné těleso v. 600 mm, výkon 2,5 kW (70/50°C), dodávka a montáž</t>
  </si>
  <si>
    <t>3.6</t>
  </si>
  <si>
    <t>připojovací H-šroubení s vypouštěním dodávka a montáž</t>
  </si>
  <si>
    <t>3.7</t>
  </si>
  <si>
    <t>termostatická hlavice, dodávka a montáž</t>
  </si>
  <si>
    <t>doplňky a armatury</t>
  </si>
  <si>
    <t>4.1</t>
  </si>
  <si>
    <t>KK DN20, dodávka a montáž</t>
  </si>
  <si>
    <t>4.2</t>
  </si>
  <si>
    <t>filtr DN20, dodávka a montáž</t>
  </si>
  <si>
    <t>5.</t>
  </si>
  <si>
    <t>potrubí</t>
  </si>
  <si>
    <t>5.1</t>
  </si>
  <si>
    <t>Cu 15x1,0 včetně tvarovek a kotvení dodávka a montáž</t>
  </si>
  <si>
    <t>Poznámka k položce:_x000D_
měděné potrubí</t>
  </si>
  <si>
    <t>5.2</t>
  </si>
  <si>
    <t>Cu 18x1,0 včetně tvarovek a kotvení dodávka a montáž</t>
  </si>
  <si>
    <t>5.3</t>
  </si>
  <si>
    <t>Cu 22x1,0 včetně tvarovek a kotvení dodávka a montáž</t>
  </si>
  <si>
    <t>6.</t>
  </si>
  <si>
    <t>trubicová tepelná izolace</t>
  </si>
  <si>
    <t>6.1</t>
  </si>
  <si>
    <t>vnitřní průměr DN15, tl. stěny 20 mm dodávka a montáž</t>
  </si>
  <si>
    <t>6.2</t>
  </si>
  <si>
    <t>vnitřní průměr DN18, tl. stěny 20 mm dodávka a montáž</t>
  </si>
  <si>
    <t>6.3</t>
  </si>
  <si>
    <t>vnitřní průměr DN22, tl. stěny 20 mm dodávka a montáž</t>
  </si>
  <si>
    <t>7.</t>
  </si>
  <si>
    <t>ostatní</t>
  </si>
  <si>
    <t>7.1</t>
  </si>
  <si>
    <t>provedení prostupů a drážek</t>
  </si>
  <si>
    <t>kpl</t>
  </si>
  <si>
    <t>7.2</t>
  </si>
  <si>
    <t>začištění prostupů a drážek</t>
  </si>
  <si>
    <t>7.3</t>
  </si>
  <si>
    <t>zkouška těsnosti</t>
  </si>
  <si>
    <t>7.4</t>
  </si>
  <si>
    <t>provozní zkoušky</t>
  </si>
  <si>
    <t>7.5</t>
  </si>
  <si>
    <t>proplach potrubí</t>
  </si>
  <si>
    <t>7.6</t>
  </si>
  <si>
    <t>zaregulování soustavy</t>
  </si>
  <si>
    <t>7.7</t>
  </si>
  <si>
    <t>napuštění soustavy přes deminerilazční/změkčovací jednotku</t>
  </si>
  <si>
    <t>Poznámka k položce:_x000D_
dle požadavků výrobce kotle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</si>
  <si>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</si>
  <si>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</si>
  <si>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</si>
  <si>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</si>
  <si>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</si>
  <si>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</si>
  <si>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Cu 22x1,0 vč. tvarovek, dodávka a montáž</t>
  </si>
  <si>
    <t>Cu 28x1,5 vč. tvarovek, dodávka a montáž</t>
  </si>
  <si>
    <t xml:space="preserve">kotvení </t>
  </si>
  <si>
    <t>objímka šroubová pro Cu 22x1,0 dodávka a montáž</t>
  </si>
  <si>
    <t>objímka šroubová pro Cu 28x1,5 dodávka a montáž</t>
  </si>
  <si>
    <t>armatury a doplňky</t>
  </si>
  <si>
    <t>Poznámka k položce:_x000D_
před kotlem</t>
  </si>
  <si>
    <t>KK DN25, dodávka a montáž</t>
  </si>
  <si>
    <t>Poznámka k položce:_x000D_
před plynoměrem</t>
  </si>
  <si>
    <t>KK DN25 s protipožární armaturou dodávka a montáž</t>
  </si>
  <si>
    <t>Poznámka k položce:_x000D_
za plynoměrem</t>
  </si>
  <si>
    <t>ocelová chránička DN40 včetně protipožárního utěsnění Promat (rukávec Promat č. 710, tmel Promat Promaseal AG, deska z minerální vlny obj. hm. ≥ 40 kg/m3, dodávka a montáž</t>
  </si>
  <si>
    <t>Poznámka k položce:_x000D_
prostup z chodby do bytu</t>
  </si>
  <si>
    <t>žlutý nátěr potrubí</t>
  </si>
  <si>
    <t>4.3</t>
  </si>
  <si>
    <t>zkouška pevnosti</t>
  </si>
  <si>
    <t>4.4</t>
  </si>
  <si>
    <t>4.5</t>
  </si>
  <si>
    <t>zkouška provozuschopnosti</t>
  </si>
  <si>
    <t>EL - Elektroinstalace</t>
  </si>
  <si>
    <t>EL001</t>
  </si>
  <si>
    <t>Dvojnásobná zásuvka</t>
  </si>
  <si>
    <t>EL002</t>
  </si>
  <si>
    <t>El. vývod 3-fázový</t>
  </si>
  <si>
    <t>EL003</t>
  </si>
  <si>
    <t>Křížový vypínač</t>
  </si>
  <si>
    <t>EL004</t>
  </si>
  <si>
    <t>Střídavý vypínač</t>
  </si>
  <si>
    <t>EL005</t>
  </si>
  <si>
    <t>Sériový vypínač</t>
  </si>
  <si>
    <t>EL006</t>
  </si>
  <si>
    <t>Trojitá zásuvka</t>
  </si>
  <si>
    <t>EL007</t>
  </si>
  <si>
    <t>Vypínač</t>
  </si>
  <si>
    <t>EL008</t>
  </si>
  <si>
    <t>Zásuvka</t>
  </si>
  <si>
    <t>EL009</t>
  </si>
  <si>
    <t>Zásuvka STA</t>
  </si>
  <si>
    <t>EL010</t>
  </si>
  <si>
    <t>Zásuvka LAN</t>
  </si>
  <si>
    <t>EL011</t>
  </si>
  <si>
    <t>termostat</t>
  </si>
  <si>
    <t>EL012</t>
  </si>
  <si>
    <t>KU68</t>
  </si>
  <si>
    <t>EL013</t>
  </si>
  <si>
    <t>Objímka E27</t>
  </si>
  <si>
    <t>EL014</t>
  </si>
  <si>
    <t>Svítidlo</t>
  </si>
  <si>
    <t>EL015</t>
  </si>
  <si>
    <t>domácí telefon - dle typu systému</t>
  </si>
  <si>
    <t>EL016</t>
  </si>
  <si>
    <t>požární čidlo</t>
  </si>
  <si>
    <t>EL017</t>
  </si>
  <si>
    <t>CYKY-J 5x4</t>
  </si>
  <si>
    <t>EL018</t>
  </si>
  <si>
    <t>CYKY-J 5x2,5</t>
  </si>
  <si>
    <t>EL019</t>
  </si>
  <si>
    <t>CYKY-J 3x2,5</t>
  </si>
  <si>
    <t>EL020</t>
  </si>
  <si>
    <t>CYKY-J 3x1,5</t>
  </si>
  <si>
    <t>EL021</t>
  </si>
  <si>
    <t>CYKY-O 3x1,5</t>
  </si>
  <si>
    <t>EL022</t>
  </si>
  <si>
    <t>CY6žz</t>
  </si>
  <si>
    <t>EL038</t>
  </si>
  <si>
    <t>UTP cat.5e</t>
  </si>
  <si>
    <t>-2098748465</t>
  </si>
  <si>
    <t>EL039</t>
  </si>
  <si>
    <t>Koaxiál 75 Ohm</t>
  </si>
  <si>
    <t>-326656903</t>
  </si>
  <si>
    <t>EL023</t>
  </si>
  <si>
    <t>rozvaděč R1</t>
  </si>
  <si>
    <t>EL024</t>
  </si>
  <si>
    <t>svorky Wago</t>
  </si>
  <si>
    <t>EL025</t>
  </si>
  <si>
    <t>trubka 2323</t>
  </si>
  <si>
    <t>EL026</t>
  </si>
  <si>
    <t>montážní práce</t>
  </si>
  <si>
    <t>EL027</t>
  </si>
  <si>
    <t>stavební přípomoce</t>
  </si>
  <si>
    <t>EL028</t>
  </si>
  <si>
    <t>PPV</t>
  </si>
  <si>
    <t>EL029</t>
  </si>
  <si>
    <t>doprava</t>
  </si>
  <si>
    <t>EL030</t>
  </si>
  <si>
    <t>přesun</t>
  </si>
  <si>
    <t>EL031</t>
  </si>
  <si>
    <t>dokumentace SPS</t>
  </si>
  <si>
    <t>EL032</t>
  </si>
  <si>
    <t>přípomoc reviznímu technikovi</t>
  </si>
  <si>
    <t>hod</t>
  </si>
  <si>
    <t>EL033</t>
  </si>
  <si>
    <t>poplatky za hlavní jistič - distributor</t>
  </si>
  <si>
    <t>EL034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</si>
  <si>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</si>
  <si>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</si>
  <si>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</si>
  <si>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</si>
  <si>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</si>
  <si>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</si>
  <si>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</si>
  <si>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</si>
  <si>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</si>
  <si>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</si>
  <si>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</si>
  <si>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</si>
  <si>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-131120893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</si>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</sst>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0" fillId="0" borderId="34" xfId="0" applyBorder="1" applyAlignment="1">
      <alignment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631319171" TargetMode="External"/><Relationship Id="rId21" Type="http://schemas.openxmlformats.org/officeDocument/2006/relationships/hyperlink" Target="https://podminky.urs.cz/item/CS_URS_2024_01/612325417" TargetMode="External"/><Relationship Id="rId42" Type="http://schemas.openxmlformats.org/officeDocument/2006/relationships/hyperlink" Target="https://podminky.urs.cz/item/CS_URS_2024_01/965081213" TargetMode="External"/><Relationship Id="rId47" Type="http://schemas.openxmlformats.org/officeDocument/2006/relationships/hyperlink" Target="https://podminky.urs.cz/item/CS_URS_2024_01/978059241" TargetMode="External"/><Relationship Id="rId63" Type="http://schemas.openxmlformats.org/officeDocument/2006/relationships/hyperlink" Target="https://podminky.urs.cz/item/CS_URS_2024_01/725514801" TargetMode="External"/><Relationship Id="rId68" Type="http://schemas.openxmlformats.org/officeDocument/2006/relationships/hyperlink" Target="https://podminky.urs.cz/item/CS_URS_2024_01/762522811" TargetMode="External"/><Relationship Id="rId84" Type="http://schemas.openxmlformats.org/officeDocument/2006/relationships/hyperlink" Target="https://podminky.urs.cz/item/CS_URS_2024_01/771574416" TargetMode="External"/><Relationship Id="rId89" Type="http://schemas.openxmlformats.org/officeDocument/2006/relationships/hyperlink" Target="https://podminky.urs.cz/item/CS_URS_2024_01/771591241" TargetMode="External"/><Relationship Id="rId112" Type="http://schemas.openxmlformats.org/officeDocument/2006/relationships/hyperlink" Target="https://podminky.urs.cz/item/CS_URS_2024_01/784141001" TargetMode="External"/><Relationship Id="rId16" Type="http://schemas.openxmlformats.org/officeDocument/2006/relationships/hyperlink" Target="https://podminky.urs.cz/item/CS_URS_2024_01/611325417" TargetMode="External"/><Relationship Id="rId107" Type="http://schemas.openxmlformats.org/officeDocument/2006/relationships/hyperlink" Target="https://podminky.urs.cz/item/CS_URS_2024_01/781131242" TargetMode="External"/><Relationship Id="rId11" Type="http://schemas.openxmlformats.org/officeDocument/2006/relationships/hyperlink" Target="https://podminky.urs.cz/item/CS_URS_2024_01/413941121" TargetMode="External"/><Relationship Id="rId24" Type="http://schemas.openxmlformats.org/officeDocument/2006/relationships/hyperlink" Target="https://podminky.urs.cz/item/CS_URS_2024_01/612321191" TargetMode="External"/><Relationship Id="rId32" Type="http://schemas.openxmlformats.org/officeDocument/2006/relationships/hyperlink" Target="https://podminky.urs.cz/item/CS_URS_2024_01/962031132" TargetMode="External"/><Relationship Id="rId37" Type="http://schemas.openxmlformats.org/officeDocument/2006/relationships/hyperlink" Target="https://podminky.urs.cz/item/CS_URS_2024_01/974031153" TargetMode="External"/><Relationship Id="rId40" Type="http://schemas.openxmlformats.org/officeDocument/2006/relationships/hyperlink" Target="https://podminky.urs.cz/item/CS_URS_2024_01/968062455" TargetMode="External"/><Relationship Id="rId45" Type="http://schemas.openxmlformats.org/officeDocument/2006/relationships/hyperlink" Target="https://podminky.urs.cz/item/CS_URS_2024_01/965042221" TargetMode="External"/><Relationship Id="rId53" Type="http://schemas.openxmlformats.org/officeDocument/2006/relationships/hyperlink" Target="https://podminky.urs.cz/item/CS_URS_2024_01/997013501" TargetMode="External"/><Relationship Id="rId58" Type="http://schemas.openxmlformats.org/officeDocument/2006/relationships/hyperlink" Target="https://podminky.urs.cz/item/CS_URS_2024_01/997013811" TargetMode="External"/><Relationship Id="rId66" Type="http://schemas.openxmlformats.org/officeDocument/2006/relationships/hyperlink" Target="https://podminky.urs.cz/item/CS_URS_2024_01/725820801" TargetMode="External"/><Relationship Id="rId74" Type="http://schemas.openxmlformats.org/officeDocument/2006/relationships/hyperlink" Target="https://podminky.urs.cz/item/CS_URS_2024_01/998763513" TargetMode="External"/><Relationship Id="rId79" Type="http://schemas.openxmlformats.org/officeDocument/2006/relationships/hyperlink" Target="https://podminky.urs.cz/item/CS_URS_2024_01/766691941" TargetMode="External"/><Relationship Id="rId87" Type="http://schemas.openxmlformats.org/officeDocument/2006/relationships/hyperlink" Target="https://podminky.urs.cz/item/CS_URS_2024_01/771591115" TargetMode="External"/><Relationship Id="rId102" Type="http://schemas.openxmlformats.org/officeDocument/2006/relationships/hyperlink" Target="https://podminky.urs.cz/item/CS_URS_2024_01/781492211" TargetMode="External"/><Relationship Id="rId110" Type="http://schemas.openxmlformats.org/officeDocument/2006/relationships/hyperlink" Target="https://podminky.urs.cz/item/CS_URS_2024_01/784121001" TargetMode="External"/><Relationship Id="rId115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342244211" TargetMode="External"/><Relationship Id="rId61" Type="http://schemas.openxmlformats.org/officeDocument/2006/relationships/hyperlink" Target="https://podminky.urs.cz/item/CS_URS_2024_01/713121111" TargetMode="External"/><Relationship Id="rId82" Type="http://schemas.openxmlformats.org/officeDocument/2006/relationships/hyperlink" Target="https://podminky.urs.cz/item/CS_URS_2024_01/998767313" TargetMode="External"/><Relationship Id="rId90" Type="http://schemas.openxmlformats.org/officeDocument/2006/relationships/hyperlink" Target="https://podminky.urs.cz/item/CS_URS_2024_01/771591242" TargetMode="External"/><Relationship Id="rId95" Type="http://schemas.openxmlformats.org/officeDocument/2006/relationships/hyperlink" Target="https://podminky.urs.cz/item/CS_URS_2024_01/776145811" TargetMode="External"/><Relationship Id="rId19" Type="http://schemas.openxmlformats.org/officeDocument/2006/relationships/hyperlink" Target="https://podminky.urs.cz/item/CS_URS_2024_01/612135101" TargetMode="External"/><Relationship Id="rId14" Type="http://schemas.openxmlformats.org/officeDocument/2006/relationships/hyperlink" Target="https://podminky.urs.cz/item/CS_URS_2024_01/629991011" TargetMode="External"/><Relationship Id="rId22" Type="http://schemas.openxmlformats.org/officeDocument/2006/relationships/hyperlink" Target="https://podminky.urs.cz/item/CS_URS_2024_01/612131101" TargetMode="External"/><Relationship Id="rId27" Type="http://schemas.openxmlformats.org/officeDocument/2006/relationships/hyperlink" Target="https://podminky.urs.cz/item/CS_URS_2024_01/631362021" TargetMode="External"/><Relationship Id="rId30" Type="http://schemas.openxmlformats.org/officeDocument/2006/relationships/hyperlink" Target="https://podminky.urs.cz/item/CS_URS_2024_01/949101111" TargetMode="External"/><Relationship Id="rId35" Type="http://schemas.openxmlformats.org/officeDocument/2006/relationships/hyperlink" Target="https://podminky.urs.cz/item/CS_URS_2024_01/974031664" TargetMode="External"/><Relationship Id="rId43" Type="http://schemas.openxmlformats.org/officeDocument/2006/relationships/hyperlink" Target="https://podminky.urs.cz/item/CS_URS_2024_01/771473810" TargetMode="External"/><Relationship Id="rId48" Type="http://schemas.openxmlformats.org/officeDocument/2006/relationships/hyperlink" Target="https://podminky.urs.cz/item/CS_URS_2024_01/978059541" TargetMode="External"/><Relationship Id="rId56" Type="http://schemas.openxmlformats.org/officeDocument/2006/relationships/hyperlink" Target="https://podminky.urs.cz/item/CS_URS_2024_01/997013603" TargetMode="External"/><Relationship Id="rId64" Type="http://schemas.openxmlformats.org/officeDocument/2006/relationships/hyperlink" Target="https://podminky.urs.cz/item/CS_URS_2024_01/725110811" TargetMode="External"/><Relationship Id="rId69" Type="http://schemas.openxmlformats.org/officeDocument/2006/relationships/hyperlink" Target="https://podminky.urs.cz/item/CS_URS_2024_01/763112951" TargetMode="External"/><Relationship Id="rId77" Type="http://schemas.openxmlformats.org/officeDocument/2006/relationships/hyperlink" Target="https://podminky.urs.cz/item/CS_URS_2024_01/766411821" TargetMode="External"/><Relationship Id="rId100" Type="http://schemas.openxmlformats.org/officeDocument/2006/relationships/hyperlink" Target="https://podminky.urs.cz/item/CS_URS_2024_01/781121011" TargetMode="External"/><Relationship Id="rId105" Type="http://schemas.openxmlformats.org/officeDocument/2006/relationships/hyperlink" Target="https://podminky.urs.cz/item/CS_URS_2024_01/781495115" TargetMode="External"/><Relationship Id="rId113" Type="http://schemas.openxmlformats.org/officeDocument/2006/relationships/hyperlink" Target="https://podminky.urs.cz/item/CS_URS_2024_01/784181101" TargetMode="External"/><Relationship Id="rId8" Type="http://schemas.openxmlformats.org/officeDocument/2006/relationships/hyperlink" Target="https://podminky.urs.cz/item/CS_URS_2024_01/346272236" TargetMode="External"/><Relationship Id="rId51" Type="http://schemas.openxmlformats.org/officeDocument/2006/relationships/hyperlink" Target="https://podminky.urs.cz/item/CS_URS_2024_01/952901111" TargetMode="External"/><Relationship Id="rId72" Type="http://schemas.openxmlformats.org/officeDocument/2006/relationships/hyperlink" Target="https://podminky.urs.cz/item/CS_URS_2024_01/763131714" TargetMode="External"/><Relationship Id="rId80" Type="http://schemas.openxmlformats.org/officeDocument/2006/relationships/hyperlink" Target="https://podminky.urs.cz/item/CS_URS_2024_01/998766313" TargetMode="External"/><Relationship Id="rId85" Type="http://schemas.openxmlformats.org/officeDocument/2006/relationships/hyperlink" Target="https://podminky.urs.cz/item/CS_URS_2024_01/771577211" TargetMode="External"/><Relationship Id="rId93" Type="http://schemas.openxmlformats.org/officeDocument/2006/relationships/hyperlink" Target="https://podminky.urs.cz/item/CS_URS_2024_01/775511800" TargetMode="External"/><Relationship Id="rId98" Type="http://schemas.openxmlformats.org/officeDocument/2006/relationships/hyperlink" Target="https://podminky.urs.cz/item/CS_URS_2024_01/776421311" TargetMode="External"/><Relationship Id="rId3" Type="http://schemas.openxmlformats.org/officeDocument/2006/relationships/hyperlink" Target="https://podminky.urs.cz/item/CS_URS_2024_01/317168012" TargetMode="External"/><Relationship Id="rId12" Type="http://schemas.openxmlformats.org/officeDocument/2006/relationships/hyperlink" Target="https://podminky.urs.cz/item/CS_URS_2024_01/619991001" TargetMode="External"/><Relationship Id="rId17" Type="http://schemas.openxmlformats.org/officeDocument/2006/relationships/hyperlink" Target="https://podminky.urs.cz/item/CS_URS_2024_01/611181001" TargetMode="External"/><Relationship Id="rId25" Type="http://schemas.openxmlformats.org/officeDocument/2006/relationships/hyperlink" Target="https://podminky.urs.cz/item/CS_URS_2024_01/631311115" TargetMode="External"/><Relationship Id="rId33" Type="http://schemas.openxmlformats.org/officeDocument/2006/relationships/hyperlink" Target="https://podminky.urs.cz/item/CS_URS_2024_01/971033641" TargetMode="External"/><Relationship Id="rId38" Type="http://schemas.openxmlformats.org/officeDocument/2006/relationships/hyperlink" Target="https://podminky.urs.cz/item/CS_URS_2024_01/977332112" TargetMode="External"/><Relationship Id="rId46" Type="http://schemas.openxmlformats.org/officeDocument/2006/relationships/hyperlink" Target="https://podminky.urs.cz/item/CS_URS_2024_01/965083112" TargetMode="External"/><Relationship Id="rId59" Type="http://schemas.openxmlformats.org/officeDocument/2006/relationships/hyperlink" Target="https://podminky.urs.cz/item/CS_URS_2024_01/997013631" TargetMode="External"/><Relationship Id="rId67" Type="http://schemas.openxmlformats.org/officeDocument/2006/relationships/hyperlink" Target="https://podminky.urs.cz/item/CS_URS_2024_01/725820802" TargetMode="External"/><Relationship Id="rId103" Type="http://schemas.openxmlformats.org/officeDocument/2006/relationships/hyperlink" Target="https://podminky.urs.cz/item/CS_URS_2024_01/781492221" TargetMode="External"/><Relationship Id="rId108" Type="http://schemas.openxmlformats.org/officeDocument/2006/relationships/hyperlink" Target="https://podminky.urs.cz/item/CS_URS_2024_01/781131241" TargetMode="External"/><Relationship Id="rId20" Type="http://schemas.openxmlformats.org/officeDocument/2006/relationships/hyperlink" Target="https://podminky.urs.cz/item/CS_URS_2024_01/612131121" TargetMode="External"/><Relationship Id="rId41" Type="http://schemas.openxmlformats.org/officeDocument/2006/relationships/hyperlink" Target="https://podminky.urs.cz/item/CS_URS_2024_01/968062244" TargetMode="External"/><Relationship Id="rId54" Type="http://schemas.openxmlformats.org/officeDocument/2006/relationships/hyperlink" Target="https://podminky.urs.cz/item/CS_URS_2024_01/997013509" TargetMode="External"/><Relationship Id="rId62" Type="http://schemas.openxmlformats.org/officeDocument/2006/relationships/hyperlink" Target="https://podminky.urs.cz/item/CS_URS_2024_01/998713313" TargetMode="External"/><Relationship Id="rId70" Type="http://schemas.openxmlformats.org/officeDocument/2006/relationships/hyperlink" Target="https://podminky.urs.cz/item/CS_URS_2024_01/763131451" TargetMode="External"/><Relationship Id="rId75" Type="http://schemas.openxmlformats.org/officeDocument/2006/relationships/hyperlink" Target="https://podminky.urs.cz/item/CS_URS_2024_01/764002851" TargetMode="External"/><Relationship Id="rId83" Type="http://schemas.openxmlformats.org/officeDocument/2006/relationships/hyperlink" Target="https://podminky.urs.cz/item/CS_URS_2024_01/771121011" TargetMode="External"/><Relationship Id="rId88" Type="http://schemas.openxmlformats.org/officeDocument/2006/relationships/hyperlink" Target="https://podminky.urs.cz/item/CS_URS_2024_01/771591112" TargetMode="External"/><Relationship Id="rId91" Type="http://schemas.openxmlformats.org/officeDocument/2006/relationships/hyperlink" Target="https://podminky.urs.cz/item/CS_URS_2024_01/771591264" TargetMode="External"/><Relationship Id="rId96" Type="http://schemas.openxmlformats.org/officeDocument/2006/relationships/hyperlink" Target="https://podminky.urs.cz/item/CS_URS_2024_01/776231111" TargetMode="External"/><Relationship Id="rId111" Type="http://schemas.openxmlformats.org/officeDocument/2006/relationships/hyperlink" Target="https://podminky.urs.cz/item/CS_URS_2024_01/784121011" TargetMode="External"/><Relationship Id="rId1" Type="http://schemas.openxmlformats.org/officeDocument/2006/relationships/hyperlink" Target="https://podminky.urs.cz/item/CS_URS_2024_01/310232015" TargetMode="External"/><Relationship Id="rId6" Type="http://schemas.openxmlformats.org/officeDocument/2006/relationships/hyperlink" Target="https://podminky.urs.cz/item/CS_URS_2024_01/342272235" TargetMode="External"/><Relationship Id="rId15" Type="http://schemas.openxmlformats.org/officeDocument/2006/relationships/hyperlink" Target="https://podminky.urs.cz/item/CS_URS_2024_01/611131121" TargetMode="External"/><Relationship Id="rId23" Type="http://schemas.openxmlformats.org/officeDocument/2006/relationships/hyperlink" Target="https://podminky.urs.cz/item/CS_URS_2024_01/612321141" TargetMode="External"/><Relationship Id="rId28" Type="http://schemas.openxmlformats.org/officeDocument/2006/relationships/hyperlink" Target="https://podminky.urs.cz/item/CS_URS_2024_01/634111113" TargetMode="External"/><Relationship Id="rId36" Type="http://schemas.openxmlformats.org/officeDocument/2006/relationships/hyperlink" Target="https://podminky.urs.cz/item/CS_URS_2024_01/974031142" TargetMode="External"/><Relationship Id="rId49" Type="http://schemas.openxmlformats.org/officeDocument/2006/relationships/hyperlink" Target="https://podminky.urs.cz/item/CS_URS_2024_01/978011141" TargetMode="External"/><Relationship Id="rId57" Type="http://schemas.openxmlformats.org/officeDocument/2006/relationships/hyperlink" Target="https://podminky.urs.cz/item/CS_URS_2024_01/997013607" TargetMode="External"/><Relationship Id="rId106" Type="http://schemas.openxmlformats.org/officeDocument/2006/relationships/hyperlink" Target="https://podminky.urs.cz/item/CS_URS_2024_01/781131112" TargetMode="External"/><Relationship Id="rId114" Type="http://schemas.openxmlformats.org/officeDocument/2006/relationships/hyperlink" Target="https://podminky.urs.cz/item/CS_URS_2024_01/784211101" TargetMode="External"/><Relationship Id="rId10" Type="http://schemas.openxmlformats.org/officeDocument/2006/relationships/hyperlink" Target="https://podminky.urs.cz/item/CS_URS_2024_01/346272256" TargetMode="External"/><Relationship Id="rId31" Type="http://schemas.openxmlformats.org/officeDocument/2006/relationships/hyperlink" Target="https://podminky.urs.cz/item/CS_URS_2024_01/977151223" TargetMode="External"/><Relationship Id="rId44" Type="http://schemas.openxmlformats.org/officeDocument/2006/relationships/hyperlink" Target="https://podminky.urs.cz/item/CS_URS_2024_01/965042131" TargetMode="External"/><Relationship Id="rId52" Type="http://schemas.openxmlformats.org/officeDocument/2006/relationships/hyperlink" Target="https://podminky.urs.cz/item/CS_URS_2024_01/997013216" TargetMode="External"/><Relationship Id="rId60" Type="http://schemas.openxmlformats.org/officeDocument/2006/relationships/hyperlink" Target="https://podminky.urs.cz/item/CS_URS_2024_01/998018003" TargetMode="External"/><Relationship Id="rId65" Type="http://schemas.openxmlformats.org/officeDocument/2006/relationships/hyperlink" Target="https://podminky.urs.cz/item/CS_URS_2024_01/725210821" TargetMode="External"/><Relationship Id="rId73" Type="http://schemas.openxmlformats.org/officeDocument/2006/relationships/hyperlink" Target="https://podminky.urs.cz/item/CS_URS_2024_01/763251211" TargetMode="External"/><Relationship Id="rId78" Type="http://schemas.openxmlformats.org/officeDocument/2006/relationships/hyperlink" Target="https://podminky.urs.cz/item/CS_URS_2024_01/766411822" TargetMode="External"/><Relationship Id="rId81" Type="http://schemas.openxmlformats.org/officeDocument/2006/relationships/hyperlink" Target="https://podminky.urs.cz/item/CS_URS_2024_01/767646411" TargetMode="External"/><Relationship Id="rId86" Type="http://schemas.openxmlformats.org/officeDocument/2006/relationships/hyperlink" Target="https://podminky.urs.cz/item/CS_URS_2024_01/771474113" TargetMode="External"/><Relationship Id="rId94" Type="http://schemas.openxmlformats.org/officeDocument/2006/relationships/hyperlink" Target="https://podminky.urs.cz/item/CS_URS_2024_01/775541821" TargetMode="External"/><Relationship Id="rId99" Type="http://schemas.openxmlformats.org/officeDocument/2006/relationships/hyperlink" Target="https://podminky.urs.cz/item/CS_URS_2024_01/998776313" TargetMode="External"/><Relationship Id="rId101" Type="http://schemas.openxmlformats.org/officeDocument/2006/relationships/hyperlink" Target="https://podminky.urs.cz/item/CS_URS_2024_01/781472217" TargetMode="External"/><Relationship Id="rId4" Type="http://schemas.openxmlformats.org/officeDocument/2006/relationships/hyperlink" Target="https://podminky.urs.cz/item/CS_URS_2024_01/317168052" TargetMode="External"/><Relationship Id="rId9" Type="http://schemas.openxmlformats.org/officeDocument/2006/relationships/hyperlink" Target="https://podminky.urs.cz/item/CS_URS_2024_01/346272246" TargetMode="External"/><Relationship Id="rId13" Type="http://schemas.openxmlformats.org/officeDocument/2006/relationships/hyperlink" Target="https://podminky.urs.cz/item/CS_URS_2024_01/619996127" TargetMode="External"/><Relationship Id="rId18" Type="http://schemas.openxmlformats.org/officeDocument/2006/relationships/hyperlink" Target="https://podminky.urs.cz/item/CS_URS_2024_01/612121100" TargetMode="External"/><Relationship Id="rId39" Type="http://schemas.openxmlformats.org/officeDocument/2006/relationships/hyperlink" Target="https://podminky.urs.cz/item/CS_URS_2024_01/964073321" TargetMode="External"/><Relationship Id="rId109" Type="http://schemas.openxmlformats.org/officeDocument/2006/relationships/hyperlink" Target="https://podminky.urs.cz/item/CS_URS_2024_01/998781313" TargetMode="External"/><Relationship Id="rId34" Type="http://schemas.openxmlformats.org/officeDocument/2006/relationships/hyperlink" Target="https://podminky.urs.cz/item/CS_URS_2024_01/973031813" TargetMode="External"/><Relationship Id="rId50" Type="http://schemas.openxmlformats.org/officeDocument/2006/relationships/hyperlink" Target="https://podminky.urs.cz/item/CS_URS_2024_01/978013141" TargetMode="External"/><Relationship Id="rId55" Type="http://schemas.openxmlformats.org/officeDocument/2006/relationships/hyperlink" Target="https://podminky.urs.cz/item/CS_URS_2024_01/997013601" TargetMode="External"/><Relationship Id="rId76" Type="http://schemas.openxmlformats.org/officeDocument/2006/relationships/hyperlink" Target="https://podminky.urs.cz/item/CS_URS_2024_01/998764313" TargetMode="External"/><Relationship Id="rId97" Type="http://schemas.openxmlformats.org/officeDocument/2006/relationships/hyperlink" Target="https://podminky.urs.cz/item/CS_URS_2024_01/776421111" TargetMode="External"/><Relationship Id="rId104" Type="http://schemas.openxmlformats.org/officeDocument/2006/relationships/hyperlink" Target="https://podminky.urs.cz/item/CS_URS_2024_01/781492251" TargetMode="External"/><Relationship Id="rId7" Type="http://schemas.openxmlformats.org/officeDocument/2006/relationships/hyperlink" Target="https://podminky.urs.cz/item/CS_URS_2024_01/346244353" TargetMode="External"/><Relationship Id="rId71" Type="http://schemas.openxmlformats.org/officeDocument/2006/relationships/hyperlink" Target="https://podminky.urs.cz/item/CS_URS_2024_01/763131761" TargetMode="External"/><Relationship Id="rId92" Type="http://schemas.openxmlformats.org/officeDocument/2006/relationships/hyperlink" Target="https://podminky.urs.cz/item/CS_URS_2024_01/998771313" TargetMode="External"/><Relationship Id="rId2" Type="http://schemas.openxmlformats.org/officeDocument/2006/relationships/hyperlink" Target="https://podminky.urs.cz/item/CS_URS_2024_01/310237271" TargetMode="External"/><Relationship Id="rId29" Type="http://schemas.openxmlformats.org/officeDocument/2006/relationships/hyperlink" Target="https://podminky.urs.cz/item/CS_URS_2024_01/6341121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AI37" sqref="AI37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1"/>
      <c r="BE5" s="297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1"/>
      <c r="BE6" s="298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8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8"/>
      <c r="BS8" s="18" t="s">
        <v>6</v>
      </c>
    </row>
    <row r="9" spans="1:74" ht="14.45" customHeight="1" x14ac:dyDescent="0.2">
      <c r="B9" s="21"/>
      <c r="AR9" s="21"/>
      <c r="BE9" s="298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8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8"/>
      <c r="BS11" s="18" t="s">
        <v>6</v>
      </c>
    </row>
    <row r="12" spans="1:74" ht="6.95" customHeight="1" x14ac:dyDescent="0.2">
      <c r="B12" s="21"/>
      <c r="AR12" s="21"/>
      <c r="BE12" s="298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8"/>
      <c r="BS13" s="18" t="s">
        <v>6</v>
      </c>
    </row>
    <row r="14" spans="1:74" ht="12.75" x14ac:dyDescent="0.2">
      <c r="B14" s="21"/>
      <c r="E14" s="303" t="s">
        <v>32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8" t="s">
        <v>29</v>
      </c>
      <c r="AN14" s="30" t="s">
        <v>32</v>
      </c>
      <c r="AR14" s="21"/>
      <c r="BE14" s="298"/>
      <c r="BS14" s="18" t="s">
        <v>6</v>
      </c>
    </row>
    <row r="15" spans="1:74" ht="6.95" customHeight="1" x14ac:dyDescent="0.2">
      <c r="B15" s="21"/>
      <c r="AR15" s="21"/>
      <c r="BE15" s="298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8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8"/>
      <c r="BS17" s="18" t="s">
        <v>36</v>
      </c>
    </row>
    <row r="18" spans="2:71" ht="6.95" customHeight="1" x14ac:dyDescent="0.2">
      <c r="B18" s="21"/>
      <c r="AR18" s="21"/>
      <c r="BE18" s="298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8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8"/>
      <c r="BS20" s="18" t="s">
        <v>4</v>
      </c>
    </row>
    <row r="21" spans="2:71" ht="6.95" customHeight="1" x14ac:dyDescent="0.2">
      <c r="B21" s="21"/>
      <c r="AR21" s="21"/>
      <c r="BE21" s="298"/>
    </row>
    <row r="22" spans="2:71" ht="12" customHeight="1" x14ac:dyDescent="0.2">
      <c r="B22" s="21"/>
      <c r="D22" s="28" t="s">
        <v>39</v>
      </c>
      <c r="AR22" s="21"/>
      <c r="BE22" s="298"/>
    </row>
    <row r="23" spans="2:71" ht="47.25" customHeight="1" x14ac:dyDescent="0.2">
      <c r="B23" s="21"/>
      <c r="E23" s="305" t="s">
        <v>40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1"/>
      <c r="BE23" s="298"/>
    </row>
    <row r="24" spans="2:71" ht="6.95" customHeight="1" x14ac:dyDescent="0.2">
      <c r="B24" s="21"/>
      <c r="AR24" s="21"/>
      <c r="BE24" s="298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8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6">
        <f>ROUND(AG56,2)</f>
        <v>0</v>
      </c>
      <c r="AL26" s="307"/>
      <c r="AM26" s="307"/>
      <c r="AN26" s="307"/>
      <c r="AO26" s="307"/>
      <c r="AR26" s="33"/>
      <c r="BE26" s="298"/>
    </row>
    <row r="27" spans="2:71" s="1" customFormat="1" ht="15" customHeight="1" x14ac:dyDescent="0.2">
      <c r="B27" s="33"/>
      <c r="D27" s="341"/>
      <c r="E27" s="343" t="s">
        <v>1696</v>
      </c>
      <c r="F27" s="343"/>
      <c r="G27" s="343"/>
      <c r="H27" s="343"/>
      <c r="I27" s="343"/>
      <c r="J27" s="343"/>
      <c r="K27" s="343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43"/>
      <c r="W27" s="343"/>
      <c r="X27" s="343"/>
      <c r="Y27" s="343"/>
      <c r="Z27" s="343"/>
      <c r="AA27" s="343"/>
      <c r="AB27" s="343"/>
      <c r="AC27" s="343"/>
      <c r="AD27" s="343"/>
      <c r="AE27" s="343"/>
      <c r="AF27" s="343"/>
      <c r="AG27" s="343"/>
      <c r="AH27" s="343"/>
      <c r="AI27" s="343"/>
      <c r="AJ27" s="343"/>
      <c r="AK27" s="344"/>
      <c r="AL27" s="343"/>
      <c r="AM27" s="343"/>
      <c r="AN27" s="345">
        <f>AQ56</f>
        <v>0</v>
      </c>
      <c r="AO27" s="346"/>
      <c r="AR27" s="33"/>
      <c r="BE27" s="298"/>
    </row>
    <row r="28" spans="2:71" s="1" customFormat="1" ht="11.25" customHeight="1" x14ac:dyDescent="0.2">
      <c r="B28" s="33"/>
      <c r="D28" s="341"/>
      <c r="E28" s="343" t="s">
        <v>1697</v>
      </c>
      <c r="F28" s="343"/>
      <c r="G28" s="343"/>
      <c r="H28" s="343"/>
      <c r="I28" s="343"/>
      <c r="J28" s="343"/>
      <c r="K28" s="343"/>
      <c r="L28" s="343"/>
      <c r="M28" s="343"/>
      <c r="N28" s="343"/>
      <c r="O28" s="343"/>
      <c r="P28" s="343"/>
      <c r="Q28" s="343"/>
      <c r="R28" s="343"/>
      <c r="S28" s="343"/>
      <c r="T28" s="343"/>
      <c r="U28" s="343"/>
      <c r="V28" s="343"/>
      <c r="W28" s="343"/>
      <c r="X28" s="343"/>
      <c r="Y28" s="343"/>
      <c r="Z28" s="343"/>
      <c r="AA28" s="343"/>
      <c r="AB28" s="343"/>
      <c r="AC28" s="343"/>
      <c r="AD28" s="343"/>
      <c r="AE28" s="343"/>
      <c r="AF28" s="343"/>
      <c r="AG28" s="343"/>
      <c r="AH28" s="343"/>
      <c r="AI28" s="343"/>
      <c r="AJ28" s="343"/>
      <c r="AK28" s="344"/>
      <c r="AL28" s="343"/>
      <c r="AM28" s="343"/>
      <c r="AN28" s="347">
        <f>AK26-AN27</f>
        <v>0</v>
      </c>
      <c r="AO28" s="342"/>
      <c r="AR28" s="33"/>
      <c r="BE28" s="298"/>
    </row>
    <row r="29" spans="2:71" s="1" customFormat="1" ht="6.95" customHeight="1" x14ac:dyDescent="0.2">
      <c r="B29" s="33"/>
      <c r="AR29" s="33"/>
      <c r="BE29" s="298"/>
    </row>
    <row r="30" spans="2:71" s="1" customFormat="1" ht="12.75" x14ac:dyDescent="0.2">
      <c r="B30" s="33"/>
      <c r="L30" s="308" t="s">
        <v>42</v>
      </c>
      <c r="M30" s="308"/>
      <c r="N30" s="308"/>
      <c r="O30" s="308"/>
      <c r="P30" s="308"/>
      <c r="W30" s="308" t="s">
        <v>43</v>
      </c>
      <c r="X30" s="308"/>
      <c r="Y30" s="308"/>
      <c r="Z30" s="308"/>
      <c r="AA30" s="308"/>
      <c r="AB30" s="308"/>
      <c r="AC30" s="308"/>
      <c r="AD30" s="308"/>
      <c r="AE30" s="308"/>
      <c r="AK30" s="308" t="s">
        <v>44</v>
      </c>
      <c r="AL30" s="308"/>
      <c r="AM30" s="308"/>
      <c r="AN30" s="308"/>
      <c r="AO30" s="308"/>
      <c r="AR30" s="33"/>
      <c r="BE30" s="298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11">
        <v>0.21</v>
      </c>
      <c r="M31" s="310"/>
      <c r="N31" s="310"/>
      <c r="O31" s="310"/>
      <c r="P31" s="310"/>
      <c r="W31" s="309">
        <f>ROUND(AZ56,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f>ROUND(AV56, 2)</f>
        <v>0</v>
      </c>
      <c r="AL31" s="310"/>
      <c r="AM31" s="310"/>
      <c r="AN31" s="310"/>
      <c r="AO31" s="310"/>
      <c r="AR31" s="37"/>
      <c r="BE31" s="299"/>
    </row>
    <row r="32" spans="2:71" s="2" customFormat="1" ht="14.45" customHeight="1" x14ac:dyDescent="0.2">
      <c r="B32" s="37"/>
      <c r="F32" s="28" t="s">
        <v>47</v>
      </c>
      <c r="L32" s="311">
        <v>0.12</v>
      </c>
      <c r="M32" s="310"/>
      <c r="N32" s="310"/>
      <c r="O32" s="310"/>
      <c r="P32" s="310"/>
      <c r="W32" s="309">
        <f>ROUND(BA56,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f>ROUND(AW56, 2)</f>
        <v>0</v>
      </c>
      <c r="AL32" s="310"/>
      <c r="AM32" s="310"/>
      <c r="AN32" s="310"/>
      <c r="AO32" s="310"/>
      <c r="AR32" s="37"/>
      <c r="BE32" s="299"/>
    </row>
    <row r="33" spans="2:57" s="2" customFormat="1" ht="14.45" hidden="1" customHeight="1" x14ac:dyDescent="0.2">
      <c r="B33" s="37"/>
      <c r="F33" s="28" t="s">
        <v>48</v>
      </c>
      <c r="L33" s="311">
        <v>0.21</v>
      </c>
      <c r="M33" s="310"/>
      <c r="N33" s="310"/>
      <c r="O33" s="310"/>
      <c r="P33" s="310"/>
      <c r="W33" s="309">
        <f>ROUND(BB56,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7"/>
      <c r="BE33" s="299"/>
    </row>
    <row r="34" spans="2:57" s="2" customFormat="1" ht="14.45" hidden="1" customHeight="1" x14ac:dyDescent="0.2">
      <c r="B34" s="37"/>
      <c r="F34" s="28" t="s">
        <v>49</v>
      </c>
      <c r="L34" s="311">
        <v>0.12</v>
      </c>
      <c r="M34" s="310"/>
      <c r="N34" s="310"/>
      <c r="O34" s="310"/>
      <c r="P34" s="310"/>
      <c r="W34" s="309">
        <f>ROUND(BC56, 2)</f>
        <v>0</v>
      </c>
      <c r="X34" s="310"/>
      <c r="Y34" s="310"/>
      <c r="Z34" s="310"/>
      <c r="AA34" s="310"/>
      <c r="AB34" s="310"/>
      <c r="AC34" s="310"/>
      <c r="AD34" s="310"/>
      <c r="AE34" s="310"/>
      <c r="AK34" s="309">
        <v>0</v>
      </c>
      <c r="AL34" s="310"/>
      <c r="AM34" s="310"/>
      <c r="AN34" s="310"/>
      <c r="AO34" s="310"/>
      <c r="AR34" s="37"/>
      <c r="BE34" s="299"/>
    </row>
    <row r="35" spans="2:57" s="2" customFormat="1" ht="14.45" hidden="1" customHeight="1" x14ac:dyDescent="0.2">
      <c r="B35" s="37"/>
      <c r="F35" s="28" t="s">
        <v>50</v>
      </c>
      <c r="L35" s="311">
        <v>0</v>
      </c>
      <c r="M35" s="310"/>
      <c r="N35" s="310"/>
      <c r="O35" s="310"/>
      <c r="P35" s="310"/>
      <c r="W35" s="309">
        <f>ROUND(BD56, 2)</f>
        <v>0</v>
      </c>
      <c r="X35" s="310"/>
      <c r="Y35" s="310"/>
      <c r="Z35" s="310"/>
      <c r="AA35" s="310"/>
      <c r="AB35" s="310"/>
      <c r="AC35" s="310"/>
      <c r="AD35" s="310"/>
      <c r="AE35" s="310"/>
      <c r="AK35" s="309">
        <v>0</v>
      </c>
      <c r="AL35" s="310"/>
      <c r="AM35" s="310"/>
      <c r="AN35" s="310"/>
      <c r="AO35" s="310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5" t="s">
        <v>53</v>
      </c>
      <c r="Y37" s="313"/>
      <c r="Z37" s="313"/>
      <c r="AA37" s="313"/>
      <c r="AB37" s="313"/>
      <c r="AC37" s="40"/>
      <c r="AD37" s="40"/>
      <c r="AE37" s="40"/>
      <c r="AF37" s="40"/>
      <c r="AG37" s="40"/>
      <c r="AH37" s="40"/>
      <c r="AI37" s="40"/>
      <c r="AJ37" s="40"/>
      <c r="AK37" s="312">
        <f>SUM(AK26:AK35)</f>
        <v>0</v>
      </c>
      <c r="AL37" s="313"/>
      <c r="AM37" s="313"/>
      <c r="AN37" s="313"/>
      <c r="AO37" s="314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2024_01_9_rev03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5" t="str">
        <f>K6</f>
        <v>Rekonstrukce bytových jednotek MČ Ostrovského 1721/12, 15000 Praha 5, b.j.č. 1721/17 - revize 3</v>
      </c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Ostrovského 1721/12, 15000 Praha 5</v>
      </c>
      <c r="AI49" s="28" t="s">
        <v>23</v>
      </c>
      <c r="AM49" s="277" t="str">
        <f>IF(AN8= "","",AN8)</f>
        <v>25. 4. 2024</v>
      </c>
      <c r="AN49" s="277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2" t="str">
        <f>IF(E17="","",E17)</f>
        <v>Boa projekt s.r.o.</v>
      </c>
      <c r="AN51" s="283"/>
      <c r="AO51" s="283"/>
      <c r="AP51" s="283"/>
      <c r="AR51" s="33"/>
      <c r="AS51" s="278" t="s">
        <v>55</v>
      </c>
      <c r="AT51" s="279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2" t="str">
        <f>IF(E20="","",E20)</f>
        <v xml:space="preserve"> </v>
      </c>
      <c r="AN52" s="283"/>
      <c r="AO52" s="283"/>
      <c r="AP52" s="283"/>
      <c r="AR52" s="33"/>
      <c r="AS52" s="280"/>
      <c r="AT52" s="281"/>
      <c r="BD52" s="54"/>
    </row>
    <row r="53" spans="1:91" s="1" customFormat="1" ht="10.9" customHeight="1" x14ac:dyDescent="0.2">
      <c r="B53" s="33"/>
      <c r="AR53" s="33"/>
      <c r="AS53" s="280"/>
      <c r="AT53" s="281"/>
      <c r="BD53" s="54"/>
    </row>
    <row r="54" spans="1:91" s="1" customFormat="1" ht="29.25" customHeight="1" x14ac:dyDescent="0.2">
      <c r="B54" s="33"/>
      <c r="C54" s="284" t="s">
        <v>56</v>
      </c>
      <c r="D54" s="285"/>
      <c r="E54" s="285"/>
      <c r="F54" s="285"/>
      <c r="G54" s="285"/>
      <c r="H54" s="55"/>
      <c r="I54" s="287" t="s">
        <v>57</v>
      </c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6" t="s">
        <v>58</v>
      </c>
      <c r="AH54" s="285"/>
      <c r="AI54" s="285"/>
      <c r="AJ54" s="285"/>
      <c r="AK54" s="285"/>
      <c r="AL54" s="285"/>
      <c r="AM54" s="285"/>
      <c r="AN54" s="287" t="s">
        <v>59</v>
      </c>
      <c r="AO54" s="285"/>
      <c r="AP54" s="285"/>
      <c r="AQ54" s="340" t="s">
        <v>1695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5">
        <f>ROUND(AG57+AG63,2)</f>
        <v>0</v>
      </c>
      <c r="AH56" s="295"/>
      <c r="AI56" s="295"/>
      <c r="AJ56" s="295"/>
      <c r="AK56" s="295"/>
      <c r="AL56" s="295"/>
      <c r="AM56" s="295"/>
      <c r="AN56" s="296">
        <f t="shared" ref="AN56:AN63" si="0">SUM(AG56,AT56)</f>
        <v>0</v>
      </c>
      <c r="AO56" s="296"/>
      <c r="AP56" s="296"/>
      <c r="AQ56" s="63">
        <f>AQ57</f>
        <v>0</v>
      </c>
      <c r="AR56" s="60"/>
      <c r="AS56" s="64">
        <f>ROUND(AS57+AS63,2)</f>
        <v>0</v>
      </c>
      <c r="AT56" s="65">
        <f t="shared" ref="AT56:AT63" si="1">ROUND(SUM(AV56:AW56),2)</f>
        <v>0</v>
      </c>
      <c r="AU56" s="66">
        <f>ROUND(AU57+AU63,5)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ROUND(AZ57+AZ63,2)</f>
        <v>0</v>
      </c>
      <c r="BA56" s="65">
        <f>ROUND(BA57+BA63,2)</f>
        <v>0</v>
      </c>
      <c r="BB56" s="65">
        <f>ROUND(BB57+BB63,2)</f>
        <v>0</v>
      </c>
      <c r="BC56" s="65">
        <f>ROUND(BC57+BC63,2)</f>
        <v>0</v>
      </c>
      <c r="BD56" s="67">
        <f>ROUND(BD57+BD63,2)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91" t="s">
        <v>79</v>
      </c>
      <c r="E57" s="291"/>
      <c r="F57" s="291"/>
      <c r="G57" s="291"/>
      <c r="H57" s="291"/>
      <c r="I57" s="72"/>
      <c r="J57" s="291" t="s">
        <v>80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8">
        <f>ROUND(SUM(AG58:AG62),2)</f>
        <v>0</v>
      </c>
      <c r="AH57" s="289"/>
      <c r="AI57" s="289"/>
      <c r="AJ57" s="289"/>
      <c r="AK57" s="289"/>
      <c r="AL57" s="289"/>
      <c r="AM57" s="289"/>
      <c r="AN57" s="290">
        <f t="shared" si="0"/>
        <v>0</v>
      </c>
      <c r="AO57" s="289"/>
      <c r="AP57" s="289"/>
      <c r="AQ57" s="73">
        <f>SUM(AQ58:AQ62)</f>
        <v>0</v>
      </c>
      <c r="AR57" s="70"/>
      <c r="AS57" s="74">
        <f>ROUND(SUM(AS58:AS62),2)</f>
        <v>0</v>
      </c>
      <c r="AT57" s="75">
        <f t="shared" si="1"/>
        <v>0</v>
      </c>
      <c r="AU57" s="76">
        <f>ROUND(SUM(AU58:AU62),5)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ROUND(SUM(AZ58:AZ62),2)</f>
        <v>0</v>
      </c>
      <c r="BA57" s="75">
        <f>ROUND(SUM(BA58:BA62),2)</f>
        <v>0</v>
      </c>
      <c r="BB57" s="75">
        <f>ROUND(SUM(BB58:BB62),2)</f>
        <v>0</v>
      </c>
      <c r="BC57" s="75">
        <f>ROUND(SUM(BC58:BC62),2)</f>
        <v>0</v>
      </c>
      <c r="BD57" s="77">
        <f>ROUND(SUM(BD58:BD62),2)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4" t="s">
        <v>85</v>
      </c>
      <c r="F58" s="294"/>
      <c r="G58" s="294"/>
      <c r="H58" s="294"/>
      <c r="I58" s="294"/>
      <c r="J58" s="9"/>
      <c r="K58" s="294" t="s">
        <v>86</v>
      </c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2">
        <f>'ARS - Stavební část'!J32</f>
        <v>0</v>
      </c>
      <c r="AH58" s="293"/>
      <c r="AI58" s="293"/>
      <c r="AJ58" s="293"/>
      <c r="AK58" s="293"/>
      <c r="AL58" s="293"/>
      <c r="AM58" s="293"/>
      <c r="AN58" s="292">
        <f t="shared" si="0"/>
        <v>0</v>
      </c>
      <c r="AO58" s="293"/>
      <c r="AP58" s="293"/>
      <c r="AQ58" s="80">
        <f>'ARS - Stavební část'!U109</f>
        <v>0</v>
      </c>
      <c r="AR58" s="46"/>
      <c r="AS58" s="81">
        <v>0</v>
      </c>
      <c r="AT58" s="82">
        <f t="shared" si="1"/>
        <v>0</v>
      </c>
      <c r="AU58" s="83">
        <f>'ARS - Stavební část'!P109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4" t="s">
        <v>90</v>
      </c>
      <c r="F59" s="294"/>
      <c r="G59" s="294"/>
      <c r="H59" s="294"/>
      <c r="I59" s="294"/>
      <c r="J59" s="9"/>
      <c r="K59" s="294" t="s">
        <v>91</v>
      </c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2">
        <f>'ZTI - Zdravotně technické...'!J32</f>
        <v>0</v>
      </c>
      <c r="AH59" s="293"/>
      <c r="AI59" s="293"/>
      <c r="AJ59" s="293"/>
      <c r="AK59" s="293"/>
      <c r="AL59" s="293"/>
      <c r="AM59" s="293"/>
      <c r="AN59" s="292">
        <f t="shared" si="0"/>
        <v>0</v>
      </c>
      <c r="AO59" s="293"/>
      <c r="AP59" s="293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4" t="s">
        <v>93</v>
      </c>
      <c r="F60" s="294"/>
      <c r="G60" s="294"/>
      <c r="H60" s="294"/>
      <c r="I60" s="294"/>
      <c r="J60" s="9"/>
      <c r="K60" s="294" t="s">
        <v>94</v>
      </c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2">
        <f>'ÚT - Vytápění'!J32</f>
        <v>0</v>
      </c>
      <c r="AH60" s="293"/>
      <c r="AI60" s="293"/>
      <c r="AJ60" s="293"/>
      <c r="AK60" s="293"/>
      <c r="AL60" s="293"/>
      <c r="AM60" s="293"/>
      <c r="AN60" s="292">
        <f t="shared" si="0"/>
        <v>0</v>
      </c>
      <c r="AO60" s="293"/>
      <c r="AP60" s="293"/>
      <c r="AQ60" s="80">
        <f>'ÚT - Vytápění'!U92</f>
        <v>0</v>
      </c>
      <c r="AR60" s="46"/>
      <c r="AS60" s="81">
        <v>0</v>
      </c>
      <c r="AT60" s="82">
        <f t="shared" si="1"/>
        <v>0</v>
      </c>
      <c r="AU60" s="83">
        <f>'ÚT - Vytápění'!P92</f>
        <v>0</v>
      </c>
      <c r="AV60" s="82">
        <f>'ÚT - Vytápění'!J35</f>
        <v>0</v>
      </c>
      <c r="AW60" s="82">
        <f>'ÚT - Vytápění'!J36</f>
        <v>0</v>
      </c>
      <c r="AX60" s="82">
        <f>'ÚT - Vytápění'!J37</f>
        <v>0</v>
      </c>
      <c r="AY60" s="82">
        <f>'ÚT - Vytápění'!J38</f>
        <v>0</v>
      </c>
      <c r="AZ60" s="82">
        <f>'ÚT - Vytápění'!F35</f>
        <v>0</v>
      </c>
      <c r="BA60" s="82">
        <f>'ÚT - Vytápění'!F36</f>
        <v>0</v>
      </c>
      <c r="BB60" s="82">
        <f>'ÚT - Vytápění'!F37</f>
        <v>0</v>
      </c>
      <c r="BC60" s="82">
        <f>'ÚT - Vytápění'!F38</f>
        <v>0</v>
      </c>
      <c r="BD60" s="84">
        <f>'ÚT - Vytápění'!F39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4" t="s">
        <v>96</v>
      </c>
      <c r="F61" s="294"/>
      <c r="G61" s="294"/>
      <c r="H61" s="294"/>
      <c r="I61" s="294"/>
      <c r="J61" s="9"/>
      <c r="K61" s="294" t="s">
        <v>97</v>
      </c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292">
        <f>'ZTP - Plynovod'!J32</f>
        <v>0</v>
      </c>
      <c r="AH61" s="293"/>
      <c r="AI61" s="293"/>
      <c r="AJ61" s="293"/>
      <c r="AK61" s="293"/>
      <c r="AL61" s="293"/>
      <c r="AM61" s="293"/>
      <c r="AN61" s="292">
        <f t="shared" si="0"/>
        <v>0</v>
      </c>
      <c r="AO61" s="293"/>
      <c r="AP61" s="293"/>
      <c r="AQ61" s="80">
        <f>'ZTP - Plynovod'!U89</f>
        <v>0</v>
      </c>
      <c r="AR61" s="46"/>
      <c r="AS61" s="81">
        <v>0</v>
      </c>
      <c r="AT61" s="82">
        <f t="shared" si="1"/>
        <v>0</v>
      </c>
      <c r="AU61" s="83">
        <f>'ZTP - Plynovod'!P89</f>
        <v>0</v>
      </c>
      <c r="AV61" s="82">
        <f>'ZTP - Plynovod'!J35</f>
        <v>0</v>
      </c>
      <c r="AW61" s="82">
        <f>'ZTP - Plynovod'!J36</f>
        <v>0</v>
      </c>
      <c r="AX61" s="82">
        <f>'ZTP - Plynovod'!J37</f>
        <v>0</v>
      </c>
      <c r="AY61" s="82">
        <f>'ZTP - Plynovod'!J38</f>
        <v>0</v>
      </c>
      <c r="AZ61" s="82">
        <f>'ZTP - Plynovod'!F35</f>
        <v>0</v>
      </c>
      <c r="BA61" s="82">
        <f>'ZTP - Plynovod'!F36</f>
        <v>0</v>
      </c>
      <c r="BB61" s="82">
        <f>'ZTP - Plynovod'!F37</f>
        <v>0</v>
      </c>
      <c r="BC61" s="82">
        <f>'ZTP - Plynovod'!F38</f>
        <v>0</v>
      </c>
      <c r="BD61" s="84">
        <f>'ZTP - Plynovod'!F39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4" t="s">
        <v>99</v>
      </c>
      <c r="F62" s="294"/>
      <c r="G62" s="294"/>
      <c r="H62" s="294"/>
      <c r="I62" s="294"/>
      <c r="J62" s="9"/>
      <c r="K62" s="294" t="s">
        <v>100</v>
      </c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2">
        <f>'EL - Elektroinstalace'!J32</f>
        <v>0</v>
      </c>
      <c r="AH62" s="293"/>
      <c r="AI62" s="293"/>
      <c r="AJ62" s="293"/>
      <c r="AK62" s="293"/>
      <c r="AL62" s="293"/>
      <c r="AM62" s="293"/>
      <c r="AN62" s="292">
        <f t="shared" si="0"/>
        <v>0</v>
      </c>
      <c r="AO62" s="293"/>
      <c r="AP62" s="293"/>
      <c r="AQ62" s="80">
        <f>'EL - Elektroinstalace'!U86</f>
        <v>0</v>
      </c>
      <c r="AR62" s="46"/>
      <c r="AS62" s="81">
        <v>0</v>
      </c>
      <c r="AT62" s="82">
        <f t="shared" si="1"/>
        <v>0</v>
      </c>
      <c r="AU62" s="83">
        <f>'EL - Elektroinstalace'!P86</f>
        <v>0</v>
      </c>
      <c r="AV62" s="82">
        <f>'EL - Elektroinstalace'!J35</f>
        <v>0</v>
      </c>
      <c r="AW62" s="82">
        <f>'EL - Elektroinstalace'!J36</f>
        <v>0</v>
      </c>
      <c r="AX62" s="82">
        <f>'EL - Elektroinstalace'!J37</f>
        <v>0</v>
      </c>
      <c r="AY62" s="82">
        <f>'EL - Elektroinstalace'!J38</f>
        <v>0</v>
      </c>
      <c r="AZ62" s="82">
        <f>'EL - Elektroinstalace'!F35</f>
        <v>0</v>
      </c>
      <c r="BA62" s="82">
        <f>'EL - Elektroinstalace'!F36</f>
        <v>0</v>
      </c>
      <c r="BB62" s="82">
        <f>'EL - Elektroinstalace'!F37</f>
        <v>0</v>
      </c>
      <c r="BC62" s="82">
        <f>'EL - Elektroinstalace'!F38</f>
        <v>0</v>
      </c>
      <c r="BD62" s="84">
        <f>'EL - Elektroinstalace'!F39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6" customFormat="1" ht="16.5" customHeight="1" x14ac:dyDescent="0.2">
      <c r="A63" s="79" t="s">
        <v>84</v>
      </c>
      <c r="B63" s="70"/>
      <c r="C63" s="71"/>
      <c r="D63" s="291" t="s">
        <v>102</v>
      </c>
      <c r="E63" s="291"/>
      <c r="F63" s="291"/>
      <c r="G63" s="291"/>
      <c r="H63" s="291"/>
      <c r="I63" s="72"/>
      <c r="J63" s="291" t="s">
        <v>103</v>
      </c>
      <c r="K63" s="291"/>
      <c r="L63" s="291"/>
      <c r="M63" s="291"/>
      <c r="N63" s="291"/>
      <c r="O63" s="291"/>
      <c r="P63" s="291"/>
      <c r="Q63" s="291"/>
      <c r="R63" s="291"/>
      <c r="S63" s="291"/>
      <c r="T63" s="291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  <c r="AG63" s="290">
        <f>'VRN - Vedlejší rozpočtové...'!J30</f>
        <v>0</v>
      </c>
      <c r="AH63" s="289"/>
      <c r="AI63" s="289"/>
      <c r="AJ63" s="289"/>
      <c r="AK63" s="289"/>
      <c r="AL63" s="289"/>
      <c r="AM63" s="289"/>
      <c r="AN63" s="290">
        <f t="shared" si="0"/>
        <v>0</v>
      </c>
      <c r="AO63" s="289"/>
      <c r="AP63" s="289"/>
      <c r="AQ63" s="73">
        <v>0</v>
      </c>
      <c r="AR63" s="70"/>
      <c r="AS63" s="85">
        <v>0</v>
      </c>
      <c r="AT63" s="86">
        <f t="shared" si="1"/>
        <v>0</v>
      </c>
      <c r="AU63" s="87">
        <f>'VRN - Vedlejší rozpočtové...'!P85</f>
        <v>0</v>
      </c>
      <c r="AV63" s="86">
        <f>'VRN - Vedlejší rozpočtové...'!J33</f>
        <v>0</v>
      </c>
      <c r="AW63" s="86">
        <f>'VRN - Vedlejší rozpočtové...'!J34</f>
        <v>0</v>
      </c>
      <c r="AX63" s="86">
        <f>'VRN - Vedlejší rozpočtové...'!J35</f>
        <v>0</v>
      </c>
      <c r="AY63" s="86">
        <f>'VRN - Vedlejší rozpočtové...'!J36</f>
        <v>0</v>
      </c>
      <c r="AZ63" s="86">
        <f>'VRN - Vedlejší rozpočtové...'!F33</f>
        <v>0</v>
      </c>
      <c r="BA63" s="86">
        <f>'VRN - Vedlejší rozpočtové...'!F34</f>
        <v>0</v>
      </c>
      <c r="BB63" s="86">
        <f>'VRN - Vedlejší rozpočtové...'!F35</f>
        <v>0</v>
      </c>
      <c r="BC63" s="86">
        <f>'VRN - Vedlejší rozpočtové...'!F36</f>
        <v>0</v>
      </c>
      <c r="BD63" s="88">
        <f>'VRN - Vedlejší rozpočtové...'!F37</f>
        <v>0</v>
      </c>
      <c r="BT63" s="78" t="s">
        <v>82</v>
      </c>
      <c r="BV63" s="78" t="s">
        <v>77</v>
      </c>
      <c r="BW63" s="78" t="s">
        <v>105</v>
      </c>
      <c r="BX63" s="78" t="s">
        <v>5</v>
      </c>
      <c r="CL63" s="78" t="s">
        <v>19</v>
      </c>
      <c r="CM63" s="78" t="s">
        <v>82</v>
      </c>
    </row>
    <row r="64" spans="1:91" s="1" customFormat="1" ht="30" customHeight="1" x14ac:dyDescent="0.2">
      <c r="B64" s="33"/>
      <c r="AR64" s="33"/>
    </row>
    <row r="65" spans="2:44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zEoYLYipw+2M4ZLma8mdx1gciYxOvHJKQxeG5thVBse2jU0/pA7n67t95i3WsOrq6no/mUqhspDshwnzrzk3JA==" saltValue="JEyqFNGgDNOEgLWWmff+vA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ÚT - Vytápění'!C2" display="/" xr:uid="{00000000-0004-0000-0000-000002000000}"/>
    <hyperlink ref="A61" location="'ZTP - Plynovod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18"/>
  <sheetViews>
    <sheetView showGridLines="0" workbookViewId="0">
      <selection activeCell="AA119" sqref="AA11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1721/17 -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110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ROUND((SUM(BE109:BE817)),  2)</f>
        <v>0</v>
      </c>
      <c r="I35" s="92">
        <v>0.21</v>
      </c>
      <c r="J35" s="82">
        <f>ROUND(((SUM(BE109:BE817))*I35),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ROUND((SUM(BF109:BF817)),  2)</f>
        <v>0</v>
      </c>
      <c r="I36" s="92">
        <v>0.12</v>
      </c>
      <c r="J36" s="82">
        <f>ROUND(((SUM(BF109:BF817))*I36),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ROUND((SUM(BG109:BG817)),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ROUND((SUM(BH109:BH817)),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ROUND((SUM(BI109:BI817)),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1721/17 -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ARS - Stavební část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115</v>
      </c>
      <c r="E64" s="104"/>
      <c r="F64" s="104"/>
      <c r="G64" s="104"/>
      <c r="H64" s="104"/>
      <c r="I64" s="104"/>
      <c r="J64" s="105">
        <f>J110</f>
        <v>0</v>
      </c>
      <c r="L64" s="102"/>
    </row>
    <row r="65" spans="2:12" s="9" customFormat="1" ht="19.899999999999999" customHeight="1" x14ac:dyDescent="0.2">
      <c r="B65" s="106"/>
      <c r="D65" s="107" t="s">
        <v>116</v>
      </c>
      <c r="E65" s="108"/>
      <c r="F65" s="108"/>
      <c r="G65" s="108"/>
      <c r="H65" s="108"/>
      <c r="I65" s="108"/>
      <c r="J65" s="109">
        <f>J111</f>
        <v>0</v>
      </c>
      <c r="L65" s="106"/>
    </row>
    <row r="66" spans="2:12" s="9" customFormat="1" ht="19.899999999999999" customHeight="1" x14ac:dyDescent="0.2">
      <c r="B66" s="106"/>
      <c r="D66" s="107" t="s">
        <v>117</v>
      </c>
      <c r="E66" s="108"/>
      <c r="F66" s="108"/>
      <c r="G66" s="108"/>
      <c r="H66" s="108"/>
      <c r="I66" s="108"/>
      <c r="J66" s="109">
        <f>J156</f>
        <v>0</v>
      </c>
      <c r="L66" s="106"/>
    </row>
    <row r="67" spans="2:12" s="9" customFormat="1" ht="19.899999999999999" customHeight="1" x14ac:dyDescent="0.2">
      <c r="B67" s="106"/>
      <c r="D67" s="107" t="s">
        <v>118</v>
      </c>
      <c r="E67" s="108"/>
      <c r="F67" s="108"/>
      <c r="G67" s="108"/>
      <c r="H67" s="108"/>
      <c r="I67" s="108"/>
      <c r="J67" s="109">
        <f>J163</f>
        <v>0</v>
      </c>
      <c r="L67" s="106"/>
    </row>
    <row r="68" spans="2:12" s="9" customFormat="1" ht="19.899999999999999" customHeight="1" x14ac:dyDescent="0.2">
      <c r="B68" s="106"/>
      <c r="D68" s="107" t="s">
        <v>119</v>
      </c>
      <c r="E68" s="108"/>
      <c r="F68" s="108"/>
      <c r="G68" s="108"/>
      <c r="H68" s="108"/>
      <c r="I68" s="108"/>
      <c r="J68" s="109">
        <f>J272</f>
        <v>0</v>
      </c>
      <c r="L68" s="106"/>
    </row>
    <row r="69" spans="2:12" s="9" customFormat="1" ht="19.899999999999999" customHeight="1" x14ac:dyDescent="0.2">
      <c r="B69" s="106"/>
      <c r="D69" s="107" t="s">
        <v>120</v>
      </c>
      <c r="E69" s="108"/>
      <c r="F69" s="108"/>
      <c r="G69" s="108"/>
      <c r="H69" s="108"/>
      <c r="I69" s="108"/>
      <c r="J69" s="109">
        <f>J418</f>
        <v>0</v>
      </c>
      <c r="L69" s="106"/>
    </row>
    <row r="70" spans="2:12" s="9" customFormat="1" ht="19.899999999999999" customHeight="1" x14ac:dyDescent="0.2">
      <c r="B70" s="106"/>
      <c r="D70" s="107" t="s">
        <v>121</v>
      </c>
      <c r="E70" s="108"/>
      <c r="F70" s="108"/>
      <c r="G70" s="108"/>
      <c r="H70" s="108"/>
      <c r="I70" s="108"/>
      <c r="J70" s="109">
        <f>J451</f>
        <v>0</v>
      </c>
      <c r="L70" s="106"/>
    </row>
    <row r="71" spans="2:12" s="8" customFormat="1" ht="24.95" customHeight="1" x14ac:dyDescent="0.2">
      <c r="B71" s="102"/>
      <c r="D71" s="103" t="s">
        <v>122</v>
      </c>
      <c r="E71" s="104"/>
      <c r="F71" s="104"/>
      <c r="G71" s="104"/>
      <c r="H71" s="104"/>
      <c r="I71" s="104"/>
      <c r="J71" s="105">
        <f>J454</f>
        <v>0</v>
      </c>
      <c r="L71" s="102"/>
    </row>
    <row r="72" spans="2:12" s="9" customFormat="1" ht="19.899999999999999" customHeight="1" x14ac:dyDescent="0.2">
      <c r="B72" s="106"/>
      <c r="D72" s="107" t="s">
        <v>123</v>
      </c>
      <c r="E72" s="108"/>
      <c r="F72" s="108"/>
      <c r="G72" s="108"/>
      <c r="H72" s="108"/>
      <c r="I72" s="108"/>
      <c r="J72" s="109">
        <f>J455</f>
        <v>0</v>
      </c>
      <c r="L72" s="106"/>
    </row>
    <row r="73" spans="2:12" s="9" customFormat="1" ht="19.899999999999999" customHeight="1" x14ac:dyDescent="0.2">
      <c r="B73" s="106"/>
      <c r="D73" s="107" t="s">
        <v>124</v>
      </c>
      <c r="E73" s="108"/>
      <c r="F73" s="108"/>
      <c r="G73" s="108"/>
      <c r="H73" s="108"/>
      <c r="I73" s="108"/>
      <c r="J73" s="109">
        <f>J466</f>
        <v>0</v>
      </c>
      <c r="L73" s="106"/>
    </row>
    <row r="74" spans="2:12" s="9" customFormat="1" ht="19.899999999999999" customHeight="1" x14ac:dyDescent="0.2">
      <c r="B74" s="106"/>
      <c r="D74" s="107" t="s">
        <v>125</v>
      </c>
      <c r="E74" s="108"/>
      <c r="F74" s="108"/>
      <c r="G74" s="108"/>
      <c r="H74" s="108"/>
      <c r="I74" s="108"/>
      <c r="J74" s="109">
        <f>J468</f>
        <v>0</v>
      </c>
      <c r="L74" s="106"/>
    </row>
    <row r="75" spans="2:12" s="9" customFormat="1" ht="19.899999999999999" customHeight="1" x14ac:dyDescent="0.2">
      <c r="B75" s="106"/>
      <c r="D75" s="107" t="s">
        <v>126</v>
      </c>
      <c r="E75" s="108"/>
      <c r="F75" s="108"/>
      <c r="G75" s="108"/>
      <c r="H75" s="108"/>
      <c r="I75" s="108"/>
      <c r="J75" s="109">
        <f>J471</f>
        <v>0</v>
      </c>
      <c r="L75" s="106"/>
    </row>
    <row r="76" spans="2:12" s="9" customFormat="1" ht="19.899999999999999" customHeight="1" x14ac:dyDescent="0.2">
      <c r="B76" s="106"/>
      <c r="D76" s="107" t="s">
        <v>127</v>
      </c>
      <c r="E76" s="108"/>
      <c r="F76" s="108"/>
      <c r="G76" s="108"/>
      <c r="H76" s="108"/>
      <c r="I76" s="108"/>
      <c r="J76" s="109">
        <f>J477</f>
        <v>0</v>
      </c>
      <c r="L76" s="106"/>
    </row>
    <row r="77" spans="2:12" s="9" customFormat="1" ht="19.899999999999999" customHeight="1" x14ac:dyDescent="0.2">
      <c r="B77" s="106"/>
      <c r="D77" s="107" t="s">
        <v>128</v>
      </c>
      <c r="E77" s="108"/>
      <c r="F77" s="108"/>
      <c r="G77" s="108"/>
      <c r="H77" s="108"/>
      <c r="I77" s="108"/>
      <c r="J77" s="109">
        <f>J491</f>
        <v>0</v>
      </c>
      <c r="L77" s="106"/>
    </row>
    <row r="78" spans="2:12" s="9" customFormat="1" ht="19.899999999999999" customHeight="1" x14ac:dyDescent="0.2">
      <c r="B78" s="106"/>
      <c r="D78" s="107" t="s">
        <v>129</v>
      </c>
      <c r="E78" s="108"/>
      <c r="F78" s="108"/>
      <c r="G78" s="108"/>
      <c r="H78" s="108"/>
      <c r="I78" s="108"/>
      <c r="J78" s="109">
        <f>J493</f>
        <v>0</v>
      </c>
      <c r="L78" s="106"/>
    </row>
    <row r="79" spans="2:12" s="9" customFormat="1" ht="19.899999999999999" customHeight="1" x14ac:dyDescent="0.2">
      <c r="B79" s="106"/>
      <c r="D79" s="107" t="s">
        <v>130</v>
      </c>
      <c r="E79" s="108"/>
      <c r="F79" s="108"/>
      <c r="G79" s="108"/>
      <c r="H79" s="108"/>
      <c r="I79" s="108"/>
      <c r="J79" s="109">
        <f>J500</f>
        <v>0</v>
      </c>
      <c r="L79" s="106"/>
    </row>
    <row r="80" spans="2:12" s="9" customFormat="1" ht="19.899999999999999" customHeight="1" x14ac:dyDescent="0.2">
      <c r="B80" s="106"/>
      <c r="D80" s="107" t="s">
        <v>131</v>
      </c>
      <c r="E80" s="108"/>
      <c r="F80" s="108"/>
      <c r="G80" s="108"/>
      <c r="H80" s="108"/>
      <c r="I80" s="108"/>
      <c r="J80" s="109">
        <f>J522</f>
        <v>0</v>
      </c>
      <c r="L80" s="106"/>
    </row>
    <row r="81" spans="2:12" s="9" customFormat="1" ht="19.899999999999999" customHeight="1" x14ac:dyDescent="0.2">
      <c r="B81" s="106"/>
      <c r="D81" s="107" t="s">
        <v>132</v>
      </c>
      <c r="E81" s="108"/>
      <c r="F81" s="108"/>
      <c r="G81" s="108"/>
      <c r="H81" s="108"/>
      <c r="I81" s="108"/>
      <c r="J81" s="109">
        <f>J540</f>
        <v>0</v>
      </c>
      <c r="L81" s="106"/>
    </row>
    <row r="82" spans="2:12" s="9" customFormat="1" ht="19.899999999999999" customHeight="1" x14ac:dyDescent="0.2">
      <c r="B82" s="106"/>
      <c r="D82" s="107" t="s">
        <v>133</v>
      </c>
      <c r="E82" s="108"/>
      <c r="F82" s="108"/>
      <c r="G82" s="108"/>
      <c r="H82" s="108"/>
      <c r="I82" s="108"/>
      <c r="J82" s="109">
        <f>J609</f>
        <v>0</v>
      </c>
      <c r="L82" s="106"/>
    </row>
    <row r="83" spans="2:12" s="9" customFormat="1" ht="19.899999999999999" customHeight="1" x14ac:dyDescent="0.2">
      <c r="B83" s="106"/>
      <c r="D83" s="107" t="s">
        <v>134</v>
      </c>
      <c r="E83" s="108"/>
      <c r="F83" s="108"/>
      <c r="G83" s="108"/>
      <c r="H83" s="108"/>
      <c r="I83" s="108"/>
      <c r="J83" s="109">
        <f>J619</f>
        <v>0</v>
      </c>
      <c r="L83" s="106"/>
    </row>
    <row r="84" spans="2:12" s="9" customFormat="1" ht="19.899999999999999" customHeight="1" x14ac:dyDescent="0.2">
      <c r="B84" s="106"/>
      <c r="D84" s="107" t="s">
        <v>135</v>
      </c>
      <c r="E84" s="108"/>
      <c r="F84" s="108"/>
      <c r="G84" s="108"/>
      <c r="H84" s="108"/>
      <c r="I84" s="108"/>
      <c r="J84" s="109">
        <f>J672</f>
        <v>0</v>
      </c>
      <c r="L84" s="106"/>
    </row>
    <row r="85" spans="2:12" s="9" customFormat="1" ht="19.899999999999999" customHeight="1" x14ac:dyDescent="0.2">
      <c r="B85" s="106"/>
      <c r="D85" s="107" t="s">
        <v>136</v>
      </c>
      <c r="E85" s="108"/>
      <c r="F85" s="108"/>
      <c r="G85" s="108"/>
      <c r="H85" s="108"/>
      <c r="I85" s="108"/>
      <c r="J85" s="109">
        <f>J687</f>
        <v>0</v>
      </c>
      <c r="L85" s="106"/>
    </row>
    <row r="86" spans="2:12" s="9" customFormat="1" ht="19.899999999999999" customHeight="1" x14ac:dyDescent="0.2">
      <c r="B86" s="106"/>
      <c r="D86" s="107" t="s">
        <v>137</v>
      </c>
      <c r="E86" s="108"/>
      <c r="F86" s="108"/>
      <c r="G86" s="108"/>
      <c r="H86" s="108"/>
      <c r="I86" s="108"/>
      <c r="J86" s="109">
        <f>J714</f>
        <v>0</v>
      </c>
      <c r="L86" s="106"/>
    </row>
    <row r="87" spans="2:12" s="9" customFormat="1" ht="19.899999999999999" customHeight="1" x14ac:dyDescent="0.2">
      <c r="B87" s="106"/>
      <c r="D87" s="107" t="s">
        <v>138</v>
      </c>
      <c r="E87" s="108"/>
      <c r="F87" s="108"/>
      <c r="G87" s="108"/>
      <c r="H87" s="108"/>
      <c r="I87" s="108"/>
      <c r="J87" s="109">
        <f>J776</f>
        <v>0</v>
      </c>
      <c r="L87" s="106"/>
    </row>
    <row r="88" spans="2:12" s="1" customFormat="1" ht="21.75" customHeight="1" x14ac:dyDescent="0.2">
      <c r="B88" s="33"/>
      <c r="L88" s="33"/>
    </row>
    <row r="89" spans="2:12" s="1" customFormat="1" ht="6.95" customHeight="1" x14ac:dyDescent="0.2"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33"/>
    </row>
    <row r="93" spans="2:12" s="1" customFormat="1" ht="6.95" customHeight="1" x14ac:dyDescent="0.2"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33"/>
    </row>
    <row r="94" spans="2:12" s="1" customFormat="1" ht="24.95" customHeight="1" x14ac:dyDescent="0.2">
      <c r="B94" s="33"/>
      <c r="C94" s="22" t="s">
        <v>139</v>
      </c>
      <c r="L94" s="33"/>
    </row>
    <row r="95" spans="2:12" s="1" customFormat="1" ht="6.95" customHeight="1" x14ac:dyDescent="0.2">
      <c r="B95" s="33"/>
      <c r="L95" s="33"/>
    </row>
    <row r="96" spans="2:12" s="1" customFormat="1" ht="12" customHeight="1" x14ac:dyDescent="0.2">
      <c r="B96" s="33"/>
      <c r="C96" s="28" t="s">
        <v>16</v>
      </c>
      <c r="L96" s="33"/>
    </row>
    <row r="97" spans="2:65" s="1" customFormat="1" ht="16.5" customHeight="1" x14ac:dyDescent="0.2">
      <c r="B97" s="33"/>
      <c r="E97" s="316" t="str">
        <f>E7</f>
        <v>Rekonstrukce bytových jednotek MČ Ostrovského 1721/12, 15000 Praha 5, b.j.č. 1721/17 - revize 3</v>
      </c>
      <c r="F97" s="317"/>
      <c r="G97" s="317"/>
      <c r="H97" s="317"/>
      <c r="L97" s="33"/>
    </row>
    <row r="98" spans="2:65" ht="12" customHeight="1" x14ac:dyDescent="0.2">
      <c r="B98" s="21"/>
      <c r="C98" s="28" t="s">
        <v>107</v>
      </c>
      <c r="L98" s="21"/>
    </row>
    <row r="99" spans="2:65" s="1" customFormat="1" ht="16.5" customHeight="1" x14ac:dyDescent="0.2">
      <c r="B99" s="33"/>
      <c r="E99" s="316" t="s">
        <v>108</v>
      </c>
      <c r="F99" s="318"/>
      <c r="G99" s="318"/>
      <c r="H99" s="318"/>
      <c r="L99" s="33"/>
    </row>
    <row r="100" spans="2:65" s="1" customFormat="1" ht="12" customHeight="1" x14ac:dyDescent="0.2">
      <c r="B100" s="33"/>
      <c r="C100" s="28" t="s">
        <v>109</v>
      </c>
      <c r="L100" s="33"/>
    </row>
    <row r="101" spans="2:65" s="1" customFormat="1" ht="16.5" customHeight="1" x14ac:dyDescent="0.2">
      <c r="B101" s="33"/>
      <c r="E101" s="275" t="str">
        <f>E11</f>
        <v>ARS - Stavební část</v>
      </c>
      <c r="F101" s="318"/>
      <c r="G101" s="318"/>
      <c r="H101" s="318"/>
      <c r="L101" s="33"/>
    </row>
    <row r="102" spans="2:65" s="1" customFormat="1" ht="6.95" customHeight="1" x14ac:dyDescent="0.2">
      <c r="B102" s="33"/>
      <c r="L102" s="33"/>
    </row>
    <row r="103" spans="2:65" s="1" customFormat="1" ht="12" customHeight="1" x14ac:dyDescent="0.2">
      <c r="B103" s="33"/>
      <c r="C103" s="28" t="s">
        <v>21</v>
      </c>
      <c r="F103" s="26" t="str">
        <f>F14</f>
        <v>Ostrovského 1721/12, 15000 Praha 5</v>
      </c>
      <c r="I103" s="28" t="s">
        <v>23</v>
      </c>
      <c r="J103" s="50" t="str">
        <f>IF(J14="","",J14)</f>
        <v>25. 4. 2024</v>
      </c>
      <c r="L103" s="33"/>
    </row>
    <row r="104" spans="2:65" s="1" customFormat="1" ht="6.95" customHeight="1" x14ac:dyDescent="0.2">
      <c r="B104" s="33"/>
      <c r="L104" s="33"/>
    </row>
    <row r="105" spans="2:65" s="1" customFormat="1" ht="15.2" customHeight="1" x14ac:dyDescent="0.2">
      <c r="B105" s="33"/>
      <c r="C105" s="28" t="s">
        <v>25</v>
      </c>
      <c r="F105" s="26" t="str">
        <f>E17</f>
        <v>Městská část Praha 5</v>
      </c>
      <c r="I105" s="28" t="s">
        <v>33</v>
      </c>
      <c r="J105" s="31" t="str">
        <f>E23</f>
        <v>Boa projekt s.r.o.</v>
      </c>
      <c r="L105" s="33"/>
    </row>
    <row r="106" spans="2:65" s="1" customFormat="1" ht="15.2" customHeight="1" x14ac:dyDescent="0.2">
      <c r="B106" s="33"/>
      <c r="C106" s="28" t="s">
        <v>31</v>
      </c>
      <c r="F106" s="26" t="str">
        <f>IF(E20="","",E20)</f>
        <v>Vyplň údaj</v>
      </c>
      <c r="I106" s="28" t="s">
        <v>37</v>
      </c>
      <c r="J106" s="31" t="str">
        <f>E26</f>
        <v xml:space="preserve"> </v>
      </c>
      <c r="L106" s="33"/>
    </row>
    <row r="107" spans="2:65" s="1" customFormat="1" ht="10.35" customHeight="1" x14ac:dyDescent="0.2">
      <c r="B107" s="33"/>
      <c r="L107" s="33"/>
    </row>
    <row r="108" spans="2:65" s="10" customFormat="1" ht="29.25" customHeight="1" x14ac:dyDescent="0.2">
      <c r="B108" s="110"/>
      <c r="C108" s="111" t="s">
        <v>140</v>
      </c>
      <c r="D108" s="112" t="s">
        <v>60</v>
      </c>
      <c r="E108" s="112" t="s">
        <v>56</v>
      </c>
      <c r="F108" s="112" t="s">
        <v>57</v>
      </c>
      <c r="G108" s="112" t="s">
        <v>141</v>
      </c>
      <c r="H108" s="112" t="s">
        <v>142</v>
      </c>
      <c r="I108" s="112" t="s">
        <v>143</v>
      </c>
      <c r="J108" s="112" t="s">
        <v>113</v>
      </c>
      <c r="K108" s="113" t="s">
        <v>144</v>
      </c>
      <c r="L108" s="110"/>
      <c r="M108" s="56" t="s">
        <v>19</v>
      </c>
      <c r="N108" s="57" t="s">
        <v>45</v>
      </c>
      <c r="O108" s="57" t="s">
        <v>145</v>
      </c>
      <c r="P108" s="57" t="s">
        <v>146</v>
      </c>
      <c r="Q108" s="57" t="s">
        <v>147</v>
      </c>
      <c r="R108" s="57" t="s">
        <v>148</v>
      </c>
      <c r="S108" s="57" t="s">
        <v>149</v>
      </c>
      <c r="T108" s="57" t="s">
        <v>150</v>
      </c>
      <c r="U108" s="328" t="s">
        <v>1694</v>
      </c>
    </row>
    <row r="109" spans="2:65" s="1" customFormat="1" ht="22.9" customHeight="1" x14ac:dyDescent="0.25">
      <c r="B109" s="33"/>
      <c r="C109" s="61" t="s">
        <v>152</v>
      </c>
      <c r="J109" s="114">
        <f>BK109</f>
        <v>0</v>
      </c>
      <c r="L109" s="33"/>
      <c r="M109" s="59"/>
      <c r="N109" s="51"/>
      <c r="O109" s="51"/>
      <c r="P109" s="115">
        <f>P110+P454</f>
        <v>0</v>
      </c>
      <c r="Q109" s="51"/>
      <c r="R109" s="115">
        <f>R110+R454</f>
        <v>12.756233209999998</v>
      </c>
      <c r="S109" s="51"/>
      <c r="T109" s="115">
        <f>T110+T454</f>
        <v>16.77986198</v>
      </c>
      <c r="U109" s="329">
        <f>SUM(V109:V686)</f>
        <v>0</v>
      </c>
      <c r="AT109" s="18" t="s">
        <v>74</v>
      </c>
      <c r="AU109" s="18" t="s">
        <v>114</v>
      </c>
      <c r="BK109" s="116">
        <f>BK110+BK454</f>
        <v>0</v>
      </c>
    </row>
    <row r="110" spans="2:65" s="11" customFormat="1" ht="25.9" customHeight="1" x14ac:dyDescent="0.2">
      <c r="B110" s="117"/>
      <c r="D110" s="118" t="s">
        <v>74</v>
      </c>
      <c r="E110" s="119" t="s">
        <v>153</v>
      </c>
      <c r="F110" s="119" t="s">
        <v>154</v>
      </c>
      <c r="I110" s="120"/>
      <c r="J110" s="121">
        <f>BK110</f>
        <v>0</v>
      </c>
      <c r="L110" s="117"/>
      <c r="M110" s="122"/>
      <c r="P110" s="123">
        <f>P111+P156+P163+P272+P418+P451</f>
        <v>0</v>
      </c>
      <c r="R110" s="123">
        <f>R111+R156+R163+R272+R418+R451</f>
        <v>9.0957119399999993</v>
      </c>
      <c r="T110" s="123">
        <f>T111+T156+T163+T272+T418+T451</f>
        <v>14.384796269999999</v>
      </c>
      <c r="U110" s="330"/>
      <c r="V110" s="1" t="str">
        <f t="shared" ref="V110:V173" si="0">IF(U110="investice",J110,"")</f>
        <v/>
      </c>
      <c r="AR110" s="118" t="s">
        <v>82</v>
      </c>
      <c r="AT110" s="125" t="s">
        <v>74</v>
      </c>
      <c r="AU110" s="125" t="s">
        <v>75</v>
      </c>
      <c r="AY110" s="118" t="s">
        <v>155</v>
      </c>
      <c r="BK110" s="126">
        <f>BK111+BK156+BK163+BK272+BK418+BK451</f>
        <v>0</v>
      </c>
    </row>
    <row r="111" spans="2:65" s="11" customFormat="1" ht="22.9" customHeight="1" x14ac:dyDescent="0.2">
      <c r="B111" s="117"/>
      <c r="D111" s="118" t="s">
        <v>74</v>
      </c>
      <c r="E111" s="127" t="s">
        <v>156</v>
      </c>
      <c r="F111" s="127" t="s">
        <v>157</v>
      </c>
      <c r="I111" s="120"/>
      <c r="J111" s="128">
        <f>BK111</f>
        <v>0</v>
      </c>
      <c r="L111" s="117"/>
      <c r="M111" s="122"/>
      <c r="P111" s="123">
        <f>SUM(P112:P155)</f>
        <v>0</v>
      </c>
      <c r="R111" s="123">
        <f>SUM(R112:R155)</f>
        <v>2.5020918000000001</v>
      </c>
      <c r="T111" s="123">
        <f>SUM(T112:T155)</f>
        <v>0</v>
      </c>
      <c r="U111" s="330"/>
      <c r="V111" s="1" t="str">
        <f t="shared" si="0"/>
        <v/>
      </c>
      <c r="AR111" s="118" t="s">
        <v>82</v>
      </c>
      <c r="AT111" s="125" t="s">
        <v>74</v>
      </c>
      <c r="AU111" s="125" t="s">
        <v>82</v>
      </c>
      <c r="AY111" s="118" t="s">
        <v>155</v>
      </c>
      <c r="BK111" s="126">
        <f>SUM(BK112:BK155)</f>
        <v>0</v>
      </c>
    </row>
    <row r="112" spans="2:65" s="1" customFormat="1" ht="24.2" customHeight="1" x14ac:dyDescent="0.2">
      <c r="B112" s="33"/>
      <c r="C112" s="129" t="s">
        <v>82</v>
      </c>
      <c r="D112" s="129" t="s">
        <v>158</v>
      </c>
      <c r="E112" s="130" t="s">
        <v>159</v>
      </c>
      <c r="F112" s="131" t="s">
        <v>160</v>
      </c>
      <c r="G112" s="132" t="s">
        <v>161</v>
      </c>
      <c r="H112" s="133">
        <v>1.56</v>
      </c>
      <c r="I112" s="134"/>
      <c r="J112" s="135">
        <f>ROUND(I112*H112,2)</f>
        <v>0</v>
      </c>
      <c r="K112" s="131" t="s">
        <v>162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0.15443999999999999</v>
      </c>
      <c r="R112" s="138">
        <f>Q112*H112</f>
        <v>0.24092639999999999</v>
      </c>
      <c r="S112" s="138">
        <v>0</v>
      </c>
      <c r="T112" s="138">
        <f>S112*H112</f>
        <v>0</v>
      </c>
      <c r="U112" s="331" t="s">
        <v>19</v>
      </c>
      <c r="V112" s="1" t="str">
        <f t="shared" si="0"/>
        <v/>
      </c>
      <c r="AR112" s="140" t="s">
        <v>163</v>
      </c>
      <c r="AT112" s="140" t="s">
        <v>158</v>
      </c>
      <c r="AU112" s="140" t="s">
        <v>88</v>
      </c>
      <c r="AY112" s="18" t="s">
        <v>155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163</v>
      </c>
      <c r="BM112" s="140" t="s">
        <v>164</v>
      </c>
    </row>
    <row r="113" spans="2:65" s="1" customFormat="1" ht="11.25" x14ac:dyDescent="0.2">
      <c r="B113" s="33"/>
      <c r="D113" s="142" t="s">
        <v>165</v>
      </c>
      <c r="F113" s="143" t="s">
        <v>166</v>
      </c>
      <c r="I113" s="144"/>
      <c r="L113" s="33"/>
      <c r="M113" s="145"/>
      <c r="U113" s="332"/>
      <c r="V113" s="1" t="str">
        <f t="shared" si="0"/>
        <v/>
      </c>
      <c r="AT113" s="18" t="s">
        <v>165</v>
      </c>
      <c r="AU113" s="18" t="s">
        <v>88</v>
      </c>
    </row>
    <row r="114" spans="2:65" s="12" customFormat="1" ht="11.25" x14ac:dyDescent="0.2">
      <c r="B114" s="146"/>
      <c r="D114" s="147" t="s">
        <v>167</v>
      </c>
      <c r="E114" s="148" t="s">
        <v>19</v>
      </c>
      <c r="F114" s="149" t="s">
        <v>168</v>
      </c>
      <c r="H114" s="150">
        <v>1.56</v>
      </c>
      <c r="I114" s="151"/>
      <c r="L114" s="146"/>
      <c r="M114" s="152"/>
      <c r="U114" s="333"/>
      <c r="V114" s="1" t="str">
        <f t="shared" si="0"/>
        <v/>
      </c>
      <c r="AT114" s="148" t="s">
        <v>167</v>
      </c>
      <c r="AU114" s="148" t="s">
        <v>88</v>
      </c>
      <c r="AV114" s="12" t="s">
        <v>88</v>
      </c>
      <c r="AW114" s="12" t="s">
        <v>36</v>
      </c>
      <c r="AX114" s="12" t="s">
        <v>75</v>
      </c>
      <c r="AY114" s="148" t="s">
        <v>155</v>
      </c>
    </row>
    <row r="115" spans="2:65" s="13" customFormat="1" ht="11.25" x14ac:dyDescent="0.2">
      <c r="B115" s="153"/>
      <c r="D115" s="147" t="s">
        <v>167</v>
      </c>
      <c r="E115" s="154" t="s">
        <v>19</v>
      </c>
      <c r="F115" s="155" t="s">
        <v>169</v>
      </c>
      <c r="H115" s="156">
        <v>1.56</v>
      </c>
      <c r="I115" s="157"/>
      <c r="L115" s="153"/>
      <c r="M115" s="158"/>
      <c r="U115" s="334"/>
      <c r="V115" s="1" t="str">
        <f t="shared" si="0"/>
        <v/>
      </c>
      <c r="AT115" s="154" t="s">
        <v>167</v>
      </c>
      <c r="AU115" s="154" t="s">
        <v>88</v>
      </c>
      <c r="AV115" s="13" t="s">
        <v>163</v>
      </c>
      <c r="AW115" s="13" t="s">
        <v>36</v>
      </c>
      <c r="AX115" s="13" t="s">
        <v>82</v>
      </c>
      <c r="AY115" s="154" t="s">
        <v>155</v>
      </c>
    </row>
    <row r="116" spans="2:65" s="1" customFormat="1" ht="24.2" customHeight="1" x14ac:dyDescent="0.2">
      <c r="B116" s="33"/>
      <c r="C116" s="129" t="s">
        <v>88</v>
      </c>
      <c r="D116" s="129" t="s">
        <v>158</v>
      </c>
      <c r="E116" s="130" t="s">
        <v>170</v>
      </c>
      <c r="F116" s="131" t="s">
        <v>171</v>
      </c>
      <c r="G116" s="132" t="s">
        <v>172</v>
      </c>
      <c r="H116" s="133">
        <v>1</v>
      </c>
      <c r="I116" s="134"/>
      <c r="J116" s="135">
        <f>ROUND(I116*H116,2)</f>
        <v>0</v>
      </c>
      <c r="K116" s="131" t="s">
        <v>162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0.32623000000000002</v>
      </c>
      <c r="R116" s="138">
        <f>Q116*H116</f>
        <v>0.32623000000000002</v>
      </c>
      <c r="S116" s="138">
        <v>0</v>
      </c>
      <c r="T116" s="138">
        <f>S116*H116</f>
        <v>0</v>
      </c>
      <c r="U116" s="331" t="s">
        <v>19</v>
      </c>
      <c r="V116" s="1" t="str">
        <f t="shared" si="0"/>
        <v/>
      </c>
      <c r="AR116" s="140" t="s">
        <v>163</v>
      </c>
      <c r="AT116" s="140" t="s">
        <v>158</v>
      </c>
      <c r="AU116" s="140" t="s">
        <v>88</v>
      </c>
      <c r="AY116" s="18" t="s">
        <v>155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163</v>
      </c>
      <c r="BM116" s="140" t="s">
        <v>173</v>
      </c>
    </row>
    <row r="117" spans="2:65" s="1" customFormat="1" ht="11.25" x14ac:dyDescent="0.2">
      <c r="B117" s="33"/>
      <c r="D117" s="142" t="s">
        <v>165</v>
      </c>
      <c r="F117" s="143" t="s">
        <v>174</v>
      </c>
      <c r="I117" s="144"/>
      <c r="L117" s="33"/>
      <c r="M117" s="145"/>
      <c r="U117" s="332"/>
      <c r="V117" s="1" t="str">
        <f t="shared" si="0"/>
        <v/>
      </c>
      <c r="AT117" s="18" t="s">
        <v>165</v>
      </c>
      <c r="AU117" s="18" t="s">
        <v>88</v>
      </c>
    </row>
    <row r="118" spans="2:65" s="12" customFormat="1" ht="11.25" x14ac:dyDescent="0.2">
      <c r="B118" s="146"/>
      <c r="D118" s="147" t="s">
        <v>167</v>
      </c>
      <c r="E118" s="148" t="s">
        <v>19</v>
      </c>
      <c r="F118" s="149" t="s">
        <v>175</v>
      </c>
      <c r="H118" s="150">
        <v>1</v>
      </c>
      <c r="I118" s="151"/>
      <c r="L118" s="146"/>
      <c r="M118" s="152"/>
      <c r="U118" s="333"/>
      <c r="V118" s="1" t="str">
        <f t="shared" si="0"/>
        <v/>
      </c>
      <c r="AT118" s="148" t="s">
        <v>167</v>
      </c>
      <c r="AU118" s="148" t="s">
        <v>88</v>
      </c>
      <c r="AV118" s="12" t="s">
        <v>88</v>
      </c>
      <c r="AW118" s="12" t="s">
        <v>36</v>
      </c>
      <c r="AX118" s="12" t="s">
        <v>75</v>
      </c>
      <c r="AY118" s="148" t="s">
        <v>155</v>
      </c>
    </row>
    <row r="119" spans="2:65" s="13" customFormat="1" ht="11.25" x14ac:dyDescent="0.2">
      <c r="B119" s="153"/>
      <c r="D119" s="147" t="s">
        <v>167</v>
      </c>
      <c r="E119" s="154" t="s">
        <v>19</v>
      </c>
      <c r="F119" s="155" t="s">
        <v>169</v>
      </c>
      <c r="H119" s="156">
        <v>1</v>
      </c>
      <c r="I119" s="157"/>
      <c r="L119" s="153"/>
      <c r="M119" s="158"/>
      <c r="U119" s="334"/>
      <c r="V119" s="1" t="str">
        <f t="shared" si="0"/>
        <v/>
      </c>
      <c r="AT119" s="154" t="s">
        <v>167</v>
      </c>
      <c r="AU119" s="154" t="s">
        <v>88</v>
      </c>
      <c r="AV119" s="13" t="s">
        <v>163</v>
      </c>
      <c r="AW119" s="13" t="s">
        <v>36</v>
      </c>
      <c r="AX119" s="13" t="s">
        <v>82</v>
      </c>
      <c r="AY119" s="154" t="s">
        <v>155</v>
      </c>
    </row>
    <row r="120" spans="2:65" s="1" customFormat="1" ht="21.75" customHeight="1" x14ac:dyDescent="0.2">
      <c r="B120" s="33"/>
      <c r="C120" s="129" t="s">
        <v>156</v>
      </c>
      <c r="D120" s="129" t="s">
        <v>158</v>
      </c>
      <c r="E120" s="130" t="s">
        <v>176</v>
      </c>
      <c r="F120" s="131" t="s">
        <v>177</v>
      </c>
      <c r="G120" s="132" t="s">
        <v>172</v>
      </c>
      <c r="H120" s="133">
        <v>2</v>
      </c>
      <c r="I120" s="134"/>
      <c r="J120" s="135">
        <f>ROUND(I120*H120,2)</f>
        <v>0</v>
      </c>
      <c r="K120" s="131" t="s">
        <v>162</v>
      </c>
      <c r="L120" s="33"/>
      <c r="M120" s="136" t="s">
        <v>19</v>
      </c>
      <c r="N120" s="137" t="s">
        <v>47</v>
      </c>
      <c r="P120" s="138">
        <f>O120*H120</f>
        <v>0</v>
      </c>
      <c r="Q120" s="138">
        <v>2.2780000000000002E-2</v>
      </c>
      <c r="R120" s="138">
        <f>Q120*H120</f>
        <v>4.5560000000000003E-2</v>
      </c>
      <c r="S120" s="138">
        <v>0</v>
      </c>
      <c r="T120" s="138">
        <f>S120*H120</f>
        <v>0</v>
      </c>
      <c r="U120" s="331" t="s">
        <v>19</v>
      </c>
      <c r="V120" s="1" t="str">
        <f t="shared" si="0"/>
        <v/>
      </c>
      <c r="AR120" s="140" t="s">
        <v>163</v>
      </c>
      <c r="AT120" s="140" t="s">
        <v>158</v>
      </c>
      <c r="AU120" s="140" t="s">
        <v>88</v>
      </c>
      <c r="AY120" s="18" t="s">
        <v>155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88</v>
      </c>
      <c r="BK120" s="141">
        <f>ROUND(I120*H120,2)</f>
        <v>0</v>
      </c>
      <c r="BL120" s="18" t="s">
        <v>163</v>
      </c>
      <c r="BM120" s="140" t="s">
        <v>178</v>
      </c>
    </row>
    <row r="121" spans="2:65" s="1" customFormat="1" ht="11.25" x14ac:dyDescent="0.2">
      <c r="B121" s="33"/>
      <c r="D121" s="142" t="s">
        <v>165</v>
      </c>
      <c r="F121" s="143" t="s">
        <v>179</v>
      </c>
      <c r="I121" s="144"/>
      <c r="L121" s="33"/>
      <c r="M121" s="145"/>
      <c r="U121" s="332"/>
      <c r="V121" s="1" t="str">
        <f t="shared" si="0"/>
        <v/>
      </c>
      <c r="AT121" s="18" t="s">
        <v>165</v>
      </c>
      <c r="AU121" s="18" t="s">
        <v>88</v>
      </c>
    </row>
    <row r="122" spans="2:65" s="14" customFormat="1" ht="11.25" x14ac:dyDescent="0.2">
      <c r="B122" s="159"/>
      <c r="D122" s="147" t="s">
        <v>167</v>
      </c>
      <c r="E122" s="160" t="s">
        <v>19</v>
      </c>
      <c r="F122" s="161" t="s">
        <v>180</v>
      </c>
      <c r="H122" s="160" t="s">
        <v>19</v>
      </c>
      <c r="I122" s="162"/>
      <c r="L122" s="159"/>
      <c r="M122" s="163"/>
      <c r="U122" s="335"/>
      <c r="V122" s="1" t="str">
        <f t="shared" si="0"/>
        <v/>
      </c>
      <c r="AT122" s="160" t="s">
        <v>167</v>
      </c>
      <c r="AU122" s="160" t="s">
        <v>88</v>
      </c>
      <c r="AV122" s="14" t="s">
        <v>82</v>
      </c>
      <c r="AW122" s="14" t="s">
        <v>36</v>
      </c>
      <c r="AX122" s="14" t="s">
        <v>75</v>
      </c>
      <c r="AY122" s="160" t="s">
        <v>155</v>
      </c>
    </row>
    <row r="123" spans="2:65" s="12" customFormat="1" ht="11.25" x14ac:dyDescent="0.2">
      <c r="B123" s="146"/>
      <c r="D123" s="147" t="s">
        <v>167</v>
      </c>
      <c r="E123" s="148" t="s">
        <v>19</v>
      </c>
      <c r="F123" s="149" t="s">
        <v>181</v>
      </c>
      <c r="H123" s="150">
        <v>2</v>
      </c>
      <c r="I123" s="151"/>
      <c r="L123" s="146"/>
      <c r="M123" s="152"/>
      <c r="U123" s="333"/>
      <c r="V123" s="1" t="str">
        <f t="shared" si="0"/>
        <v/>
      </c>
      <c r="AT123" s="148" t="s">
        <v>167</v>
      </c>
      <c r="AU123" s="148" t="s">
        <v>88</v>
      </c>
      <c r="AV123" s="12" t="s">
        <v>88</v>
      </c>
      <c r="AW123" s="12" t="s">
        <v>36</v>
      </c>
      <c r="AX123" s="12" t="s">
        <v>75</v>
      </c>
      <c r="AY123" s="148" t="s">
        <v>155</v>
      </c>
    </row>
    <row r="124" spans="2:65" s="13" customFormat="1" ht="11.25" x14ac:dyDescent="0.2">
      <c r="B124" s="153"/>
      <c r="D124" s="147" t="s">
        <v>167</v>
      </c>
      <c r="E124" s="154" t="s">
        <v>19</v>
      </c>
      <c r="F124" s="155" t="s">
        <v>169</v>
      </c>
      <c r="H124" s="156">
        <v>2</v>
      </c>
      <c r="I124" s="157"/>
      <c r="L124" s="153"/>
      <c r="M124" s="158"/>
      <c r="U124" s="334"/>
      <c r="V124" s="1" t="str">
        <f t="shared" si="0"/>
        <v/>
      </c>
      <c r="AT124" s="154" t="s">
        <v>167</v>
      </c>
      <c r="AU124" s="154" t="s">
        <v>88</v>
      </c>
      <c r="AV124" s="13" t="s">
        <v>163</v>
      </c>
      <c r="AW124" s="13" t="s">
        <v>36</v>
      </c>
      <c r="AX124" s="13" t="s">
        <v>82</v>
      </c>
      <c r="AY124" s="154" t="s">
        <v>155</v>
      </c>
    </row>
    <row r="125" spans="2:65" s="1" customFormat="1" ht="21.75" customHeight="1" x14ac:dyDescent="0.2">
      <c r="B125" s="33"/>
      <c r="C125" s="129" t="s">
        <v>163</v>
      </c>
      <c r="D125" s="129" t="s">
        <v>158</v>
      </c>
      <c r="E125" s="130" t="s">
        <v>182</v>
      </c>
      <c r="F125" s="131" t="s">
        <v>183</v>
      </c>
      <c r="G125" s="132" t="s">
        <v>172</v>
      </c>
      <c r="H125" s="133">
        <v>1</v>
      </c>
      <c r="I125" s="134"/>
      <c r="J125" s="135">
        <f>ROUND(I125*H125,2)</f>
        <v>0</v>
      </c>
      <c r="K125" s="131" t="s">
        <v>162</v>
      </c>
      <c r="L125" s="33"/>
      <c r="M125" s="136" t="s">
        <v>19</v>
      </c>
      <c r="N125" s="137" t="s">
        <v>47</v>
      </c>
      <c r="P125" s="138">
        <f>O125*H125</f>
        <v>0</v>
      </c>
      <c r="Q125" s="138">
        <v>4.555E-2</v>
      </c>
      <c r="R125" s="138">
        <f>Q125*H125</f>
        <v>4.555E-2</v>
      </c>
      <c r="S125" s="138">
        <v>0</v>
      </c>
      <c r="T125" s="138">
        <f>S125*H125</f>
        <v>0</v>
      </c>
      <c r="U125" s="331" t="s">
        <v>19</v>
      </c>
      <c r="V125" s="1" t="str">
        <f t="shared" si="0"/>
        <v/>
      </c>
      <c r="AR125" s="140" t="s">
        <v>163</v>
      </c>
      <c r="AT125" s="140" t="s">
        <v>158</v>
      </c>
      <c r="AU125" s="140" t="s">
        <v>88</v>
      </c>
      <c r="AY125" s="18" t="s">
        <v>155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88</v>
      </c>
      <c r="BK125" s="141">
        <f>ROUND(I125*H125,2)</f>
        <v>0</v>
      </c>
      <c r="BL125" s="18" t="s">
        <v>163</v>
      </c>
      <c r="BM125" s="140" t="s">
        <v>184</v>
      </c>
    </row>
    <row r="126" spans="2:65" s="1" customFormat="1" ht="11.25" x14ac:dyDescent="0.2">
      <c r="B126" s="33"/>
      <c r="D126" s="142" t="s">
        <v>165</v>
      </c>
      <c r="F126" s="143" t="s">
        <v>185</v>
      </c>
      <c r="I126" s="144"/>
      <c r="L126" s="33"/>
      <c r="M126" s="145"/>
      <c r="U126" s="332"/>
      <c r="V126" s="1" t="str">
        <f t="shared" si="0"/>
        <v/>
      </c>
      <c r="AT126" s="18" t="s">
        <v>165</v>
      </c>
      <c r="AU126" s="18" t="s">
        <v>88</v>
      </c>
    </row>
    <row r="127" spans="2:65" s="14" customFormat="1" ht="11.25" x14ac:dyDescent="0.2">
      <c r="B127" s="159"/>
      <c r="D127" s="147" t="s">
        <v>167</v>
      </c>
      <c r="E127" s="160" t="s">
        <v>19</v>
      </c>
      <c r="F127" s="161" t="s">
        <v>180</v>
      </c>
      <c r="H127" s="160" t="s">
        <v>19</v>
      </c>
      <c r="I127" s="162"/>
      <c r="L127" s="159"/>
      <c r="M127" s="163"/>
      <c r="U127" s="335"/>
      <c r="V127" s="1" t="str">
        <f t="shared" si="0"/>
        <v/>
      </c>
      <c r="AT127" s="160" t="s">
        <v>167</v>
      </c>
      <c r="AU127" s="160" t="s">
        <v>88</v>
      </c>
      <c r="AV127" s="14" t="s">
        <v>82</v>
      </c>
      <c r="AW127" s="14" t="s">
        <v>36</v>
      </c>
      <c r="AX127" s="14" t="s">
        <v>75</v>
      </c>
      <c r="AY127" s="160" t="s">
        <v>155</v>
      </c>
    </row>
    <row r="128" spans="2:65" s="12" customFormat="1" ht="11.25" x14ac:dyDescent="0.2">
      <c r="B128" s="146"/>
      <c r="D128" s="147" t="s">
        <v>167</v>
      </c>
      <c r="E128" s="148" t="s">
        <v>19</v>
      </c>
      <c r="F128" s="149" t="s">
        <v>186</v>
      </c>
      <c r="H128" s="150">
        <v>1</v>
      </c>
      <c r="I128" s="151"/>
      <c r="L128" s="146"/>
      <c r="M128" s="152"/>
      <c r="U128" s="333"/>
      <c r="V128" s="1" t="str">
        <f t="shared" si="0"/>
        <v/>
      </c>
      <c r="AT128" s="148" t="s">
        <v>167</v>
      </c>
      <c r="AU128" s="148" t="s">
        <v>88</v>
      </c>
      <c r="AV128" s="12" t="s">
        <v>88</v>
      </c>
      <c r="AW128" s="12" t="s">
        <v>36</v>
      </c>
      <c r="AX128" s="12" t="s">
        <v>75</v>
      </c>
      <c r="AY128" s="148" t="s">
        <v>155</v>
      </c>
    </row>
    <row r="129" spans="2:65" s="13" customFormat="1" ht="11.25" x14ac:dyDescent="0.2">
      <c r="B129" s="153"/>
      <c r="D129" s="147" t="s">
        <v>167</v>
      </c>
      <c r="E129" s="154" t="s">
        <v>19</v>
      </c>
      <c r="F129" s="155" t="s">
        <v>169</v>
      </c>
      <c r="H129" s="156">
        <v>1</v>
      </c>
      <c r="I129" s="157"/>
      <c r="L129" s="153"/>
      <c r="M129" s="158"/>
      <c r="U129" s="334"/>
      <c r="V129" s="1" t="str">
        <f t="shared" si="0"/>
        <v/>
      </c>
      <c r="AT129" s="154" t="s">
        <v>167</v>
      </c>
      <c r="AU129" s="154" t="s">
        <v>88</v>
      </c>
      <c r="AV129" s="13" t="s">
        <v>163</v>
      </c>
      <c r="AW129" s="13" t="s">
        <v>36</v>
      </c>
      <c r="AX129" s="13" t="s">
        <v>82</v>
      </c>
      <c r="AY129" s="154" t="s">
        <v>155</v>
      </c>
    </row>
    <row r="130" spans="2:65" s="1" customFormat="1" ht="16.5" customHeight="1" x14ac:dyDescent="0.2">
      <c r="B130" s="33"/>
      <c r="C130" s="129" t="s">
        <v>187</v>
      </c>
      <c r="D130" s="129" t="s">
        <v>158</v>
      </c>
      <c r="E130" s="130" t="s">
        <v>188</v>
      </c>
      <c r="F130" s="131" t="s">
        <v>189</v>
      </c>
      <c r="G130" s="132" t="s">
        <v>172</v>
      </c>
      <c r="H130" s="133">
        <v>1</v>
      </c>
      <c r="I130" s="134"/>
      <c r="J130" s="135">
        <f>ROUND(I130*H130,2)</f>
        <v>0</v>
      </c>
      <c r="K130" s="131" t="s">
        <v>19</v>
      </c>
      <c r="L130" s="33"/>
      <c r="M130" s="136" t="s">
        <v>19</v>
      </c>
      <c r="N130" s="137" t="s">
        <v>47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8">
        <f>S130*H130</f>
        <v>0</v>
      </c>
      <c r="U130" s="331" t="s">
        <v>19</v>
      </c>
      <c r="V130" s="1" t="str">
        <f t="shared" si="0"/>
        <v/>
      </c>
      <c r="AR130" s="140" t="s">
        <v>163</v>
      </c>
      <c r="AT130" s="140" t="s">
        <v>158</v>
      </c>
      <c r="AU130" s="140" t="s">
        <v>88</v>
      </c>
      <c r="AY130" s="18" t="s">
        <v>155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88</v>
      </c>
      <c r="BK130" s="141">
        <f>ROUND(I130*H130,2)</f>
        <v>0</v>
      </c>
      <c r="BL130" s="18" t="s">
        <v>163</v>
      </c>
      <c r="BM130" s="140" t="s">
        <v>190</v>
      </c>
    </row>
    <row r="131" spans="2:65" s="1" customFormat="1" ht="24.2" customHeight="1" x14ac:dyDescent="0.2">
      <c r="B131" s="33"/>
      <c r="C131" s="129" t="s">
        <v>191</v>
      </c>
      <c r="D131" s="129" t="s">
        <v>158</v>
      </c>
      <c r="E131" s="130" t="s">
        <v>192</v>
      </c>
      <c r="F131" s="131" t="s">
        <v>193</v>
      </c>
      <c r="G131" s="132" t="s">
        <v>161</v>
      </c>
      <c r="H131" s="133">
        <v>8.1080000000000005</v>
      </c>
      <c r="I131" s="134"/>
      <c r="J131" s="135">
        <f>ROUND(I131*H131,2)</f>
        <v>0</v>
      </c>
      <c r="K131" s="131" t="s">
        <v>162</v>
      </c>
      <c r="L131" s="33"/>
      <c r="M131" s="136" t="s">
        <v>19</v>
      </c>
      <c r="N131" s="137" t="s">
        <v>47</v>
      </c>
      <c r="P131" s="138">
        <f>O131*H131</f>
        <v>0</v>
      </c>
      <c r="Q131" s="138">
        <v>9.4479999999999995E-2</v>
      </c>
      <c r="R131" s="138">
        <f>Q131*H131</f>
        <v>0.76604384000000003</v>
      </c>
      <c r="S131" s="138">
        <v>0</v>
      </c>
      <c r="T131" s="138">
        <f>S131*H131</f>
        <v>0</v>
      </c>
      <c r="U131" s="331" t="s">
        <v>19</v>
      </c>
      <c r="V131" s="1" t="str">
        <f t="shared" si="0"/>
        <v/>
      </c>
      <c r="AR131" s="140" t="s">
        <v>163</v>
      </c>
      <c r="AT131" s="140" t="s">
        <v>158</v>
      </c>
      <c r="AU131" s="140" t="s">
        <v>88</v>
      </c>
      <c r="AY131" s="18" t="s">
        <v>155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88</v>
      </c>
      <c r="BK131" s="141">
        <f>ROUND(I131*H131,2)</f>
        <v>0</v>
      </c>
      <c r="BL131" s="18" t="s">
        <v>163</v>
      </c>
      <c r="BM131" s="140" t="s">
        <v>194</v>
      </c>
    </row>
    <row r="132" spans="2:65" s="1" customFormat="1" ht="11.25" x14ac:dyDescent="0.2">
      <c r="B132" s="33"/>
      <c r="D132" s="142" t="s">
        <v>165</v>
      </c>
      <c r="F132" s="143" t="s">
        <v>195</v>
      </c>
      <c r="I132" s="144"/>
      <c r="L132" s="33"/>
      <c r="M132" s="145"/>
      <c r="U132" s="332"/>
      <c r="V132" s="1" t="str">
        <f t="shared" si="0"/>
        <v/>
      </c>
      <c r="AT132" s="18" t="s">
        <v>165</v>
      </c>
      <c r="AU132" s="18" t="s">
        <v>88</v>
      </c>
    </row>
    <row r="133" spans="2:65" s="12" customFormat="1" ht="11.25" x14ac:dyDescent="0.2">
      <c r="B133" s="146"/>
      <c r="D133" s="147" t="s">
        <v>167</v>
      </c>
      <c r="E133" s="148" t="s">
        <v>19</v>
      </c>
      <c r="F133" s="149" t="s">
        <v>196</v>
      </c>
      <c r="H133" s="150">
        <v>11.388</v>
      </c>
      <c r="I133" s="151"/>
      <c r="L133" s="146"/>
      <c r="M133" s="152"/>
      <c r="U133" s="333"/>
      <c r="V133" s="1" t="str">
        <f t="shared" si="0"/>
        <v/>
      </c>
      <c r="AT133" s="148" t="s">
        <v>167</v>
      </c>
      <c r="AU133" s="148" t="s">
        <v>88</v>
      </c>
      <c r="AV133" s="12" t="s">
        <v>88</v>
      </c>
      <c r="AW133" s="12" t="s">
        <v>36</v>
      </c>
      <c r="AX133" s="12" t="s">
        <v>75</v>
      </c>
      <c r="AY133" s="148" t="s">
        <v>155</v>
      </c>
    </row>
    <row r="134" spans="2:65" s="12" customFormat="1" ht="11.25" x14ac:dyDescent="0.2">
      <c r="B134" s="146"/>
      <c r="D134" s="147" t="s">
        <v>167</v>
      </c>
      <c r="E134" s="148" t="s">
        <v>19</v>
      </c>
      <c r="F134" s="149" t="s">
        <v>197</v>
      </c>
      <c r="H134" s="150">
        <v>-3.28</v>
      </c>
      <c r="I134" s="151"/>
      <c r="L134" s="146"/>
      <c r="M134" s="152"/>
      <c r="U134" s="333"/>
      <c r="V134" s="1" t="str">
        <f t="shared" si="0"/>
        <v/>
      </c>
      <c r="AT134" s="148" t="s">
        <v>167</v>
      </c>
      <c r="AU134" s="148" t="s">
        <v>88</v>
      </c>
      <c r="AV134" s="12" t="s">
        <v>88</v>
      </c>
      <c r="AW134" s="12" t="s">
        <v>36</v>
      </c>
      <c r="AX134" s="12" t="s">
        <v>75</v>
      </c>
      <c r="AY134" s="148" t="s">
        <v>155</v>
      </c>
    </row>
    <row r="135" spans="2:65" s="13" customFormat="1" ht="11.25" x14ac:dyDescent="0.2">
      <c r="B135" s="153"/>
      <c r="D135" s="147" t="s">
        <v>167</v>
      </c>
      <c r="E135" s="154" t="s">
        <v>19</v>
      </c>
      <c r="F135" s="155" t="s">
        <v>169</v>
      </c>
      <c r="H135" s="156">
        <v>8.1080000000000005</v>
      </c>
      <c r="I135" s="157"/>
      <c r="L135" s="153"/>
      <c r="M135" s="158"/>
      <c r="U135" s="334"/>
      <c r="V135" s="1" t="str">
        <f t="shared" si="0"/>
        <v/>
      </c>
      <c r="AT135" s="154" t="s">
        <v>167</v>
      </c>
      <c r="AU135" s="154" t="s">
        <v>88</v>
      </c>
      <c r="AV135" s="13" t="s">
        <v>163</v>
      </c>
      <c r="AW135" s="13" t="s">
        <v>36</v>
      </c>
      <c r="AX135" s="13" t="s">
        <v>82</v>
      </c>
      <c r="AY135" s="154" t="s">
        <v>155</v>
      </c>
    </row>
    <row r="136" spans="2:65" s="1" customFormat="1" ht="24.2" customHeight="1" x14ac:dyDescent="0.2">
      <c r="B136" s="33"/>
      <c r="C136" s="129" t="s">
        <v>198</v>
      </c>
      <c r="D136" s="129" t="s">
        <v>158</v>
      </c>
      <c r="E136" s="130" t="s">
        <v>199</v>
      </c>
      <c r="F136" s="131" t="s">
        <v>200</v>
      </c>
      <c r="G136" s="132" t="s">
        <v>161</v>
      </c>
      <c r="H136" s="133">
        <v>11.284000000000001</v>
      </c>
      <c r="I136" s="134"/>
      <c r="J136" s="135">
        <f>ROUND(I136*H136,2)</f>
        <v>0</v>
      </c>
      <c r="K136" s="131" t="s">
        <v>162</v>
      </c>
      <c r="L136" s="33"/>
      <c r="M136" s="136" t="s">
        <v>19</v>
      </c>
      <c r="N136" s="137" t="s">
        <v>47</v>
      </c>
      <c r="P136" s="138">
        <f>O136*H136</f>
        <v>0</v>
      </c>
      <c r="Q136" s="138">
        <v>6.9980000000000001E-2</v>
      </c>
      <c r="R136" s="138">
        <f>Q136*H136</f>
        <v>0.78965432000000002</v>
      </c>
      <c r="S136" s="138">
        <v>0</v>
      </c>
      <c r="T136" s="138">
        <f>S136*H136</f>
        <v>0</v>
      </c>
      <c r="U136" s="331" t="s">
        <v>19</v>
      </c>
      <c r="V136" s="1" t="str">
        <f t="shared" si="0"/>
        <v/>
      </c>
      <c r="AR136" s="140" t="s">
        <v>163</v>
      </c>
      <c r="AT136" s="140" t="s">
        <v>158</v>
      </c>
      <c r="AU136" s="140" t="s">
        <v>88</v>
      </c>
      <c r="AY136" s="18" t="s">
        <v>155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88</v>
      </c>
      <c r="BK136" s="141">
        <f>ROUND(I136*H136,2)</f>
        <v>0</v>
      </c>
      <c r="BL136" s="18" t="s">
        <v>163</v>
      </c>
      <c r="BM136" s="140" t="s">
        <v>201</v>
      </c>
    </row>
    <row r="137" spans="2:65" s="1" customFormat="1" ht="11.25" x14ac:dyDescent="0.2">
      <c r="B137" s="33"/>
      <c r="D137" s="142" t="s">
        <v>165</v>
      </c>
      <c r="F137" s="143" t="s">
        <v>202</v>
      </c>
      <c r="I137" s="144"/>
      <c r="L137" s="33"/>
      <c r="M137" s="145"/>
      <c r="U137" s="332"/>
      <c r="V137" s="1" t="str">
        <f t="shared" si="0"/>
        <v/>
      </c>
      <c r="AT137" s="18" t="s">
        <v>165</v>
      </c>
      <c r="AU137" s="18" t="s">
        <v>88</v>
      </c>
    </row>
    <row r="138" spans="2:65" s="12" customFormat="1" ht="11.25" x14ac:dyDescent="0.2">
      <c r="B138" s="146"/>
      <c r="D138" s="147" t="s">
        <v>167</v>
      </c>
      <c r="E138" s="148" t="s">
        <v>19</v>
      </c>
      <c r="F138" s="149" t="s">
        <v>203</v>
      </c>
      <c r="H138" s="150">
        <v>11.284000000000001</v>
      </c>
      <c r="I138" s="151"/>
      <c r="L138" s="146"/>
      <c r="M138" s="152"/>
      <c r="U138" s="333"/>
      <c r="V138" s="1" t="str">
        <f t="shared" si="0"/>
        <v/>
      </c>
      <c r="AT138" s="148" t="s">
        <v>167</v>
      </c>
      <c r="AU138" s="148" t="s">
        <v>88</v>
      </c>
      <c r="AV138" s="12" t="s">
        <v>88</v>
      </c>
      <c r="AW138" s="12" t="s">
        <v>36</v>
      </c>
      <c r="AX138" s="12" t="s">
        <v>75</v>
      </c>
      <c r="AY138" s="148" t="s">
        <v>155</v>
      </c>
    </row>
    <row r="139" spans="2:65" s="13" customFormat="1" ht="11.25" x14ac:dyDescent="0.2">
      <c r="B139" s="153"/>
      <c r="D139" s="147" t="s">
        <v>167</v>
      </c>
      <c r="E139" s="154" t="s">
        <v>19</v>
      </c>
      <c r="F139" s="155" t="s">
        <v>169</v>
      </c>
      <c r="H139" s="156">
        <v>11.284000000000001</v>
      </c>
      <c r="I139" s="157"/>
      <c r="L139" s="153"/>
      <c r="M139" s="158"/>
      <c r="U139" s="334"/>
      <c r="V139" s="1" t="str">
        <f t="shared" si="0"/>
        <v/>
      </c>
      <c r="AT139" s="154" t="s">
        <v>167</v>
      </c>
      <c r="AU139" s="154" t="s">
        <v>88</v>
      </c>
      <c r="AV139" s="13" t="s">
        <v>163</v>
      </c>
      <c r="AW139" s="13" t="s">
        <v>36</v>
      </c>
      <c r="AX139" s="13" t="s">
        <v>82</v>
      </c>
      <c r="AY139" s="154" t="s">
        <v>155</v>
      </c>
    </row>
    <row r="140" spans="2:65" s="1" customFormat="1" ht="24.2" customHeight="1" x14ac:dyDescent="0.2">
      <c r="B140" s="33"/>
      <c r="C140" s="129" t="s">
        <v>204</v>
      </c>
      <c r="D140" s="129" t="s">
        <v>158</v>
      </c>
      <c r="E140" s="130" t="s">
        <v>205</v>
      </c>
      <c r="F140" s="131" t="s">
        <v>206</v>
      </c>
      <c r="G140" s="132" t="s">
        <v>161</v>
      </c>
      <c r="H140" s="133">
        <v>1.68</v>
      </c>
      <c r="I140" s="134"/>
      <c r="J140" s="135">
        <f>ROUND(I140*H140,2)</f>
        <v>0</v>
      </c>
      <c r="K140" s="131" t="s">
        <v>162</v>
      </c>
      <c r="L140" s="33"/>
      <c r="M140" s="136" t="s">
        <v>19</v>
      </c>
      <c r="N140" s="137" t="s">
        <v>47</v>
      </c>
      <c r="P140" s="138">
        <f>O140*H140</f>
        <v>0</v>
      </c>
      <c r="Q140" s="138">
        <v>6.232E-2</v>
      </c>
      <c r="R140" s="138">
        <f>Q140*H140</f>
        <v>0.1046976</v>
      </c>
      <c r="S140" s="138">
        <v>0</v>
      </c>
      <c r="T140" s="138">
        <f>S140*H140</f>
        <v>0</v>
      </c>
      <c r="U140" s="331" t="s">
        <v>19</v>
      </c>
      <c r="V140" s="1" t="str">
        <f t="shared" si="0"/>
        <v/>
      </c>
      <c r="AR140" s="140" t="s">
        <v>163</v>
      </c>
      <c r="AT140" s="140" t="s">
        <v>158</v>
      </c>
      <c r="AU140" s="140" t="s">
        <v>88</v>
      </c>
      <c r="AY140" s="18" t="s">
        <v>155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88</v>
      </c>
      <c r="BK140" s="141">
        <f>ROUND(I140*H140,2)</f>
        <v>0</v>
      </c>
      <c r="BL140" s="18" t="s">
        <v>163</v>
      </c>
      <c r="BM140" s="140" t="s">
        <v>207</v>
      </c>
    </row>
    <row r="141" spans="2:65" s="1" customFormat="1" ht="11.25" x14ac:dyDescent="0.2">
      <c r="B141" s="33"/>
      <c r="D141" s="142" t="s">
        <v>165</v>
      </c>
      <c r="F141" s="143" t="s">
        <v>208</v>
      </c>
      <c r="I141" s="144"/>
      <c r="L141" s="33"/>
      <c r="M141" s="145"/>
      <c r="U141" s="332"/>
      <c r="V141" s="1" t="str">
        <f t="shared" si="0"/>
        <v/>
      </c>
      <c r="AT141" s="18" t="s">
        <v>165</v>
      </c>
      <c r="AU141" s="18" t="s">
        <v>88</v>
      </c>
    </row>
    <row r="142" spans="2:65" s="12" customFormat="1" ht="11.25" x14ac:dyDescent="0.2">
      <c r="B142" s="146"/>
      <c r="D142" s="147" t="s">
        <v>167</v>
      </c>
      <c r="E142" s="148" t="s">
        <v>19</v>
      </c>
      <c r="F142" s="149" t="s">
        <v>209</v>
      </c>
      <c r="H142" s="150">
        <v>1.68</v>
      </c>
      <c r="I142" s="151"/>
      <c r="L142" s="146"/>
      <c r="M142" s="152"/>
      <c r="U142" s="333"/>
      <c r="V142" s="1" t="str">
        <f t="shared" si="0"/>
        <v/>
      </c>
      <c r="AT142" s="148" t="s">
        <v>167</v>
      </c>
      <c r="AU142" s="148" t="s">
        <v>88</v>
      </c>
      <c r="AV142" s="12" t="s">
        <v>88</v>
      </c>
      <c r="AW142" s="12" t="s">
        <v>36</v>
      </c>
      <c r="AX142" s="12" t="s">
        <v>75</v>
      </c>
      <c r="AY142" s="148" t="s">
        <v>155</v>
      </c>
    </row>
    <row r="143" spans="2:65" s="13" customFormat="1" ht="11.25" x14ac:dyDescent="0.2">
      <c r="B143" s="153"/>
      <c r="D143" s="147" t="s">
        <v>167</v>
      </c>
      <c r="E143" s="154" t="s">
        <v>19</v>
      </c>
      <c r="F143" s="155" t="s">
        <v>169</v>
      </c>
      <c r="H143" s="156">
        <v>1.68</v>
      </c>
      <c r="I143" s="157"/>
      <c r="L143" s="153"/>
      <c r="M143" s="158"/>
      <c r="U143" s="334"/>
      <c r="V143" s="1" t="str">
        <f t="shared" si="0"/>
        <v/>
      </c>
      <c r="AT143" s="154" t="s">
        <v>167</v>
      </c>
      <c r="AU143" s="154" t="s">
        <v>88</v>
      </c>
      <c r="AV143" s="13" t="s">
        <v>163</v>
      </c>
      <c r="AW143" s="13" t="s">
        <v>36</v>
      </c>
      <c r="AX143" s="13" t="s">
        <v>82</v>
      </c>
      <c r="AY143" s="154" t="s">
        <v>155</v>
      </c>
    </row>
    <row r="144" spans="2:65" s="1" customFormat="1" ht="24.2" customHeight="1" x14ac:dyDescent="0.2">
      <c r="B144" s="33"/>
      <c r="C144" s="129" t="s">
        <v>210</v>
      </c>
      <c r="D144" s="129" t="s">
        <v>158</v>
      </c>
      <c r="E144" s="130" t="s">
        <v>211</v>
      </c>
      <c r="F144" s="131" t="s">
        <v>212</v>
      </c>
      <c r="G144" s="132" t="s">
        <v>161</v>
      </c>
      <c r="H144" s="133">
        <v>0.96199999999999997</v>
      </c>
      <c r="I144" s="134"/>
      <c r="J144" s="135">
        <f>ROUND(I144*H144,2)</f>
        <v>0</v>
      </c>
      <c r="K144" s="131" t="s">
        <v>162</v>
      </c>
      <c r="L144" s="33"/>
      <c r="M144" s="136" t="s">
        <v>19</v>
      </c>
      <c r="N144" s="137" t="s">
        <v>47</v>
      </c>
      <c r="P144" s="138">
        <f>O144*H144</f>
        <v>0</v>
      </c>
      <c r="Q144" s="138">
        <v>6.4519999999999994E-2</v>
      </c>
      <c r="R144" s="138">
        <f>Q144*H144</f>
        <v>6.206823999999999E-2</v>
      </c>
      <c r="S144" s="138">
        <v>0</v>
      </c>
      <c r="T144" s="138">
        <f>S144*H144</f>
        <v>0</v>
      </c>
      <c r="U144" s="331" t="s">
        <v>19</v>
      </c>
      <c r="V144" s="1" t="str">
        <f t="shared" si="0"/>
        <v/>
      </c>
      <c r="AR144" s="140" t="s">
        <v>163</v>
      </c>
      <c r="AT144" s="140" t="s">
        <v>158</v>
      </c>
      <c r="AU144" s="140" t="s">
        <v>88</v>
      </c>
      <c r="AY144" s="18" t="s">
        <v>155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88</v>
      </c>
      <c r="BK144" s="141">
        <f>ROUND(I144*H144,2)</f>
        <v>0</v>
      </c>
      <c r="BL144" s="18" t="s">
        <v>163</v>
      </c>
      <c r="BM144" s="140" t="s">
        <v>213</v>
      </c>
    </row>
    <row r="145" spans="2:65" s="1" customFormat="1" ht="11.25" x14ac:dyDescent="0.2">
      <c r="B145" s="33"/>
      <c r="D145" s="142" t="s">
        <v>165</v>
      </c>
      <c r="F145" s="143" t="s">
        <v>214</v>
      </c>
      <c r="I145" s="144"/>
      <c r="L145" s="33"/>
      <c r="M145" s="145"/>
      <c r="U145" s="332"/>
      <c r="V145" s="1" t="str">
        <f t="shared" si="0"/>
        <v/>
      </c>
      <c r="AT145" s="18" t="s">
        <v>165</v>
      </c>
      <c r="AU145" s="18" t="s">
        <v>88</v>
      </c>
    </row>
    <row r="146" spans="2:65" s="12" customFormat="1" ht="11.25" x14ac:dyDescent="0.2">
      <c r="B146" s="146"/>
      <c r="D146" s="147" t="s">
        <v>167</v>
      </c>
      <c r="E146" s="148" t="s">
        <v>19</v>
      </c>
      <c r="F146" s="149" t="s">
        <v>215</v>
      </c>
      <c r="H146" s="150">
        <v>0.96199999999999997</v>
      </c>
      <c r="I146" s="151"/>
      <c r="L146" s="146"/>
      <c r="M146" s="152"/>
      <c r="U146" s="333"/>
      <c r="V146" s="1" t="str">
        <f t="shared" si="0"/>
        <v/>
      </c>
      <c r="AT146" s="148" t="s">
        <v>167</v>
      </c>
      <c r="AU146" s="148" t="s">
        <v>88</v>
      </c>
      <c r="AV146" s="12" t="s">
        <v>88</v>
      </c>
      <c r="AW146" s="12" t="s">
        <v>36</v>
      </c>
      <c r="AX146" s="12" t="s">
        <v>75</v>
      </c>
      <c r="AY146" s="148" t="s">
        <v>155</v>
      </c>
    </row>
    <row r="147" spans="2:65" s="13" customFormat="1" ht="11.25" x14ac:dyDescent="0.2">
      <c r="B147" s="153"/>
      <c r="D147" s="147" t="s">
        <v>167</v>
      </c>
      <c r="E147" s="154" t="s">
        <v>19</v>
      </c>
      <c r="F147" s="155" t="s">
        <v>169</v>
      </c>
      <c r="H147" s="156">
        <v>0.96199999999999997</v>
      </c>
      <c r="I147" s="157"/>
      <c r="L147" s="153"/>
      <c r="M147" s="158"/>
      <c r="U147" s="334"/>
      <c r="V147" s="1" t="str">
        <f t="shared" si="0"/>
        <v/>
      </c>
      <c r="AT147" s="154" t="s">
        <v>167</v>
      </c>
      <c r="AU147" s="154" t="s">
        <v>88</v>
      </c>
      <c r="AV147" s="13" t="s">
        <v>163</v>
      </c>
      <c r="AW147" s="13" t="s">
        <v>36</v>
      </c>
      <c r="AX147" s="13" t="s">
        <v>82</v>
      </c>
      <c r="AY147" s="154" t="s">
        <v>155</v>
      </c>
    </row>
    <row r="148" spans="2:65" s="1" customFormat="1" ht="24.2" customHeight="1" x14ac:dyDescent="0.2">
      <c r="B148" s="33"/>
      <c r="C148" s="129" t="s">
        <v>216</v>
      </c>
      <c r="D148" s="129" t="s">
        <v>158</v>
      </c>
      <c r="E148" s="130" t="s">
        <v>217</v>
      </c>
      <c r="F148" s="131" t="s">
        <v>218</v>
      </c>
      <c r="G148" s="132" t="s">
        <v>161</v>
      </c>
      <c r="H148" s="133">
        <v>0.63</v>
      </c>
      <c r="I148" s="134"/>
      <c r="J148" s="135">
        <f>ROUND(I148*H148,2)</f>
        <v>0</v>
      </c>
      <c r="K148" s="131" t="s">
        <v>162</v>
      </c>
      <c r="L148" s="33"/>
      <c r="M148" s="136" t="s">
        <v>19</v>
      </c>
      <c r="N148" s="137" t="s">
        <v>47</v>
      </c>
      <c r="P148" s="138">
        <f>O148*H148</f>
        <v>0</v>
      </c>
      <c r="Q148" s="138">
        <v>7.3480000000000004E-2</v>
      </c>
      <c r="R148" s="138">
        <f>Q148*H148</f>
        <v>4.6292400000000004E-2</v>
      </c>
      <c r="S148" s="138">
        <v>0</v>
      </c>
      <c r="T148" s="138">
        <f>S148*H148</f>
        <v>0</v>
      </c>
      <c r="U148" s="331" t="s">
        <v>19</v>
      </c>
      <c r="V148" s="1" t="str">
        <f t="shared" si="0"/>
        <v/>
      </c>
      <c r="AR148" s="140" t="s">
        <v>163</v>
      </c>
      <c r="AT148" s="140" t="s">
        <v>158</v>
      </c>
      <c r="AU148" s="140" t="s">
        <v>88</v>
      </c>
      <c r="AY148" s="18" t="s">
        <v>155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88</v>
      </c>
      <c r="BK148" s="141">
        <f>ROUND(I148*H148,2)</f>
        <v>0</v>
      </c>
      <c r="BL148" s="18" t="s">
        <v>163</v>
      </c>
      <c r="BM148" s="140" t="s">
        <v>219</v>
      </c>
    </row>
    <row r="149" spans="2:65" s="1" customFormat="1" ht="11.25" x14ac:dyDescent="0.2">
      <c r="B149" s="33"/>
      <c r="D149" s="142" t="s">
        <v>165</v>
      </c>
      <c r="F149" s="143" t="s">
        <v>220</v>
      </c>
      <c r="I149" s="144"/>
      <c r="L149" s="33"/>
      <c r="M149" s="145"/>
      <c r="U149" s="332"/>
      <c r="V149" s="1" t="str">
        <f t="shared" si="0"/>
        <v/>
      </c>
      <c r="AT149" s="18" t="s">
        <v>165</v>
      </c>
      <c r="AU149" s="18" t="s">
        <v>88</v>
      </c>
    </row>
    <row r="150" spans="2:65" s="12" customFormat="1" ht="11.25" x14ac:dyDescent="0.2">
      <c r="B150" s="146"/>
      <c r="D150" s="147" t="s">
        <v>167</v>
      </c>
      <c r="E150" s="148" t="s">
        <v>19</v>
      </c>
      <c r="F150" s="149" t="s">
        <v>221</v>
      </c>
      <c r="H150" s="150">
        <v>0.63</v>
      </c>
      <c r="I150" s="151"/>
      <c r="L150" s="146"/>
      <c r="M150" s="152"/>
      <c r="U150" s="333"/>
      <c r="V150" s="1" t="str">
        <f t="shared" si="0"/>
        <v/>
      </c>
      <c r="AT150" s="148" t="s">
        <v>167</v>
      </c>
      <c r="AU150" s="148" t="s">
        <v>88</v>
      </c>
      <c r="AV150" s="12" t="s">
        <v>88</v>
      </c>
      <c r="AW150" s="12" t="s">
        <v>36</v>
      </c>
      <c r="AX150" s="12" t="s">
        <v>75</v>
      </c>
      <c r="AY150" s="148" t="s">
        <v>155</v>
      </c>
    </row>
    <row r="151" spans="2:65" s="13" customFormat="1" ht="11.25" x14ac:dyDescent="0.2">
      <c r="B151" s="153"/>
      <c r="D151" s="147" t="s">
        <v>167</v>
      </c>
      <c r="E151" s="154" t="s">
        <v>19</v>
      </c>
      <c r="F151" s="155" t="s">
        <v>169</v>
      </c>
      <c r="H151" s="156">
        <v>0.63</v>
      </c>
      <c r="I151" s="157"/>
      <c r="L151" s="153"/>
      <c r="M151" s="158"/>
      <c r="U151" s="334"/>
      <c r="V151" s="1" t="str">
        <f t="shared" si="0"/>
        <v/>
      </c>
      <c r="AT151" s="154" t="s">
        <v>167</v>
      </c>
      <c r="AU151" s="154" t="s">
        <v>88</v>
      </c>
      <c r="AV151" s="13" t="s">
        <v>163</v>
      </c>
      <c r="AW151" s="13" t="s">
        <v>36</v>
      </c>
      <c r="AX151" s="13" t="s">
        <v>82</v>
      </c>
      <c r="AY151" s="154" t="s">
        <v>155</v>
      </c>
    </row>
    <row r="152" spans="2:65" s="1" customFormat="1" ht="24.2" customHeight="1" x14ac:dyDescent="0.2">
      <c r="B152" s="33"/>
      <c r="C152" s="129" t="s">
        <v>222</v>
      </c>
      <c r="D152" s="129" t="s">
        <v>158</v>
      </c>
      <c r="E152" s="130" t="s">
        <v>223</v>
      </c>
      <c r="F152" s="131" t="s">
        <v>224</v>
      </c>
      <c r="G152" s="132" t="s">
        <v>161</v>
      </c>
      <c r="H152" s="133">
        <v>0.9</v>
      </c>
      <c r="I152" s="134"/>
      <c r="J152" s="135">
        <f>ROUND(I152*H152,2)</f>
        <v>0</v>
      </c>
      <c r="K152" s="131" t="s">
        <v>162</v>
      </c>
      <c r="L152" s="33"/>
      <c r="M152" s="136" t="s">
        <v>19</v>
      </c>
      <c r="N152" s="137" t="s">
        <v>47</v>
      </c>
      <c r="P152" s="138">
        <f>O152*H152</f>
        <v>0</v>
      </c>
      <c r="Q152" s="138">
        <v>8.3409999999999998E-2</v>
      </c>
      <c r="R152" s="138">
        <f>Q152*H152</f>
        <v>7.5068999999999997E-2</v>
      </c>
      <c r="S152" s="138">
        <v>0</v>
      </c>
      <c r="T152" s="138">
        <f>S152*H152</f>
        <v>0</v>
      </c>
      <c r="U152" s="331" t="s">
        <v>19</v>
      </c>
      <c r="V152" s="1" t="str">
        <f t="shared" si="0"/>
        <v/>
      </c>
      <c r="AR152" s="140" t="s">
        <v>163</v>
      </c>
      <c r="AT152" s="140" t="s">
        <v>158</v>
      </c>
      <c r="AU152" s="140" t="s">
        <v>88</v>
      </c>
      <c r="AY152" s="18" t="s">
        <v>155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88</v>
      </c>
      <c r="BK152" s="141">
        <f>ROUND(I152*H152,2)</f>
        <v>0</v>
      </c>
      <c r="BL152" s="18" t="s">
        <v>163</v>
      </c>
      <c r="BM152" s="140" t="s">
        <v>225</v>
      </c>
    </row>
    <row r="153" spans="2:65" s="1" customFormat="1" ht="11.25" x14ac:dyDescent="0.2">
      <c r="B153" s="33"/>
      <c r="D153" s="142" t="s">
        <v>165</v>
      </c>
      <c r="F153" s="143" t="s">
        <v>226</v>
      </c>
      <c r="I153" s="144"/>
      <c r="L153" s="33"/>
      <c r="M153" s="145"/>
      <c r="U153" s="332"/>
      <c r="V153" s="1" t="str">
        <f t="shared" si="0"/>
        <v/>
      </c>
      <c r="AT153" s="18" t="s">
        <v>165</v>
      </c>
      <c r="AU153" s="18" t="s">
        <v>88</v>
      </c>
    </row>
    <row r="154" spans="2:65" s="12" customFormat="1" ht="11.25" x14ac:dyDescent="0.2">
      <c r="B154" s="146"/>
      <c r="D154" s="147" t="s">
        <v>167</v>
      </c>
      <c r="E154" s="148" t="s">
        <v>19</v>
      </c>
      <c r="F154" s="149" t="s">
        <v>227</v>
      </c>
      <c r="H154" s="150">
        <v>0.9</v>
      </c>
      <c r="I154" s="151"/>
      <c r="L154" s="146"/>
      <c r="M154" s="152"/>
      <c r="U154" s="333"/>
      <c r="V154" s="1" t="str">
        <f t="shared" si="0"/>
        <v/>
      </c>
      <c r="AT154" s="148" t="s">
        <v>167</v>
      </c>
      <c r="AU154" s="148" t="s">
        <v>88</v>
      </c>
      <c r="AV154" s="12" t="s">
        <v>88</v>
      </c>
      <c r="AW154" s="12" t="s">
        <v>36</v>
      </c>
      <c r="AX154" s="12" t="s">
        <v>75</v>
      </c>
      <c r="AY154" s="148" t="s">
        <v>155</v>
      </c>
    </row>
    <row r="155" spans="2:65" s="13" customFormat="1" ht="11.25" x14ac:dyDescent="0.2">
      <c r="B155" s="153"/>
      <c r="D155" s="147" t="s">
        <v>167</v>
      </c>
      <c r="E155" s="154" t="s">
        <v>19</v>
      </c>
      <c r="F155" s="155" t="s">
        <v>169</v>
      </c>
      <c r="H155" s="156">
        <v>0.9</v>
      </c>
      <c r="I155" s="157"/>
      <c r="L155" s="153"/>
      <c r="M155" s="158"/>
      <c r="U155" s="334"/>
      <c r="V155" s="1" t="str">
        <f t="shared" si="0"/>
        <v/>
      </c>
      <c r="AT155" s="154" t="s">
        <v>167</v>
      </c>
      <c r="AU155" s="154" t="s">
        <v>88</v>
      </c>
      <c r="AV155" s="13" t="s">
        <v>163</v>
      </c>
      <c r="AW155" s="13" t="s">
        <v>36</v>
      </c>
      <c r="AX155" s="13" t="s">
        <v>82</v>
      </c>
      <c r="AY155" s="154" t="s">
        <v>155</v>
      </c>
    </row>
    <row r="156" spans="2:65" s="11" customFormat="1" ht="22.9" customHeight="1" x14ac:dyDescent="0.2">
      <c r="B156" s="117"/>
      <c r="D156" s="118" t="s">
        <v>74</v>
      </c>
      <c r="E156" s="127" t="s">
        <v>163</v>
      </c>
      <c r="F156" s="127" t="s">
        <v>228</v>
      </c>
      <c r="I156" s="120"/>
      <c r="J156" s="128">
        <f>BK156</f>
        <v>0</v>
      </c>
      <c r="L156" s="117"/>
      <c r="M156" s="122"/>
      <c r="P156" s="123">
        <f>SUM(P157:P162)</f>
        <v>0</v>
      </c>
      <c r="R156" s="123">
        <f>SUM(R157:R162)</f>
        <v>1.0160799999999999E-3</v>
      </c>
      <c r="T156" s="123">
        <f>SUM(T157:T162)</f>
        <v>0</v>
      </c>
      <c r="U156" s="330"/>
      <c r="V156" s="1" t="str">
        <f t="shared" si="0"/>
        <v/>
      </c>
      <c r="AR156" s="118" t="s">
        <v>82</v>
      </c>
      <c r="AT156" s="125" t="s">
        <v>74</v>
      </c>
      <c r="AU156" s="125" t="s">
        <v>82</v>
      </c>
      <c r="AY156" s="118" t="s">
        <v>155</v>
      </c>
      <c r="BK156" s="126">
        <f>SUM(BK157:BK162)</f>
        <v>0</v>
      </c>
    </row>
    <row r="157" spans="2:65" s="1" customFormat="1" ht="24.2" customHeight="1" x14ac:dyDescent="0.2">
      <c r="B157" s="33"/>
      <c r="C157" s="129" t="s">
        <v>8</v>
      </c>
      <c r="D157" s="129" t="s">
        <v>158</v>
      </c>
      <c r="E157" s="130" t="s">
        <v>229</v>
      </c>
      <c r="F157" s="131" t="s">
        <v>230</v>
      </c>
      <c r="G157" s="132" t="s">
        <v>231</v>
      </c>
      <c r="H157" s="133">
        <v>5.1999999999999998E-2</v>
      </c>
      <c r="I157" s="134"/>
      <c r="J157" s="135">
        <f>ROUND(I157*H157,2)</f>
        <v>0</v>
      </c>
      <c r="K157" s="131" t="s">
        <v>162</v>
      </c>
      <c r="L157" s="33"/>
      <c r="M157" s="136" t="s">
        <v>19</v>
      </c>
      <c r="N157" s="137" t="s">
        <v>47</v>
      </c>
      <c r="P157" s="138">
        <f>O157*H157</f>
        <v>0</v>
      </c>
      <c r="Q157" s="138">
        <v>1.9539999999999998E-2</v>
      </c>
      <c r="R157" s="138">
        <f>Q157*H157</f>
        <v>1.0160799999999999E-3</v>
      </c>
      <c r="S157" s="138">
        <v>0</v>
      </c>
      <c r="T157" s="138">
        <f>S157*H157</f>
        <v>0</v>
      </c>
      <c r="U157" s="331" t="s">
        <v>19</v>
      </c>
      <c r="V157" s="1" t="str">
        <f t="shared" si="0"/>
        <v/>
      </c>
      <c r="AR157" s="140" t="s">
        <v>163</v>
      </c>
      <c r="AT157" s="140" t="s">
        <v>158</v>
      </c>
      <c r="AU157" s="140" t="s">
        <v>88</v>
      </c>
      <c r="AY157" s="18" t="s">
        <v>155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88</v>
      </c>
      <c r="BK157" s="141">
        <f>ROUND(I157*H157,2)</f>
        <v>0</v>
      </c>
      <c r="BL157" s="18" t="s">
        <v>163</v>
      </c>
      <c r="BM157" s="140" t="s">
        <v>232</v>
      </c>
    </row>
    <row r="158" spans="2:65" s="1" customFormat="1" ht="11.25" x14ac:dyDescent="0.2">
      <c r="B158" s="33"/>
      <c r="D158" s="142" t="s">
        <v>165</v>
      </c>
      <c r="F158" s="143" t="s">
        <v>233</v>
      </c>
      <c r="I158" s="144"/>
      <c r="L158" s="33"/>
      <c r="M158" s="145"/>
      <c r="U158" s="332"/>
      <c r="V158" s="1" t="str">
        <f t="shared" si="0"/>
        <v/>
      </c>
      <c r="AT158" s="18" t="s">
        <v>165</v>
      </c>
      <c r="AU158" s="18" t="s">
        <v>88</v>
      </c>
    </row>
    <row r="159" spans="2:65" s="14" customFormat="1" ht="11.25" x14ac:dyDescent="0.2">
      <c r="B159" s="159"/>
      <c r="D159" s="147" t="s">
        <v>167</v>
      </c>
      <c r="E159" s="160" t="s">
        <v>19</v>
      </c>
      <c r="F159" s="161" t="s">
        <v>234</v>
      </c>
      <c r="H159" s="160" t="s">
        <v>19</v>
      </c>
      <c r="I159" s="162"/>
      <c r="L159" s="159"/>
      <c r="M159" s="163"/>
      <c r="U159" s="335"/>
      <c r="V159" s="1" t="str">
        <f t="shared" si="0"/>
        <v/>
      </c>
      <c r="AT159" s="160" t="s">
        <v>167</v>
      </c>
      <c r="AU159" s="160" t="s">
        <v>88</v>
      </c>
      <c r="AV159" s="14" t="s">
        <v>82</v>
      </c>
      <c r="AW159" s="14" t="s">
        <v>36</v>
      </c>
      <c r="AX159" s="14" t="s">
        <v>75</v>
      </c>
      <c r="AY159" s="160" t="s">
        <v>155</v>
      </c>
    </row>
    <row r="160" spans="2:65" s="14" customFormat="1" ht="11.25" x14ac:dyDescent="0.2">
      <c r="B160" s="159"/>
      <c r="D160" s="147" t="s">
        <v>167</v>
      </c>
      <c r="E160" s="160" t="s">
        <v>19</v>
      </c>
      <c r="F160" s="161" t="s">
        <v>235</v>
      </c>
      <c r="H160" s="160" t="s">
        <v>19</v>
      </c>
      <c r="I160" s="162"/>
      <c r="L160" s="159"/>
      <c r="M160" s="163"/>
      <c r="U160" s="335"/>
      <c r="V160" s="1" t="str">
        <f t="shared" si="0"/>
        <v/>
      </c>
      <c r="AT160" s="160" t="s">
        <v>167</v>
      </c>
      <c r="AU160" s="160" t="s">
        <v>88</v>
      </c>
      <c r="AV160" s="14" t="s">
        <v>82</v>
      </c>
      <c r="AW160" s="14" t="s">
        <v>36</v>
      </c>
      <c r="AX160" s="14" t="s">
        <v>75</v>
      </c>
      <c r="AY160" s="160" t="s">
        <v>155</v>
      </c>
    </row>
    <row r="161" spans="2:65" s="12" customFormat="1" ht="11.25" x14ac:dyDescent="0.2">
      <c r="B161" s="146"/>
      <c r="D161" s="147" t="s">
        <v>167</v>
      </c>
      <c r="E161" s="148" t="s">
        <v>19</v>
      </c>
      <c r="F161" s="149" t="s">
        <v>236</v>
      </c>
      <c r="H161" s="150">
        <v>5.1999999999999998E-2</v>
      </c>
      <c r="I161" s="151"/>
      <c r="L161" s="146"/>
      <c r="M161" s="152"/>
      <c r="U161" s="333"/>
      <c r="V161" s="1" t="str">
        <f t="shared" si="0"/>
        <v/>
      </c>
      <c r="AT161" s="148" t="s">
        <v>167</v>
      </c>
      <c r="AU161" s="148" t="s">
        <v>88</v>
      </c>
      <c r="AV161" s="12" t="s">
        <v>88</v>
      </c>
      <c r="AW161" s="12" t="s">
        <v>36</v>
      </c>
      <c r="AX161" s="12" t="s">
        <v>75</v>
      </c>
      <c r="AY161" s="148" t="s">
        <v>155</v>
      </c>
    </row>
    <row r="162" spans="2:65" s="13" customFormat="1" ht="11.25" x14ac:dyDescent="0.2">
      <c r="B162" s="153"/>
      <c r="D162" s="147" t="s">
        <v>167</v>
      </c>
      <c r="E162" s="154" t="s">
        <v>19</v>
      </c>
      <c r="F162" s="155" t="s">
        <v>169</v>
      </c>
      <c r="H162" s="156">
        <v>5.1999999999999998E-2</v>
      </c>
      <c r="I162" s="157"/>
      <c r="L162" s="153"/>
      <c r="M162" s="158"/>
      <c r="U162" s="334"/>
      <c r="V162" s="1" t="str">
        <f t="shared" si="0"/>
        <v/>
      </c>
      <c r="AT162" s="154" t="s">
        <v>167</v>
      </c>
      <c r="AU162" s="154" t="s">
        <v>88</v>
      </c>
      <c r="AV162" s="13" t="s">
        <v>163</v>
      </c>
      <c r="AW162" s="13" t="s">
        <v>36</v>
      </c>
      <c r="AX162" s="13" t="s">
        <v>82</v>
      </c>
      <c r="AY162" s="154" t="s">
        <v>155</v>
      </c>
    </row>
    <row r="163" spans="2:65" s="11" customFormat="1" ht="22.9" customHeight="1" x14ac:dyDescent="0.2">
      <c r="B163" s="117"/>
      <c r="D163" s="118" t="s">
        <v>74</v>
      </c>
      <c r="E163" s="127" t="s">
        <v>191</v>
      </c>
      <c r="F163" s="127" t="s">
        <v>237</v>
      </c>
      <c r="I163" s="120"/>
      <c r="J163" s="128">
        <f>BK163</f>
        <v>0</v>
      </c>
      <c r="L163" s="117"/>
      <c r="M163" s="122"/>
      <c r="P163" s="123">
        <f>SUM(P164:P271)</f>
        <v>0</v>
      </c>
      <c r="R163" s="123">
        <f>SUM(R164:R271)</f>
        <v>6.5771212599999993</v>
      </c>
      <c r="T163" s="123">
        <f>SUM(T164:T271)</f>
        <v>0.10022426999999998</v>
      </c>
      <c r="U163" s="330"/>
      <c r="V163" s="1" t="str">
        <f t="shared" si="0"/>
        <v/>
      </c>
      <c r="AR163" s="118" t="s">
        <v>82</v>
      </c>
      <c r="AT163" s="125" t="s">
        <v>74</v>
      </c>
      <c r="AU163" s="125" t="s">
        <v>82</v>
      </c>
      <c r="AY163" s="118" t="s">
        <v>155</v>
      </c>
      <c r="BK163" s="126">
        <f>SUM(BK164:BK271)</f>
        <v>0</v>
      </c>
    </row>
    <row r="164" spans="2:65" s="1" customFormat="1" ht="16.5" customHeight="1" x14ac:dyDescent="0.2">
      <c r="B164" s="33"/>
      <c r="C164" s="129" t="s">
        <v>238</v>
      </c>
      <c r="D164" s="129" t="s">
        <v>158</v>
      </c>
      <c r="E164" s="130" t="s">
        <v>239</v>
      </c>
      <c r="F164" s="131" t="s">
        <v>240</v>
      </c>
      <c r="G164" s="132" t="s">
        <v>161</v>
      </c>
      <c r="H164" s="133">
        <v>52.4</v>
      </c>
      <c r="I164" s="134"/>
      <c r="J164" s="135">
        <f>ROUND(I164*H164,2)</f>
        <v>0</v>
      </c>
      <c r="K164" s="131" t="s">
        <v>162</v>
      </c>
      <c r="L164" s="33"/>
      <c r="M164" s="136" t="s">
        <v>19</v>
      </c>
      <c r="N164" s="137" t="s">
        <v>47</v>
      </c>
      <c r="P164" s="138">
        <f>O164*H164</f>
        <v>0</v>
      </c>
      <c r="Q164" s="138">
        <v>6.0000000000000002E-5</v>
      </c>
      <c r="R164" s="138">
        <f>Q164*H164</f>
        <v>3.1440000000000001E-3</v>
      </c>
      <c r="S164" s="138">
        <v>6.0000000000000002E-5</v>
      </c>
      <c r="T164" s="138">
        <f>S164*H164</f>
        <v>3.1440000000000001E-3</v>
      </c>
      <c r="U164" s="331" t="s">
        <v>19</v>
      </c>
      <c r="V164" s="1" t="str">
        <f t="shared" si="0"/>
        <v/>
      </c>
      <c r="AR164" s="140" t="s">
        <v>163</v>
      </c>
      <c r="AT164" s="140" t="s">
        <v>158</v>
      </c>
      <c r="AU164" s="140" t="s">
        <v>88</v>
      </c>
      <c r="AY164" s="18" t="s">
        <v>155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88</v>
      </c>
      <c r="BK164" s="141">
        <f>ROUND(I164*H164,2)</f>
        <v>0</v>
      </c>
      <c r="BL164" s="18" t="s">
        <v>163</v>
      </c>
      <c r="BM164" s="140" t="s">
        <v>241</v>
      </c>
    </row>
    <row r="165" spans="2:65" s="1" customFormat="1" ht="11.25" x14ac:dyDescent="0.2">
      <c r="B165" s="33"/>
      <c r="D165" s="142" t="s">
        <v>165</v>
      </c>
      <c r="F165" s="143" t="s">
        <v>242</v>
      </c>
      <c r="I165" s="144"/>
      <c r="L165" s="33"/>
      <c r="M165" s="145"/>
      <c r="U165" s="332"/>
      <c r="V165" s="1" t="str">
        <f t="shared" si="0"/>
        <v/>
      </c>
      <c r="AT165" s="18" t="s">
        <v>165</v>
      </c>
      <c r="AU165" s="18" t="s">
        <v>88</v>
      </c>
    </row>
    <row r="166" spans="2:65" s="1" customFormat="1" ht="24.2" customHeight="1" x14ac:dyDescent="0.2">
      <c r="B166" s="33"/>
      <c r="C166" s="129" t="s">
        <v>243</v>
      </c>
      <c r="D166" s="129" t="s">
        <v>158</v>
      </c>
      <c r="E166" s="130" t="s">
        <v>244</v>
      </c>
      <c r="F166" s="131" t="s">
        <v>245</v>
      </c>
      <c r="G166" s="132" t="s">
        <v>161</v>
      </c>
      <c r="H166" s="133">
        <v>4.8499999999999996</v>
      </c>
      <c r="I166" s="134"/>
      <c r="J166" s="135">
        <f>ROUND(I166*H166,2)</f>
        <v>0</v>
      </c>
      <c r="K166" s="131" t="s">
        <v>162</v>
      </c>
      <c r="L166" s="33"/>
      <c r="M166" s="136" t="s">
        <v>19</v>
      </c>
      <c r="N166" s="137" t="s">
        <v>47</v>
      </c>
      <c r="P166" s="138">
        <f>O166*H166</f>
        <v>0</v>
      </c>
      <c r="Q166" s="138">
        <v>1.9290000000000002E-2</v>
      </c>
      <c r="R166" s="138">
        <f>Q166*H166</f>
        <v>9.3556500000000001E-2</v>
      </c>
      <c r="S166" s="138">
        <v>0.02</v>
      </c>
      <c r="T166" s="138">
        <f>S166*H166</f>
        <v>9.6999999999999989E-2</v>
      </c>
      <c r="U166" s="331" t="s">
        <v>19</v>
      </c>
      <c r="V166" s="1" t="str">
        <f t="shared" si="0"/>
        <v/>
      </c>
      <c r="AR166" s="140" t="s">
        <v>163</v>
      </c>
      <c r="AT166" s="140" t="s">
        <v>158</v>
      </c>
      <c r="AU166" s="140" t="s">
        <v>88</v>
      </c>
      <c r="AY166" s="18" t="s">
        <v>155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88</v>
      </c>
      <c r="BK166" s="141">
        <f>ROUND(I166*H166,2)</f>
        <v>0</v>
      </c>
      <c r="BL166" s="18" t="s">
        <v>163</v>
      </c>
      <c r="BM166" s="140" t="s">
        <v>246</v>
      </c>
    </row>
    <row r="167" spans="2:65" s="1" customFormat="1" ht="11.25" x14ac:dyDescent="0.2">
      <c r="B167" s="33"/>
      <c r="D167" s="142" t="s">
        <v>165</v>
      </c>
      <c r="F167" s="143" t="s">
        <v>247</v>
      </c>
      <c r="I167" s="144"/>
      <c r="L167" s="33"/>
      <c r="M167" s="145"/>
      <c r="U167" s="332"/>
      <c r="V167" s="1" t="str">
        <f t="shared" si="0"/>
        <v/>
      </c>
      <c r="AT167" s="18" t="s">
        <v>165</v>
      </c>
      <c r="AU167" s="18" t="s">
        <v>88</v>
      </c>
    </row>
    <row r="168" spans="2:65" s="14" customFormat="1" ht="11.25" x14ac:dyDescent="0.2">
      <c r="B168" s="159"/>
      <c r="D168" s="147" t="s">
        <v>167</v>
      </c>
      <c r="E168" s="160" t="s">
        <v>19</v>
      </c>
      <c r="F168" s="161" t="s">
        <v>248</v>
      </c>
      <c r="H168" s="160" t="s">
        <v>19</v>
      </c>
      <c r="I168" s="162"/>
      <c r="L168" s="159"/>
      <c r="M168" s="163"/>
      <c r="U168" s="335"/>
      <c r="V168" s="1" t="str">
        <f t="shared" si="0"/>
        <v/>
      </c>
      <c r="AT168" s="160" t="s">
        <v>167</v>
      </c>
      <c r="AU168" s="160" t="s">
        <v>88</v>
      </c>
      <c r="AV168" s="14" t="s">
        <v>82</v>
      </c>
      <c r="AW168" s="14" t="s">
        <v>36</v>
      </c>
      <c r="AX168" s="14" t="s">
        <v>75</v>
      </c>
      <c r="AY168" s="160" t="s">
        <v>155</v>
      </c>
    </row>
    <row r="169" spans="2:65" s="12" customFormat="1" ht="11.25" x14ac:dyDescent="0.2">
      <c r="B169" s="146"/>
      <c r="D169" s="147" t="s">
        <v>167</v>
      </c>
      <c r="E169" s="148" t="s">
        <v>19</v>
      </c>
      <c r="F169" s="149" t="s">
        <v>249</v>
      </c>
      <c r="H169" s="150">
        <v>4.8499999999999996</v>
      </c>
      <c r="I169" s="151"/>
      <c r="L169" s="146"/>
      <c r="M169" s="152"/>
      <c r="U169" s="333"/>
      <c r="V169" s="1" t="str">
        <f t="shared" si="0"/>
        <v/>
      </c>
      <c r="AT169" s="148" t="s">
        <v>167</v>
      </c>
      <c r="AU169" s="148" t="s">
        <v>88</v>
      </c>
      <c r="AV169" s="12" t="s">
        <v>88</v>
      </c>
      <c r="AW169" s="12" t="s">
        <v>36</v>
      </c>
      <c r="AX169" s="12" t="s">
        <v>75</v>
      </c>
      <c r="AY169" s="148" t="s">
        <v>155</v>
      </c>
    </row>
    <row r="170" spans="2:65" s="13" customFormat="1" ht="11.25" x14ac:dyDescent="0.2">
      <c r="B170" s="153"/>
      <c r="D170" s="147" t="s">
        <v>167</v>
      </c>
      <c r="E170" s="154" t="s">
        <v>19</v>
      </c>
      <c r="F170" s="155" t="s">
        <v>169</v>
      </c>
      <c r="H170" s="156">
        <v>4.8499999999999996</v>
      </c>
      <c r="I170" s="157"/>
      <c r="L170" s="153"/>
      <c r="M170" s="158"/>
      <c r="U170" s="334"/>
      <c r="V170" s="1" t="str">
        <f t="shared" si="0"/>
        <v/>
      </c>
      <c r="AT170" s="154" t="s">
        <v>167</v>
      </c>
      <c r="AU170" s="154" t="s">
        <v>88</v>
      </c>
      <c r="AV170" s="13" t="s">
        <v>163</v>
      </c>
      <c r="AW170" s="13" t="s">
        <v>36</v>
      </c>
      <c r="AX170" s="13" t="s">
        <v>82</v>
      </c>
      <c r="AY170" s="154" t="s">
        <v>155</v>
      </c>
    </row>
    <row r="171" spans="2:65" s="1" customFormat="1" ht="24.2" customHeight="1" x14ac:dyDescent="0.2">
      <c r="B171" s="33"/>
      <c r="C171" s="129" t="s">
        <v>250</v>
      </c>
      <c r="D171" s="129" t="s">
        <v>158</v>
      </c>
      <c r="E171" s="130" t="s">
        <v>251</v>
      </c>
      <c r="F171" s="131" t="s">
        <v>252</v>
      </c>
      <c r="G171" s="132" t="s">
        <v>161</v>
      </c>
      <c r="H171" s="133">
        <v>8.0269999999999992</v>
      </c>
      <c r="I171" s="134"/>
      <c r="J171" s="135">
        <f>ROUND(I171*H171,2)</f>
        <v>0</v>
      </c>
      <c r="K171" s="131" t="s">
        <v>162</v>
      </c>
      <c r="L171" s="33"/>
      <c r="M171" s="136" t="s">
        <v>19</v>
      </c>
      <c r="N171" s="137" t="s">
        <v>47</v>
      </c>
      <c r="P171" s="138">
        <f>O171*H171</f>
        <v>0</v>
      </c>
      <c r="Q171" s="138">
        <v>0</v>
      </c>
      <c r="R171" s="138">
        <f>Q171*H171</f>
        <v>0</v>
      </c>
      <c r="S171" s="138">
        <v>1.0000000000000001E-5</v>
      </c>
      <c r="T171" s="138">
        <f>S171*H171</f>
        <v>8.0270000000000002E-5</v>
      </c>
      <c r="U171" s="331" t="s">
        <v>19</v>
      </c>
      <c r="V171" s="1" t="str">
        <f t="shared" si="0"/>
        <v/>
      </c>
      <c r="AR171" s="140" t="s">
        <v>163</v>
      </c>
      <c r="AT171" s="140" t="s">
        <v>158</v>
      </c>
      <c r="AU171" s="140" t="s">
        <v>88</v>
      </c>
      <c r="AY171" s="18" t="s">
        <v>155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88</v>
      </c>
      <c r="BK171" s="141">
        <f>ROUND(I171*H171,2)</f>
        <v>0</v>
      </c>
      <c r="BL171" s="18" t="s">
        <v>163</v>
      </c>
      <c r="BM171" s="140" t="s">
        <v>253</v>
      </c>
    </row>
    <row r="172" spans="2:65" s="1" customFormat="1" ht="11.25" x14ac:dyDescent="0.2">
      <c r="B172" s="33"/>
      <c r="D172" s="142" t="s">
        <v>165</v>
      </c>
      <c r="F172" s="143" t="s">
        <v>254</v>
      </c>
      <c r="I172" s="144"/>
      <c r="L172" s="33"/>
      <c r="M172" s="145"/>
      <c r="U172" s="332"/>
      <c r="V172" s="1" t="str">
        <f t="shared" si="0"/>
        <v/>
      </c>
      <c r="AT172" s="18" t="s">
        <v>165</v>
      </c>
      <c r="AU172" s="18" t="s">
        <v>88</v>
      </c>
    </row>
    <row r="173" spans="2:65" s="12" customFormat="1" ht="11.25" x14ac:dyDescent="0.2">
      <c r="B173" s="146"/>
      <c r="D173" s="147" t="s">
        <v>167</v>
      </c>
      <c r="E173" s="148" t="s">
        <v>19</v>
      </c>
      <c r="F173" s="149" t="s">
        <v>255</v>
      </c>
      <c r="H173" s="150">
        <v>8.0269999999999992</v>
      </c>
      <c r="I173" s="151"/>
      <c r="L173" s="146"/>
      <c r="M173" s="152"/>
      <c r="U173" s="333"/>
      <c r="V173" s="1" t="str">
        <f t="shared" si="0"/>
        <v/>
      </c>
      <c r="AT173" s="148" t="s">
        <v>167</v>
      </c>
      <c r="AU173" s="148" t="s">
        <v>88</v>
      </c>
      <c r="AV173" s="12" t="s">
        <v>88</v>
      </c>
      <c r="AW173" s="12" t="s">
        <v>36</v>
      </c>
      <c r="AX173" s="12" t="s">
        <v>75</v>
      </c>
      <c r="AY173" s="148" t="s">
        <v>155</v>
      </c>
    </row>
    <row r="174" spans="2:65" s="13" customFormat="1" ht="11.25" x14ac:dyDescent="0.2">
      <c r="B174" s="153"/>
      <c r="D174" s="147" t="s">
        <v>167</v>
      </c>
      <c r="E174" s="154" t="s">
        <v>19</v>
      </c>
      <c r="F174" s="155" t="s">
        <v>169</v>
      </c>
      <c r="H174" s="156">
        <v>8.0269999999999992</v>
      </c>
      <c r="I174" s="157"/>
      <c r="L174" s="153"/>
      <c r="M174" s="158"/>
      <c r="U174" s="334"/>
      <c r="V174" s="1" t="str">
        <f t="shared" ref="V174:V237" si="1">IF(U174="investice",J174,"")</f>
        <v/>
      </c>
      <c r="AT174" s="154" t="s">
        <v>167</v>
      </c>
      <c r="AU174" s="154" t="s">
        <v>88</v>
      </c>
      <c r="AV174" s="13" t="s">
        <v>163</v>
      </c>
      <c r="AW174" s="13" t="s">
        <v>36</v>
      </c>
      <c r="AX174" s="13" t="s">
        <v>82</v>
      </c>
      <c r="AY174" s="154" t="s">
        <v>155</v>
      </c>
    </row>
    <row r="175" spans="2:65" s="1" customFormat="1" ht="16.5" customHeight="1" x14ac:dyDescent="0.2">
      <c r="B175" s="33"/>
      <c r="C175" s="129" t="s">
        <v>256</v>
      </c>
      <c r="D175" s="129" t="s">
        <v>158</v>
      </c>
      <c r="E175" s="130" t="s">
        <v>257</v>
      </c>
      <c r="F175" s="131" t="s">
        <v>258</v>
      </c>
      <c r="G175" s="132" t="s">
        <v>161</v>
      </c>
      <c r="H175" s="133">
        <v>51.283000000000001</v>
      </c>
      <c r="I175" s="134"/>
      <c r="J175" s="135">
        <f>ROUND(I175*H175,2)</f>
        <v>0</v>
      </c>
      <c r="K175" s="131" t="s">
        <v>162</v>
      </c>
      <c r="L175" s="33"/>
      <c r="M175" s="136" t="s">
        <v>19</v>
      </c>
      <c r="N175" s="137" t="s">
        <v>47</v>
      </c>
      <c r="P175" s="138">
        <f>O175*H175</f>
        <v>0</v>
      </c>
      <c r="Q175" s="138">
        <v>2.5999999999999998E-4</v>
      </c>
      <c r="R175" s="138">
        <f>Q175*H175</f>
        <v>1.3333579999999999E-2</v>
      </c>
      <c r="S175" s="138">
        <v>0</v>
      </c>
      <c r="T175" s="138">
        <f>S175*H175</f>
        <v>0</v>
      </c>
      <c r="U175" s="331" t="s">
        <v>19</v>
      </c>
      <c r="V175" s="1" t="str">
        <f t="shared" si="1"/>
        <v/>
      </c>
      <c r="AR175" s="140" t="s">
        <v>163</v>
      </c>
      <c r="AT175" s="140" t="s">
        <v>158</v>
      </c>
      <c r="AU175" s="140" t="s">
        <v>88</v>
      </c>
      <c r="AY175" s="18" t="s">
        <v>155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8" t="s">
        <v>88</v>
      </c>
      <c r="BK175" s="141">
        <f>ROUND(I175*H175,2)</f>
        <v>0</v>
      </c>
      <c r="BL175" s="18" t="s">
        <v>163</v>
      </c>
      <c r="BM175" s="140" t="s">
        <v>259</v>
      </c>
    </row>
    <row r="176" spans="2:65" s="1" customFormat="1" ht="11.25" x14ac:dyDescent="0.2">
      <c r="B176" s="33"/>
      <c r="D176" s="142" t="s">
        <v>165</v>
      </c>
      <c r="F176" s="143" t="s">
        <v>260</v>
      </c>
      <c r="I176" s="144"/>
      <c r="L176" s="33"/>
      <c r="M176" s="145"/>
      <c r="U176" s="332"/>
      <c r="V176" s="1" t="str">
        <f t="shared" si="1"/>
        <v/>
      </c>
      <c r="AT176" s="18" t="s">
        <v>165</v>
      </c>
      <c r="AU176" s="18" t="s">
        <v>88</v>
      </c>
    </row>
    <row r="177" spans="2:65" s="1" customFormat="1" ht="24.2" customHeight="1" x14ac:dyDescent="0.2">
      <c r="B177" s="33"/>
      <c r="C177" s="129" t="s">
        <v>261</v>
      </c>
      <c r="D177" s="129" t="s">
        <v>158</v>
      </c>
      <c r="E177" s="130" t="s">
        <v>262</v>
      </c>
      <c r="F177" s="131" t="s">
        <v>263</v>
      </c>
      <c r="G177" s="132" t="s">
        <v>161</v>
      </c>
      <c r="H177" s="133">
        <v>51.283000000000001</v>
      </c>
      <c r="I177" s="134"/>
      <c r="J177" s="135">
        <f>ROUND(I177*H177,2)</f>
        <v>0</v>
      </c>
      <c r="K177" s="131" t="s">
        <v>162</v>
      </c>
      <c r="L177" s="33"/>
      <c r="M177" s="136" t="s">
        <v>19</v>
      </c>
      <c r="N177" s="137" t="s">
        <v>47</v>
      </c>
      <c r="P177" s="138">
        <f>O177*H177</f>
        <v>0</v>
      </c>
      <c r="Q177" s="138">
        <v>2.1000000000000001E-2</v>
      </c>
      <c r="R177" s="138">
        <f>Q177*H177</f>
        <v>1.076943</v>
      </c>
      <c r="S177" s="138">
        <v>0</v>
      </c>
      <c r="T177" s="138">
        <f>S177*H177</f>
        <v>0</v>
      </c>
      <c r="U177" s="331" t="s">
        <v>19</v>
      </c>
      <c r="V177" s="1" t="str">
        <f t="shared" si="1"/>
        <v/>
      </c>
      <c r="AR177" s="140" t="s">
        <v>163</v>
      </c>
      <c r="AT177" s="140" t="s">
        <v>158</v>
      </c>
      <c r="AU177" s="140" t="s">
        <v>88</v>
      </c>
      <c r="AY177" s="18" t="s">
        <v>155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88</v>
      </c>
      <c r="BK177" s="141">
        <f>ROUND(I177*H177,2)</f>
        <v>0</v>
      </c>
      <c r="BL177" s="18" t="s">
        <v>163</v>
      </c>
      <c r="BM177" s="140" t="s">
        <v>264</v>
      </c>
    </row>
    <row r="178" spans="2:65" s="1" customFormat="1" ht="11.25" x14ac:dyDescent="0.2">
      <c r="B178" s="33"/>
      <c r="D178" s="142" t="s">
        <v>165</v>
      </c>
      <c r="F178" s="143" t="s">
        <v>265</v>
      </c>
      <c r="I178" s="144"/>
      <c r="L178" s="33"/>
      <c r="M178" s="145"/>
      <c r="U178" s="332"/>
      <c r="V178" s="1" t="str">
        <f t="shared" si="1"/>
        <v/>
      </c>
      <c r="AT178" s="18" t="s">
        <v>165</v>
      </c>
      <c r="AU178" s="18" t="s">
        <v>88</v>
      </c>
    </row>
    <row r="179" spans="2:65" s="1" customFormat="1" ht="19.5" x14ac:dyDescent="0.2">
      <c r="B179" s="33"/>
      <c r="D179" s="147" t="s">
        <v>266</v>
      </c>
      <c r="F179" s="164" t="s">
        <v>267</v>
      </c>
      <c r="I179" s="144"/>
      <c r="L179" s="33"/>
      <c r="M179" s="145"/>
      <c r="U179" s="332"/>
      <c r="V179" s="1" t="str">
        <f t="shared" si="1"/>
        <v/>
      </c>
      <c r="AT179" s="18" t="s">
        <v>266</v>
      </c>
      <c r="AU179" s="18" t="s">
        <v>88</v>
      </c>
    </row>
    <row r="180" spans="2:65" s="12" customFormat="1" ht="11.25" x14ac:dyDescent="0.2">
      <c r="B180" s="146"/>
      <c r="D180" s="147" t="s">
        <v>167</v>
      </c>
      <c r="E180" s="148" t="s">
        <v>19</v>
      </c>
      <c r="F180" s="149" t="s">
        <v>268</v>
      </c>
      <c r="H180" s="150">
        <v>51.283000000000001</v>
      </c>
      <c r="I180" s="151"/>
      <c r="L180" s="146"/>
      <c r="M180" s="152"/>
      <c r="U180" s="333"/>
      <c r="V180" s="1" t="str">
        <f t="shared" si="1"/>
        <v/>
      </c>
      <c r="AT180" s="148" t="s">
        <v>167</v>
      </c>
      <c r="AU180" s="148" t="s">
        <v>88</v>
      </c>
      <c r="AV180" s="12" t="s">
        <v>88</v>
      </c>
      <c r="AW180" s="12" t="s">
        <v>36</v>
      </c>
      <c r="AX180" s="12" t="s">
        <v>75</v>
      </c>
      <c r="AY180" s="148" t="s">
        <v>155</v>
      </c>
    </row>
    <row r="181" spans="2:65" s="13" customFormat="1" ht="11.25" x14ac:dyDescent="0.2">
      <c r="B181" s="153"/>
      <c r="D181" s="147" t="s">
        <v>167</v>
      </c>
      <c r="E181" s="154" t="s">
        <v>19</v>
      </c>
      <c r="F181" s="155" t="s">
        <v>169</v>
      </c>
      <c r="H181" s="156">
        <v>51.283000000000001</v>
      </c>
      <c r="I181" s="157"/>
      <c r="L181" s="153"/>
      <c r="M181" s="158"/>
      <c r="U181" s="334"/>
      <c r="V181" s="1" t="str">
        <f t="shared" si="1"/>
        <v/>
      </c>
      <c r="AT181" s="154" t="s">
        <v>167</v>
      </c>
      <c r="AU181" s="154" t="s">
        <v>88</v>
      </c>
      <c r="AV181" s="13" t="s">
        <v>163</v>
      </c>
      <c r="AW181" s="13" t="s">
        <v>36</v>
      </c>
      <c r="AX181" s="13" t="s">
        <v>82</v>
      </c>
      <c r="AY181" s="154" t="s">
        <v>155</v>
      </c>
    </row>
    <row r="182" spans="2:65" s="1" customFormat="1" ht="24.2" customHeight="1" x14ac:dyDescent="0.2">
      <c r="B182" s="33"/>
      <c r="C182" s="129" t="s">
        <v>269</v>
      </c>
      <c r="D182" s="129" t="s">
        <v>158</v>
      </c>
      <c r="E182" s="130" t="s">
        <v>270</v>
      </c>
      <c r="F182" s="131" t="s">
        <v>271</v>
      </c>
      <c r="G182" s="132" t="s">
        <v>161</v>
      </c>
      <c r="H182" s="133">
        <v>1.17</v>
      </c>
      <c r="I182" s="134"/>
      <c r="J182" s="135">
        <f>ROUND(I182*H182,2)</f>
        <v>0</v>
      </c>
      <c r="K182" s="131" t="s">
        <v>162</v>
      </c>
      <c r="L182" s="33"/>
      <c r="M182" s="136" t="s">
        <v>19</v>
      </c>
      <c r="N182" s="137" t="s">
        <v>47</v>
      </c>
      <c r="P182" s="138">
        <f>O182*H182</f>
        <v>0</v>
      </c>
      <c r="Q182" s="138">
        <v>3.9100000000000003E-3</v>
      </c>
      <c r="R182" s="138">
        <f>Q182*H182</f>
        <v>4.5747000000000001E-3</v>
      </c>
      <c r="S182" s="138">
        <v>0</v>
      </c>
      <c r="T182" s="138">
        <f>S182*H182</f>
        <v>0</v>
      </c>
      <c r="U182" s="331" t="s">
        <v>272</v>
      </c>
      <c r="V182" s="1">
        <f t="shared" si="1"/>
        <v>0</v>
      </c>
      <c r="AR182" s="140" t="s">
        <v>163</v>
      </c>
      <c r="AT182" s="140" t="s">
        <v>158</v>
      </c>
      <c r="AU182" s="140" t="s">
        <v>88</v>
      </c>
      <c r="AY182" s="18" t="s">
        <v>155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88</v>
      </c>
      <c r="BK182" s="141">
        <f>ROUND(I182*H182,2)</f>
        <v>0</v>
      </c>
      <c r="BL182" s="18" t="s">
        <v>163</v>
      </c>
      <c r="BM182" s="140" t="s">
        <v>273</v>
      </c>
    </row>
    <row r="183" spans="2:65" s="1" customFormat="1" ht="11.25" x14ac:dyDescent="0.2">
      <c r="B183" s="33"/>
      <c r="D183" s="142" t="s">
        <v>165</v>
      </c>
      <c r="F183" s="143" t="s">
        <v>274</v>
      </c>
      <c r="I183" s="144"/>
      <c r="L183" s="33"/>
      <c r="M183" s="145"/>
      <c r="U183" s="332"/>
      <c r="V183" s="1" t="str">
        <f t="shared" si="1"/>
        <v/>
      </c>
      <c r="AT183" s="18" t="s">
        <v>165</v>
      </c>
      <c r="AU183" s="18" t="s">
        <v>88</v>
      </c>
    </row>
    <row r="184" spans="2:65" s="12" customFormat="1" ht="11.25" x14ac:dyDescent="0.2">
      <c r="B184" s="146"/>
      <c r="D184" s="147" t="s">
        <v>167</v>
      </c>
      <c r="E184" s="148" t="s">
        <v>19</v>
      </c>
      <c r="F184" s="149" t="s">
        <v>275</v>
      </c>
      <c r="H184" s="150">
        <v>1.17</v>
      </c>
      <c r="I184" s="151"/>
      <c r="L184" s="146"/>
      <c r="M184" s="152"/>
      <c r="U184" s="333"/>
      <c r="V184" s="1" t="str">
        <f t="shared" si="1"/>
        <v/>
      </c>
      <c r="AT184" s="148" t="s">
        <v>167</v>
      </c>
      <c r="AU184" s="148" t="s">
        <v>88</v>
      </c>
      <c r="AV184" s="12" t="s">
        <v>88</v>
      </c>
      <c r="AW184" s="12" t="s">
        <v>36</v>
      </c>
      <c r="AX184" s="12" t="s">
        <v>75</v>
      </c>
      <c r="AY184" s="148" t="s">
        <v>155</v>
      </c>
    </row>
    <row r="185" spans="2:65" s="13" customFormat="1" ht="11.25" x14ac:dyDescent="0.2">
      <c r="B185" s="153"/>
      <c r="D185" s="147" t="s">
        <v>167</v>
      </c>
      <c r="E185" s="154" t="s">
        <v>19</v>
      </c>
      <c r="F185" s="155" t="s">
        <v>169</v>
      </c>
      <c r="H185" s="156">
        <v>1.17</v>
      </c>
      <c r="I185" s="157"/>
      <c r="L185" s="153"/>
      <c r="M185" s="158"/>
      <c r="U185" s="334"/>
      <c r="V185" s="1" t="str">
        <f t="shared" si="1"/>
        <v/>
      </c>
      <c r="AT185" s="154" t="s">
        <v>167</v>
      </c>
      <c r="AU185" s="154" t="s">
        <v>88</v>
      </c>
      <c r="AV185" s="13" t="s">
        <v>163</v>
      </c>
      <c r="AW185" s="13" t="s">
        <v>36</v>
      </c>
      <c r="AX185" s="13" t="s">
        <v>82</v>
      </c>
      <c r="AY185" s="154" t="s">
        <v>155</v>
      </c>
    </row>
    <row r="186" spans="2:65" s="1" customFormat="1" ht="16.5" customHeight="1" x14ac:dyDescent="0.2">
      <c r="B186" s="33"/>
      <c r="C186" s="129" t="s">
        <v>276</v>
      </c>
      <c r="D186" s="129" t="s">
        <v>158</v>
      </c>
      <c r="E186" s="130" t="s">
        <v>277</v>
      </c>
      <c r="F186" s="131" t="s">
        <v>278</v>
      </c>
      <c r="G186" s="132" t="s">
        <v>161</v>
      </c>
      <c r="H186" s="133">
        <v>31.635999999999999</v>
      </c>
      <c r="I186" s="134"/>
      <c r="J186" s="135">
        <f>ROUND(I186*H186,2)</f>
        <v>0</v>
      </c>
      <c r="K186" s="131" t="s">
        <v>162</v>
      </c>
      <c r="L186" s="33"/>
      <c r="M186" s="136" t="s">
        <v>19</v>
      </c>
      <c r="N186" s="137" t="s">
        <v>47</v>
      </c>
      <c r="P186" s="138">
        <f>O186*H186</f>
        <v>0</v>
      </c>
      <c r="Q186" s="138">
        <v>1.9300000000000001E-3</v>
      </c>
      <c r="R186" s="138">
        <f>Q186*H186</f>
        <v>6.1057480000000004E-2</v>
      </c>
      <c r="S186" s="138">
        <v>0</v>
      </c>
      <c r="T186" s="138">
        <f>S186*H186</f>
        <v>0</v>
      </c>
      <c r="U186" s="331" t="s">
        <v>19</v>
      </c>
      <c r="V186" s="1" t="str">
        <f t="shared" si="1"/>
        <v/>
      </c>
      <c r="AR186" s="140" t="s">
        <v>163</v>
      </c>
      <c r="AT186" s="140" t="s">
        <v>158</v>
      </c>
      <c r="AU186" s="140" t="s">
        <v>88</v>
      </c>
      <c r="AY186" s="18" t="s">
        <v>155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88</v>
      </c>
      <c r="BK186" s="141">
        <f>ROUND(I186*H186,2)</f>
        <v>0</v>
      </c>
      <c r="BL186" s="18" t="s">
        <v>163</v>
      </c>
      <c r="BM186" s="140" t="s">
        <v>279</v>
      </c>
    </row>
    <row r="187" spans="2:65" s="1" customFormat="1" ht="11.25" x14ac:dyDescent="0.2">
      <c r="B187" s="33"/>
      <c r="D187" s="142" t="s">
        <v>165</v>
      </c>
      <c r="F187" s="143" t="s">
        <v>280</v>
      </c>
      <c r="I187" s="144"/>
      <c r="L187" s="33"/>
      <c r="M187" s="145"/>
      <c r="U187" s="332"/>
      <c r="V187" s="1" t="str">
        <f t="shared" si="1"/>
        <v/>
      </c>
      <c r="AT187" s="18" t="s">
        <v>165</v>
      </c>
      <c r="AU187" s="18" t="s">
        <v>88</v>
      </c>
    </row>
    <row r="188" spans="2:65" s="14" customFormat="1" ht="11.25" x14ac:dyDescent="0.2">
      <c r="B188" s="159"/>
      <c r="D188" s="147" t="s">
        <v>167</v>
      </c>
      <c r="E188" s="160" t="s">
        <v>19</v>
      </c>
      <c r="F188" s="161" t="s">
        <v>281</v>
      </c>
      <c r="H188" s="160" t="s">
        <v>19</v>
      </c>
      <c r="I188" s="162"/>
      <c r="L188" s="159"/>
      <c r="M188" s="163"/>
      <c r="U188" s="335"/>
      <c r="V188" s="1" t="str">
        <f t="shared" si="1"/>
        <v/>
      </c>
      <c r="AT188" s="160" t="s">
        <v>167</v>
      </c>
      <c r="AU188" s="160" t="s">
        <v>88</v>
      </c>
      <c r="AV188" s="14" t="s">
        <v>82</v>
      </c>
      <c r="AW188" s="14" t="s">
        <v>36</v>
      </c>
      <c r="AX188" s="14" t="s">
        <v>75</v>
      </c>
      <c r="AY188" s="160" t="s">
        <v>155</v>
      </c>
    </row>
    <row r="189" spans="2:65" s="12" customFormat="1" ht="11.25" x14ac:dyDescent="0.2">
      <c r="B189" s="146"/>
      <c r="D189" s="147" t="s">
        <v>167</v>
      </c>
      <c r="E189" s="148" t="s">
        <v>19</v>
      </c>
      <c r="F189" s="149" t="s">
        <v>282</v>
      </c>
      <c r="H189" s="150">
        <v>31.635999999999999</v>
      </c>
      <c r="I189" s="151"/>
      <c r="L189" s="146"/>
      <c r="M189" s="152"/>
      <c r="U189" s="333"/>
      <c r="V189" s="1" t="str">
        <f t="shared" si="1"/>
        <v/>
      </c>
      <c r="AT189" s="148" t="s">
        <v>167</v>
      </c>
      <c r="AU189" s="148" t="s">
        <v>88</v>
      </c>
      <c r="AV189" s="12" t="s">
        <v>88</v>
      </c>
      <c r="AW189" s="12" t="s">
        <v>36</v>
      </c>
      <c r="AX189" s="12" t="s">
        <v>75</v>
      </c>
      <c r="AY189" s="148" t="s">
        <v>155</v>
      </c>
    </row>
    <row r="190" spans="2:65" s="13" customFormat="1" ht="11.25" x14ac:dyDescent="0.2">
      <c r="B190" s="153"/>
      <c r="D190" s="147" t="s">
        <v>167</v>
      </c>
      <c r="E190" s="154" t="s">
        <v>19</v>
      </c>
      <c r="F190" s="155" t="s">
        <v>169</v>
      </c>
      <c r="H190" s="156">
        <v>31.635999999999999</v>
      </c>
      <c r="I190" s="157"/>
      <c r="L190" s="153"/>
      <c r="M190" s="158"/>
      <c r="U190" s="334"/>
      <c r="V190" s="1" t="str">
        <f t="shared" si="1"/>
        <v/>
      </c>
      <c r="AT190" s="154" t="s">
        <v>167</v>
      </c>
      <c r="AU190" s="154" t="s">
        <v>88</v>
      </c>
      <c r="AV190" s="13" t="s">
        <v>163</v>
      </c>
      <c r="AW190" s="13" t="s">
        <v>36</v>
      </c>
      <c r="AX190" s="13" t="s">
        <v>82</v>
      </c>
      <c r="AY190" s="154" t="s">
        <v>155</v>
      </c>
    </row>
    <row r="191" spans="2:65" s="1" customFormat="1" ht="16.5" customHeight="1" x14ac:dyDescent="0.2">
      <c r="B191" s="33"/>
      <c r="C191" s="129" t="s">
        <v>283</v>
      </c>
      <c r="D191" s="129" t="s">
        <v>158</v>
      </c>
      <c r="E191" s="130" t="s">
        <v>284</v>
      </c>
      <c r="F191" s="131" t="s">
        <v>285</v>
      </c>
      <c r="G191" s="132" t="s">
        <v>161</v>
      </c>
      <c r="H191" s="133">
        <v>3.5049999999999999</v>
      </c>
      <c r="I191" s="134"/>
      <c r="J191" s="135">
        <f>ROUND(I191*H191,2)</f>
        <v>0</v>
      </c>
      <c r="K191" s="131" t="s">
        <v>162</v>
      </c>
      <c r="L191" s="33"/>
      <c r="M191" s="136" t="s">
        <v>19</v>
      </c>
      <c r="N191" s="137" t="s">
        <v>47</v>
      </c>
      <c r="P191" s="138">
        <f>O191*H191</f>
        <v>0</v>
      </c>
      <c r="Q191" s="138">
        <v>5.6000000000000001E-2</v>
      </c>
      <c r="R191" s="138">
        <f>Q191*H191</f>
        <v>0.19628000000000001</v>
      </c>
      <c r="S191" s="138">
        <v>0</v>
      </c>
      <c r="T191" s="138">
        <f>S191*H191</f>
        <v>0</v>
      </c>
      <c r="U191" s="331" t="s">
        <v>19</v>
      </c>
      <c r="V191" s="1" t="str">
        <f t="shared" si="1"/>
        <v/>
      </c>
      <c r="AR191" s="140" t="s">
        <v>163</v>
      </c>
      <c r="AT191" s="140" t="s">
        <v>158</v>
      </c>
      <c r="AU191" s="140" t="s">
        <v>88</v>
      </c>
      <c r="AY191" s="18" t="s">
        <v>155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8" t="s">
        <v>88</v>
      </c>
      <c r="BK191" s="141">
        <f>ROUND(I191*H191,2)</f>
        <v>0</v>
      </c>
      <c r="BL191" s="18" t="s">
        <v>163</v>
      </c>
      <c r="BM191" s="140" t="s">
        <v>286</v>
      </c>
    </row>
    <row r="192" spans="2:65" s="1" customFormat="1" ht="11.25" x14ac:dyDescent="0.2">
      <c r="B192" s="33"/>
      <c r="D192" s="142" t="s">
        <v>165</v>
      </c>
      <c r="F192" s="143" t="s">
        <v>287</v>
      </c>
      <c r="I192" s="144"/>
      <c r="L192" s="33"/>
      <c r="M192" s="145"/>
      <c r="U192" s="332"/>
      <c r="V192" s="1" t="str">
        <f t="shared" si="1"/>
        <v/>
      </c>
      <c r="AT192" s="18" t="s">
        <v>165</v>
      </c>
      <c r="AU192" s="18" t="s">
        <v>88</v>
      </c>
    </row>
    <row r="193" spans="2:65" s="1" customFormat="1" ht="19.5" x14ac:dyDescent="0.2">
      <c r="B193" s="33"/>
      <c r="D193" s="147" t="s">
        <v>266</v>
      </c>
      <c r="F193" s="164" t="s">
        <v>288</v>
      </c>
      <c r="I193" s="144"/>
      <c r="L193" s="33"/>
      <c r="M193" s="145"/>
      <c r="U193" s="332"/>
      <c r="V193" s="1" t="str">
        <f t="shared" si="1"/>
        <v/>
      </c>
      <c r="AT193" s="18" t="s">
        <v>266</v>
      </c>
      <c r="AU193" s="18" t="s">
        <v>88</v>
      </c>
    </row>
    <row r="194" spans="2:65" s="12" customFormat="1" ht="11.25" x14ac:dyDescent="0.2">
      <c r="B194" s="146"/>
      <c r="D194" s="147" t="s">
        <v>167</v>
      </c>
      <c r="E194" s="148" t="s">
        <v>19</v>
      </c>
      <c r="F194" s="149" t="s">
        <v>289</v>
      </c>
      <c r="H194" s="150">
        <v>0.6</v>
      </c>
      <c r="I194" s="151"/>
      <c r="L194" s="146"/>
      <c r="M194" s="152"/>
      <c r="U194" s="333"/>
      <c r="V194" s="1" t="str">
        <f t="shared" si="1"/>
        <v/>
      </c>
      <c r="AT194" s="148" t="s">
        <v>167</v>
      </c>
      <c r="AU194" s="148" t="s">
        <v>88</v>
      </c>
      <c r="AV194" s="12" t="s">
        <v>88</v>
      </c>
      <c r="AW194" s="12" t="s">
        <v>36</v>
      </c>
      <c r="AX194" s="12" t="s">
        <v>75</v>
      </c>
      <c r="AY194" s="148" t="s">
        <v>155</v>
      </c>
    </row>
    <row r="195" spans="2:65" s="12" customFormat="1" ht="11.25" x14ac:dyDescent="0.2">
      <c r="B195" s="146"/>
      <c r="D195" s="147" t="s">
        <v>167</v>
      </c>
      <c r="E195" s="148" t="s">
        <v>19</v>
      </c>
      <c r="F195" s="149" t="s">
        <v>290</v>
      </c>
      <c r="H195" s="150">
        <v>2.9049999999999998</v>
      </c>
      <c r="I195" s="151"/>
      <c r="L195" s="146"/>
      <c r="M195" s="152"/>
      <c r="U195" s="333"/>
      <c r="V195" s="1" t="str">
        <f t="shared" si="1"/>
        <v/>
      </c>
      <c r="AT195" s="148" t="s">
        <v>167</v>
      </c>
      <c r="AU195" s="148" t="s">
        <v>88</v>
      </c>
      <c r="AV195" s="12" t="s">
        <v>88</v>
      </c>
      <c r="AW195" s="12" t="s">
        <v>36</v>
      </c>
      <c r="AX195" s="12" t="s">
        <v>75</v>
      </c>
      <c r="AY195" s="148" t="s">
        <v>155</v>
      </c>
    </row>
    <row r="196" spans="2:65" s="13" customFormat="1" ht="11.25" x14ac:dyDescent="0.2">
      <c r="B196" s="153"/>
      <c r="D196" s="147" t="s">
        <v>167</v>
      </c>
      <c r="E196" s="154" t="s">
        <v>19</v>
      </c>
      <c r="F196" s="155" t="s">
        <v>169</v>
      </c>
      <c r="H196" s="156">
        <v>3.5049999999999999</v>
      </c>
      <c r="I196" s="157"/>
      <c r="L196" s="153"/>
      <c r="M196" s="158"/>
      <c r="U196" s="334"/>
      <c r="V196" s="1" t="str">
        <f t="shared" si="1"/>
        <v/>
      </c>
      <c r="AT196" s="154" t="s">
        <v>167</v>
      </c>
      <c r="AU196" s="154" t="s">
        <v>88</v>
      </c>
      <c r="AV196" s="13" t="s">
        <v>163</v>
      </c>
      <c r="AW196" s="13" t="s">
        <v>36</v>
      </c>
      <c r="AX196" s="13" t="s">
        <v>82</v>
      </c>
      <c r="AY196" s="154" t="s">
        <v>155</v>
      </c>
    </row>
    <row r="197" spans="2:65" s="1" customFormat="1" ht="16.5" customHeight="1" x14ac:dyDescent="0.2">
      <c r="B197" s="33"/>
      <c r="C197" s="129" t="s">
        <v>7</v>
      </c>
      <c r="D197" s="129" t="s">
        <v>158</v>
      </c>
      <c r="E197" s="130" t="s">
        <v>291</v>
      </c>
      <c r="F197" s="131" t="s">
        <v>292</v>
      </c>
      <c r="G197" s="132" t="s">
        <v>161</v>
      </c>
      <c r="H197" s="133">
        <v>130.458</v>
      </c>
      <c r="I197" s="134"/>
      <c r="J197" s="135">
        <f>ROUND(I197*H197,2)</f>
        <v>0</v>
      </c>
      <c r="K197" s="131" t="s">
        <v>162</v>
      </c>
      <c r="L197" s="33"/>
      <c r="M197" s="136" t="s">
        <v>19</v>
      </c>
      <c r="N197" s="137" t="s">
        <v>47</v>
      </c>
      <c r="P197" s="138">
        <f>O197*H197</f>
        <v>0</v>
      </c>
      <c r="Q197" s="138">
        <v>2.5999999999999998E-4</v>
      </c>
      <c r="R197" s="138">
        <f>Q197*H197</f>
        <v>3.3919079999999997E-2</v>
      </c>
      <c r="S197" s="138">
        <v>0</v>
      </c>
      <c r="T197" s="138">
        <f>S197*H197</f>
        <v>0</v>
      </c>
      <c r="U197" s="331" t="s">
        <v>19</v>
      </c>
      <c r="V197" s="1" t="str">
        <f t="shared" si="1"/>
        <v/>
      </c>
      <c r="AR197" s="140" t="s">
        <v>163</v>
      </c>
      <c r="AT197" s="140" t="s">
        <v>158</v>
      </c>
      <c r="AU197" s="140" t="s">
        <v>88</v>
      </c>
      <c r="AY197" s="18" t="s">
        <v>155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88</v>
      </c>
      <c r="BK197" s="141">
        <f>ROUND(I197*H197,2)</f>
        <v>0</v>
      </c>
      <c r="BL197" s="18" t="s">
        <v>163</v>
      </c>
      <c r="BM197" s="140" t="s">
        <v>293</v>
      </c>
    </row>
    <row r="198" spans="2:65" s="1" customFormat="1" ht="11.25" x14ac:dyDescent="0.2">
      <c r="B198" s="33"/>
      <c r="D198" s="142" t="s">
        <v>165</v>
      </c>
      <c r="F198" s="143" t="s">
        <v>294</v>
      </c>
      <c r="I198" s="144"/>
      <c r="L198" s="33"/>
      <c r="M198" s="145"/>
      <c r="U198" s="332"/>
      <c r="V198" s="1" t="str">
        <f t="shared" si="1"/>
        <v/>
      </c>
      <c r="AT198" s="18" t="s">
        <v>165</v>
      </c>
      <c r="AU198" s="18" t="s">
        <v>88</v>
      </c>
    </row>
    <row r="199" spans="2:65" s="12" customFormat="1" ht="11.25" x14ac:dyDescent="0.2">
      <c r="B199" s="146"/>
      <c r="D199" s="147" t="s">
        <v>167</v>
      </c>
      <c r="E199" s="148" t="s">
        <v>19</v>
      </c>
      <c r="F199" s="149" t="s">
        <v>295</v>
      </c>
      <c r="H199" s="150">
        <v>105.45399999999999</v>
      </c>
      <c r="I199" s="151"/>
      <c r="L199" s="146"/>
      <c r="M199" s="152"/>
      <c r="U199" s="333"/>
      <c r="V199" s="1" t="str">
        <f t="shared" si="1"/>
        <v/>
      </c>
      <c r="AT199" s="148" t="s">
        <v>167</v>
      </c>
      <c r="AU199" s="148" t="s">
        <v>88</v>
      </c>
      <c r="AV199" s="12" t="s">
        <v>88</v>
      </c>
      <c r="AW199" s="12" t="s">
        <v>36</v>
      </c>
      <c r="AX199" s="12" t="s">
        <v>75</v>
      </c>
      <c r="AY199" s="148" t="s">
        <v>155</v>
      </c>
    </row>
    <row r="200" spans="2:65" s="12" customFormat="1" ht="11.25" x14ac:dyDescent="0.2">
      <c r="B200" s="146"/>
      <c r="D200" s="147" t="s">
        <v>167</v>
      </c>
      <c r="E200" s="148" t="s">
        <v>19</v>
      </c>
      <c r="F200" s="149" t="s">
        <v>296</v>
      </c>
      <c r="H200" s="150">
        <v>25.004000000000001</v>
      </c>
      <c r="I200" s="151"/>
      <c r="L200" s="146"/>
      <c r="M200" s="152"/>
      <c r="U200" s="333"/>
      <c r="V200" s="1" t="str">
        <f t="shared" si="1"/>
        <v/>
      </c>
      <c r="AT200" s="148" t="s">
        <v>167</v>
      </c>
      <c r="AU200" s="148" t="s">
        <v>88</v>
      </c>
      <c r="AV200" s="12" t="s">
        <v>88</v>
      </c>
      <c r="AW200" s="12" t="s">
        <v>36</v>
      </c>
      <c r="AX200" s="12" t="s">
        <v>75</v>
      </c>
      <c r="AY200" s="148" t="s">
        <v>155</v>
      </c>
    </row>
    <row r="201" spans="2:65" s="13" customFormat="1" ht="11.25" x14ac:dyDescent="0.2">
      <c r="B201" s="153"/>
      <c r="D201" s="147" t="s">
        <v>167</v>
      </c>
      <c r="E201" s="154" t="s">
        <v>19</v>
      </c>
      <c r="F201" s="155" t="s">
        <v>169</v>
      </c>
      <c r="H201" s="156">
        <v>130.458</v>
      </c>
      <c r="I201" s="157"/>
      <c r="L201" s="153"/>
      <c r="M201" s="158"/>
      <c r="U201" s="334"/>
      <c r="V201" s="1" t="str">
        <f t="shared" si="1"/>
        <v/>
      </c>
      <c r="AT201" s="154" t="s">
        <v>167</v>
      </c>
      <c r="AU201" s="154" t="s">
        <v>88</v>
      </c>
      <c r="AV201" s="13" t="s">
        <v>163</v>
      </c>
      <c r="AW201" s="13" t="s">
        <v>36</v>
      </c>
      <c r="AX201" s="13" t="s">
        <v>82</v>
      </c>
      <c r="AY201" s="154" t="s">
        <v>155</v>
      </c>
    </row>
    <row r="202" spans="2:65" s="1" customFormat="1" ht="24.2" customHeight="1" x14ac:dyDescent="0.2">
      <c r="B202" s="33"/>
      <c r="C202" s="129" t="s">
        <v>297</v>
      </c>
      <c r="D202" s="129" t="s">
        <v>158</v>
      </c>
      <c r="E202" s="130" t="s">
        <v>298</v>
      </c>
      <c r="F202" s="131" t="s">
        <v>299</v>
      </c>
      <c r="G202" s="132" t="s">
        <v>161</v>
      </c>
      <c r="H202" s="133">
        <v>105.45399999999999</v>
      </c>
      <c r="I202" s="134"/>
      <c r="J202" s="135">
        <f>ROUND(I202*H202,2)</f>
        <v>0</v>
      </c>
      <c r="K202" s="131" t="s">
        <v>162</v>
      </c>
      <c r="L202" s="33"/>
      <c r="M202" s="136" t="s">
        <v>19</v>
      </c>
      <c r="N202" s="137" t="s">
        <v>47</v>
      </c>
      <c r="P202" s="138">
        <f>O202*H202</f>
        <v>0</v>
      </c>
      <c r="Q202" s="138">
        <v>1.9699999999999999E-2</v>
      </c>
      <c r="R202" s="138">
        <f>Q202*H202</f>
        <v>2.0774437999999997</v>
      </c>
      <c r="S202" s="138">
        <v>0</v>
      </c>
      <c r="T202" s="138">
        <f>S202*H202</f>
        <v>0</v>
      </c>
      <c r="U202" s="331" t="s">
        <v>19</v>
      </c>
      <c r="V202" s="1" t="str">
        <f t="shared" si="1"/>
        <v/>
      </c>
      <c r="AR202" s="140" t="s">
        <v>163</v>
      </c>
      <c r="AT202" s="140" t="s">
        <v>158</v>
      </c>
      <c r="AU202" s="140" t="s">
        <v>88</v>
      </c>
      <c r="AY202" s="18" t="s">
        <v>155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8" t="s">
        <v>88</v>
      </c>
      <c r="BK202" s="141">
        <f>ROUND(I202*H202,2)</f>
        <v>0</v>
      </c>
      <c r="BL202" s="18" t="s">
        <v>163</v>
      </c>
      <c r="BM202" s="140" t="s">
        <v>300</v>
      </c>
    </row>
    <row r="203" spans="2:65" s="1" customFormat="1" ht="11.25" x14ac:dyDescent="0.2">
      <c r="B203" s="33"/>
      <c r="D203" s="142" t="s">
        <v>165</v>
      </c>
      <c r="F203" s="143" t="s">
        <v>301</v>
      </c>
      <c r="I203" s="144"/>
      <c r="L203" s="33"/>
      <c r="M203" s="145"/>
      <c r="U203" s="332"/>
      <c r="V203" s="1" t="str">
        <f t="shared" si="1"/>
        <v/>
      </c>
      <c r="AT203" s="18" t="s">
        <v>165</v>
      </c>
      <c r="AU203" s="18" t="s">
        <v>88</v>
      </c>
    </row>
    <row r="204" spans="2:65" s="1" customFormat="1" ht="19.5" x14ac:dyDescent="0.2">
      <c r="B204" s="33"/>
      <c r="D204" s="147" t="s">
        <v>266</v>
      </c>
      <c r="F204" s="164" t="s">
        <v>267</v>
      </c>
      <c r="I204" s="144"/>
      <c r="L204" s="33"/>
      <c r="M204" s="145"/>
      <c r="U204" s="332"/>
      <c r="V204" s="1" t="str">
        <f t="shared" si="1"/>
        <v/>
      </c>
      <c r="AT204" s="18" t="s">
        <v>266</v>
      </c>
      <c r="AU204" s="18" t="s">
        <v>88</v>
      </c>
    </row>
    <row r="205" spans="2:65" s="12" customFormat="1" ht="11.25" x14ac:dyDescent="0.2">
      <c r="B205" s="146"/>
      <c r="D205" s="147" t="s">
        <v>167</v>
      </c>
      <c r="E205" s="148" t="s">
        <v>19</v>
      </c>
      <c r="F205" s="149" t="s">
        <v>295</v>
      </c>
      <c r="H205" s="150">
        <v>105.45399999999999</v>
      </c>
      <c r="I205" s="151"/>
      <c r="L205" s="146"/>
      <c r="M205" s="152"/>
      <c r="U205" s="333"/>
      <c r="V205" s="1" t="str">
        <f t="shared" si="1"/>
        <v/>
      </c>
      <c r="AT205" s="148" t="s">
        <v>167</v>
      </c>
      <c r="AU205" s="148" t="s">
        <v>88</v>
      </c>
      <c r="AV205" s="12" t="s">
        <v>88</v>
      </c>
      <c r="AW205" s="12" t="s">
        <v>36</v>
      </c>
      <c r="AX205" s="12" t="s">
        <v>75</v>
      </c>
      <c r="AY205" s="148" t="s">
        <v>155</v>
      </c>
    </row>
    <row r="206" spans="2:65" s="13" customFormat="1" ht="11.25" x14ac:dyDescent="0.2">
      <c r="B206" s="153"/>
      <c r="D206" s="147" t="s">
        <v>167</v>
      </c>
      <c r="E206" s="154" t="s">
        <v>19</v>
      </c>
      <c r="F206" s="155" t="s">
        <v>169</v>
      </c>
      <c r="H206" s="156">
        <v>105.45399999999999</v>
      </c>
      <c r="I206" s="157"/>
      <c r="L206" s="153"/>
      <c r="M206" s="158"/>
      <c r="U206" s="334"/>
      <c r="V206" s="1" t="str">
        <f t="shared" si="1"/>
        <v/>
      </c>
      <c r="AT206" s="154" t="s">
        <v>167</v>
      </c>
      <c r="AU206" s="154" t="s">
        <v>88</v>
      </c>
      <c r="AV206" s="13" t="s">
        <v>163</v>
      </c>
      <c r="AW206" s="13" t="s">
        <v>36</v>
      </c>
      <c r="AX206" s="13" t="s">
        <v>82</v>
      </c>
      <c r="AY206" s="154" t="s">
        <v>155</v>
      </c>
    </row>
    <row r="207" spans="2:65" s="1" customFormat="1" ht="21.75" customHeight="1" x14ac:dyDescent="0.2">
      <c r="B207" s="33"/>
      <c r="C207" s="129" t="s">
        <v>302</v>
      </c>
      <c r="D207" s="129" t="s">
        <v>158</v>
      </c>
      <c r="E207" s="130" t="s">
        <v>303</v>
      </c>
      <c r="F207" s="131" t="s">
        <v>304</v>
      </c>
      <c r="G207" s="132" t="s">
        <v>161</v>
      </c>
      <c r="H207" s="133">
        <v>25.004000000000001</v>
      </c>
      <c r="I207" s="134"/>
      <c r="J207" s="135">
        <f>ROUND(I207*H207,2)</f>
        <v>0</v>
      </c>
      <c r="K207" s="131" t="s">
        <v>162</v>
      </c>
      <c r="L207" s="33"/>
      <c r="M207" s="136" t="s">
        <v>19</v>
      </c>
      <c r="N207" s="137" t="s">
        <v>47</v>
      </c>
      <c r="P207" s="138">
        <f>O207*H207</f>
        <v>0</v>
      </c>
      <c r="Q207" s="138">
        <v>7.3499999999999998E-3</v>
      </c>
      <c r="R207" s="138">
        <f>Q207*H207</f>
        <v>0.18377940000000001</v>
      </c>
      <c r="S207" s="138">
        <v>0</v>
      </c>
      <c r="T207" s="138">
        <f>S207*H207</f>
        <v>0</v>
      </c>
      <c r="U207" s="331" t="s">
        <v>19</v>
      </c>
      <c r="V207" s="1" t="str">
        <f t="shared" si="1"/>
        <v/>
      </c>
      <c r="AR207" s="140" t="s">
        <v>163</v>
      </c>
      <c r="AT207" s="140" t="s">
        <v>158</v>
      </c>
      <c r="AU207" s="140" t="s">
        <v>88</v>
      </c>
      <c r="AY207" s="18" t="s">
        <v>155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88</v>
      </c>
      <c r="BK207" s="141">
        <f>ROUND(I207*H207,2)</f>
        <v>0</v>
      </c>
      <c r="BL207" s="18" t="s">
        <v>163</v>
      </c>
      <c r="BM207" s="140" t="s">
        <v>305</v>
      </c>
    </row>
    <row r="208" spans="2:65" s="1" customFormat="1" ht="11.25" x14ac:dyDescent="0.2">
      <c r="B208" s="33"/>
      <c r="D208" s="142" t="s">
        <v>165</v>
      </c>
      <c r="F208" s="143" t="s">
        <v>306</v>
      </c>
      <c r="I208" s="144"/>
      <c r="L208" s="33"/>
      <c r="M208" s="145"/>
      <c r="U208" s="332"/>
      <c r="V208" s="1" t="str">
        <f t="shared" si="1"/>
        <v/>
      </c>
      <c r="AT208" s="18" t="s">
        <v>165</v>
      </c>
      <c r="AU208" s="18" t="s">
        <v>88</v>
      </c>
    </row>
    <row r="209" spans="2:65" s="1" customFormat="1" ht="24.2" customHeight="1" x14ac:dyDescent="0.2">
      <c r="B209" s="33"/>
      <c r="C209" s="129" t="s">
        <v>307</v>
      </c>
      <c r="D209" s="129" t="s">
        <v>158</v>
      </c>
      <c r="E209" s="130" t="s">
        <v>308</v>
      </c>
      <c r="F209" s="131" t="s">
        <v>309</v>
      </c>
      <c r="G209" s="132" t="s">
        <v>161</v>
      </c>
      <c r="H209" s="133">
        <v>25.004000000000001</v>
      </c>
      <c r="I209" s="134"/>
      <c r="J209" s="135">
        <f>ROUND(I209*H209,2)</f>
        <v>0</v>
      </c>
      <c r="K209" s="131" t="s">
        <v>162</v>
      </c>
      <c r="L209" s="33"/>
      <c r="M209" s="136" t="s">
        <v>19</v>
      </c>
      <c r="N209" s="137" t="s">
        <v>47</v>
      </c>
      <c r="P209" s="138">
        <f>O209*H209</f>
        <v>0</v>
      </c>
      <c r="Q209" s="138">
        <v>1.8380000000000001E-2</v>
      </c>
      <c r="R209" s="138">
        <f>Q209*H209</f>
        <v>0.45957352000000001</v>
      </c>
      <c r="S209" s="138">
        <v>0</v>
      </c>
      <c r="T209" s="138">
        <f>S209*H209</f>
        <v>0</v>
      </c>
      <c r="U209" s="331" t="s">
        <v>19</v>
      </c>
      <c r="V209" s="1" t="str">
        <f t="shared" si="1"/>
        <v/>
      </c>
      <c r="AR209" s="140" t="s">
        <v>163</v>
      </c>
      <c r="AT209" s="140" t="s">
        <v>158</v>
      </c>
      <c r="AU209" s="140" t="s">
        <v>88</v>
      </c>
      <c r="AY209" s="18" t="s">
        <v>155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88</v>
      </c>
      <c r="BK209" s="141">
        <f>ROUND(I209*H209,2)</f>
        <v>0</v>
      </c>
      <c r="BL209" s="18" t="s">
        <v>163</v>
      </c>
      <c r="BM209" s="140" t="s">
        <v>310</v>
      </c>
    </row>
    <row r="210" spans="2:65" s="1" customFormat="1" ht="11.25" x14ac:dyDescent="0.2">
      <c r="B210" s="33"/>
      <c r="D210" s="142" t="s">
        <v>165</v>
      </c>
      <c r="F210" s="143" t="s">
        <v>311</v>
      </c>
      <c r="I210" s="144"/>
      <c r="L210" s="33"/>
      <c r="M210" s="145"/>
      <c r="U210" s="332"/>
      <c r="V210" s="1" t="str">
        <f t="shared" si="1"/>
        <v/>
      </c>
      <c r="AT210" s="18" t="s">
        <v>165</v>
      </c>
      <c r="AU210" s="18" t="s">
        <v>88</v>
      </c>
    </row>
    <row r="211" spans="2:65" s="1" customFormat="1" ht="19.5" x14ac:dyDescent="0.2">
      <c r="B211" s="33"/>
      <c r="D211" s="147" t="s">
        <v>266</v>
      </c>
      <c r="F211" s="164" t="s">
        <v>312</v>
      </c>
      <c r="I211" s="144"/>
      <c r="L211" s="33"/>
      <c r="M211" s="145"/>
      <c r="U211" s="332"/>
      <c r="V211" s="1" t="str">
        <f t="shared" si="1"/>
        <v/>
      </c>
      <c r="AT211" s="18" t="s">
        <v>266</v>
      </c>
      <c r="AU211" s="18" t="s">
        <v>88</v>
      </c>
    </row>
    <row r="212" spans="2:65" s="12" customFormat="1" ht="11.25" x14ac:dyDescent="0.2">
      <c r="B212" s="146"/>
      <c r="D212" s="147" t="s">
        <v>167</v>
      </c>
      <c r="E212" s="148" t="s">
        <v>19</v>
      </c>
      <c r="F212" s="149" t="s">
        <v>313</v>
      </c>
      <c r="H212" s="150">
        <v>11.284000000000001</v>
      </c>
      <c r="I212" s="151"/>
      <c r="L212" s="146"/>
      <c r="M212" s="152"/>
      <c r="U212" s="333"/>
      <c r="V212" s="1" t="str">
        <f t="shared" si="1"/>
        <v/>
      </c>
      <c r="AT212" s="148" t="s">
        <v>167</v>
      </c>
      <c r="AU212" s="148" t="s">
        <v>88</v>
      </c>
      <c r="AV212" s="12" t="s">
        <v>88</v>
      </c>
      <c r="AW212" s="12" t="s">
        <v>36</v>
      </c>
      <c r="AX212" s="12" t="s">
        <v>75</v>
      </c>
      <c r="AY212" s="148" t="s">
        <v>155</v>
      </c>
    </row>
    <row r="213" spans="2:65" s="12" customFormat="1" ht="11.25" x14ac:dyDescent="0.2">
      <c r="B213" s="146"/>
      <c r="D213" s="147" t="s">
        <v>167</v>
      </c>
      <c r="E213" s="148" t="s">
        <v>19</v>
      </c>
      <c r="F213" s="149" t="s">
        <v>314</v>
      </c>
      <c r="H213" s="150">
        <v>2.492</v>
      </c>
      <c r="I213" s="151"/>
      <c r="L213" s="146"/>
      <c r="M213" s="152"/>
      <c r="U213" s="333"/>
      <c r="V213" s="1" t="str">
        <f t="shared" si="1"/>
        <v/>
      </c>
      <c r="AT213" s="148" t="s">
        <v>167</v>
      </c>
      <c r="AU213" s="148" t="s">
        <v>88</v>
      </c>
      <c r="AV213" s="12" t="s">
        <v>88</v>
      </c>
      <c r="AW213" s="12" t="s">
        <v>36</v>
      </c>
      <c r="AX213" s="12" t="s">
        <v>75</v>
      </c>
      <c r="AY213" s="148" t="s">
        <v>155</v>
      </c>
    </row>
    <row r="214" spans="2:65" s="15" customFormat="1" ht="11.25" x14ac:dyDescent="0.2">
      <c r="B214" s="165"/>
      <c r="D214" s="147" t="s">
        <v>167</v>
      </c>
      <c r="E214" s="166" t="s">
        <v>19</v>
      </c>
      <c r="F214" s="167" t="s">
        <v>315</v>
      </c>
      <c r="H214" s="168">
        <v>13.776</v>
      </c>
      <c r="I214" s="169"/>
      <c r="L214" s="165"/>
      <c r="M214" s="170"/>
      <c r="U214" s="336"/>
      <c r="V214" s="1" t="str">
        <f t="shared" si="1"/>
        <v/>
      </c>
      <c r="AT214" s="166" t="s">
        <v>167</v>
      </c>
      <c r="AU214" s="166" t="s">
        <v>88</v>
      </c>
      <c r="AV214" s="15" t="s">
        <v>156</v>
      </c>
      <c r="AW214" s="15" t="s">
        <v>36</v>
      </c>
      <c r="AX214" s="15" t="s">
        <v>75</v>
      </c>
      <c r="AY214" s="166" t="s">
        <v>155</v>
      </c>
    </row>
    <row r="215" spans="2:65" s="12" customFormat="1" ht="11.25" x14ac:dyDescent="0.2">
      <c r="B215" s="146"/>
      <c r="D215" s="147" t="s">
        <v>167</v>
      </c>
      <c r="E215" s="148" t="s">
        <v>19</v>
      </c>
      <c r="F215" s="149" t="s">
        <v>316</v>
      </c>
      <c r="H215" s="150">
        <v>8.1080000000000005</v>
      </c>
      <c r="I215" s="151"/>
      <c r="L215" s="146"/>
      <c r="M215" s="152"/>
      <c r="U215" s="333"/>
      <c r="V215" s="1" t="str">
        <f t="shared" si="1"/>
        <v/>
      </c>
      <c r="AT215" s="148" t="s">
        <v>167</v>
      </c>
      <c r="AU215" s="148" t="s">
        <v>88</v>
      </c>
      <c r="AV215" s="12" t="s">
        <v>88</v>
      </c>
      <c r="AW215" s="12" t="s">
        <v>36</v>
      </c>
      <c r="AX215" s="12" t="s">
        <v>75</v>
      </c>
      <c r="AY215" s="148" t="s">
        <v>155</v>
      </c>
    </row>
    <row r="216" spans="2:65" s="12" customFormat="1" ht="11.25" x14ac:dyDescent="0.2">
      <c r="B216" s="146"/>
      <c r="D216" s="147" t="s">
        <v>167</v>
      </c>
      <c r="E216" s="148" t="s">
        <v>19</v>
      </c>
      <c r="F216" s="149" t="s">
        <v>317</v>
      </c>
      <c r="H216" s="150">
        <v>3.12</v>
      </c>
      <c r="I216" s="151"/>
      <c r="L216" s="146"/>
      <c r="M216" s="152"/>
      <c r="U216" s="333"/>
      <c r="V216" s="1" t="str">
        <f t="shared" si="1"/>
        <v/>
      </c>
      <c r="AT216" s="148" t="s">
        <v>167</v>
      </c>
      <c r="AU216" s="148" t="s">
        <v>88</v>
      </c>
      <c r="AV216" s="12" t="s">
        <v>88</v>
      </c>
      <c r="AW216" s="12" t="s">
        <v>36</v>
      </c>
      <c r="AX216" s="12" t="s">
        <v>75</v>
      </c>
      <c r="AY216" s="148" t="s">
        <v>155</v>
      </c>
    </row>
    <row r="217" spans="2:65" s="15" customFormat="1" ht="11.25" x14ac:dyDescent="0.2">
      <c r="B217" s="165"/>
      <c r="D217" s="147" t="s">
        <v>167</v>
      </c>
      <c r="E217" s="166" t="s">
        <v>19</v>
      </c>
      <c r="F217" s="167" t="s">
        <v>315</v>
      </c>
      <c r="H217" s="168">
        <v>11.228000000000002</v>
      </c>
      <c r="I217" s="169"/>
      <c r="L217" s="165"/>
      <c r="M217" s="170"/>
      <c r="U217" s="336"/>
      <c r="V217" s="1" t="str">
        <f t="shared" si="1"/>
        <v/>
      </c>
      <c r="AT217" s="166" t="s">
        <v>167</v>
      </c>
      <c r="AU217" s="166" t="s">
        <v>88</v>
      </c>
      <c r="AV217" s="15" t="s">
        <v>156</v>
      </c>
      <c r="AW217" s="15" t="s">
        <v>36</v>
      </c>
      <c r="AX217" s="15" t="s">
        <v>75</v>
      </c>
      <c r="AY217" s="166" t="s">
        <v>155</v>
      </c>
    </row>
    <row r="218" spans="2:65" s="13" customFormat="1" ht="11.25" x14ac:dyDescent="0.2">
      <c r="B218" s="153"/>
      <c r="D218" s="147" t="s">
        <v>167</v>
      </c>
      <c r="E218" s="154" t="s">
        <v>19</v>
      </c>
      <c r="F218" s="155" t="s">
        <v>169</v>
      </c>
      <c r="H218" s="156">
        <v>25.004000000000001</v>
      </c>
      <c r="I218" s="157"/>
      <c r="L218" s="153"/>
      <c r="M218" s="158"/>
      <c r="U218" s="334"/>
      <c r="V218" s="1" t="str">
        <f t="shared" si="1"/>
        <v/>
      </c>
      <c r="AT218" s="154" t="s">
        <v>167</v>
      </c>
      <c r="AU218" s="154" t="s">
        <v>88</v>
      </c>
      <c r="AV218" s="13" t="s">
        <v>163</v>
      </c>
      <c r="AW218" s="13" t="s">
        <v>36</v>
      </c>
      <c r="AX218" s="13" t="s">
        <v>82</v>
      </c>
      <c r="AY218" s="154" t="s">
        <v>155</v>
      </c>
    </row>
    <row r="219" spans="2:65" s="1" customFormat="1" ht="24.2" customHeight="1" x14ac:dyDescent="0.2">
      <c r="B219" s="33"/>
      <c r="C219" s="129" t="s">
        <v>318</v>
      </c>
      <c r="D219" s="129" t="s">
        <v>158</v>
      </c>
      <c r="E219" s="130" t="s">
        <v>319</v>
      </c>
      <c r="F219" s="131" t="s">
        <v>320</v>
      </c>
      <c r="G219" s="132" t="s">
        <v>161</v>
      </c>
      <c r="H219" s="133">
        <v>25.004000000000001</v>
      </c>
      <c r="I219" s="134"/>
      <c r="J219" s="135">
        <f>ROUND(I219*H219,2)</f>
        <v>0</v>
      </c>
      <c r="K219" s="131" t="s">
        <v>162</v>
      </c>
      <c r="L219" s="33"/>
      <c r="M219" s="136" t="s">
        <v>19</v>
      </c>
      <c r="N219" s="137" t="s">
        <v>47</v>
      </c>
      <c r="P219" s="138">
        <f>O219*H219</f>
        <v>0</v>
      </c>
      <c r="Q219" s="138">
        <v>7.9000000000000008E-3</v>
      </c>
      <c r="R219" s="138">
        <f>Q219*H219</f>
        <v>0.19753160000000003</v>
      </c>
      <c r="S219" s="138">
        <v>0</v>
      </c>
      <c r="T219" s="138">
        <f>S219*H219</f>
        <v>0</v>
      </c>
      <c r="U219" s="331" t="s">
        <v>19</v>
      </c>
      <c r="V219" s="1" t="str">
        <f t="shared" si="1"/>
        <v/>
      </c>
      <c r="AR219" s="140" t="s">
        <v>163</v>
      </c>
      <c r="AT219" s="140" t="s">
        <v>158</v>
      </c>
      <c r="AU219" s="140" t="s">
        <v>88</v>
      </c>
      <c r="AY219" s="18" t="s">
        <v>155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8" t="s">
        <v>88</v>
      </c>
      <c r="BK219" s="141">
        <f>ROUND(I219*H219,2)</f>
        <v>0</v>
      </c>
      <c r="BL219" s="18" t="s">
        <v>163</v>
      </c>
      <c r="BM219" s="140" t="s">
        <v>321</v>
      </c>
    </row>
    <row r="220" spans="2:65" s="1" customFormat="1" ht="11.25" x14ac:dyDescent="0.2">
      <c r="B220" s="33"/>
      <c r="D220" s="142" t="s">
        <v>165</v>
      </c>
      <c r="F220" s="143" t="s">
        <v>322</v>
      </c>
      <c r="I220" s="144"/>
      <c r="L220" s="33"/>
      <c r="M220" s="145"/>
      <c r="U220" s="332"/>
      <c r="V220" s="1" t="str">
        <f t="shared" si="1"/>
        <v/>
      </c>
      <c r="AT220" s="18" t="s">
        <v>165</v>
      </c>
      <c r="AU220" s="18" t="s">
        <v>88</v>
      </c>
    </row>
    <row r="221" spans="2:65" s="1" customFormat="1" ht="16.5" customHeight="1" x14ac:dyDescent="0.2">
      <c r="B221" s="33"/>
      <c r="C221" s="129" t="s">
        <v>323</v>
      </c>
      <c r="D221" s="129" t="s">
        <v>158</v>
      </c>
      <c r="E221" s="130" t="s">
        <v>324</v>
      </c>
      <c r="F221" s="131" t="s">
        <v>325</v>
      </c>
      <c r="G221" s="132" t="s">
        <v>326</v>
      </c>
      <c r="H221" s="133">
        <v>10.5</v>
      </c>
      <c r="I221" s="134"/>
      <c r="J221" s="135">
        <f>ROUND(I221*H221,2)</f>
        <v>0</v>
      </c>
      <c r="K221" s="131" t="s">
        <v>19</v>
      </c>
      <c r="L221" s="33"/>
      <c r="M221" s="136" t="s">
        <v>19</v>
      </c>
      <c r="N221" s="137" t="s">
        <v>47</v>
      </c>
      <c r="P221" s="138">
        <f>O221*H221</f>
        <v>0</v>
      </c>
      <c r="Q221" s="138">
        <v>4.15E-3</v>
      </c>
      <c r="R221" s="138">
        <f>Q221*H221</f>
        <v>4.3575000000000003E-2</v>
      </c>
      <c r="S221" s="138">
        <v>0</v>
      </c>
      <c r="T221" s="138">
        <f>S221*H221</f>
        <v>0</v>
      </c>
      <c r="U221" s="331" t="s">
        <v>19</v>
      </c>
      <c r="V221" s="1" t="str">
        <f t="shared" si="1"/>
        <v/>
      </c>
      <c r="AR221" s="140" t="s">
        <v>163</v>
      </c>
      <c r="AT221" s="140" t="s">
        <v>158</v>
      </c>
      <c r="AU221" s="140" t="s">
        <v>88</v>
      </c>
      <c r="AY221" s="18" t="s">
        <v>155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8" t="s">
        <v>88</v>
      </c>
      <c r="BK221" s="141">
        <f>ROUND(I221*H221,2)</f>
        <v>0</v>
      </c>
      <c r="BL221" s="18" t="s">
        <v>163</v>
      </c>
      <c r="BM221" s="140" t="s">
        <v>327</v>
      </c>
    </row>
    <row r="222" spans="2:65" s="1" customFormat="1" ht="19.5" x14ac:dyDescent="0.2">
      <c r="B222" s="33"/>
      <c r="D222" s="147" t="s">
        <v>266</v>
      </c>
      <c r="F222" s="164" t="s">
        <v>328</v>
      </c>
      <c r="I222" s="144"/>
      <c r="L222" s="33"/>
      <c r="M222" s="145"/>
      <c r="U222" s="332"/>
      <c r="V222" s="1" t="str">
        <f t="shared" si="1"/>
        <v/>
      </c>
      <c r="AT222" s="18" t="s">
        <v>266</v>
      </c>
      <c r="AU222" s="18" t="s">
        <v>88</v>
      </c>
    </row>
    <row r="223" spans="2:65" s="1" customFormat="1" ht="16.5" customHeight="1" x14ac:dyDescent="0.2">
      <c r="B223" s="33"/>
      <c r="C223" s="129" t="s">
        <v>329</v>
      </c>
      <c r="D223" s="129" t="s">
        <v>158</v>
      </c>
      <c r="E223" s="130" t="s">
        <v>330</v>
      </c>
      <c r="F223" s="131" t="s">
        <v>331</v>
      </c>
      <c r="G223" s="132" t="s">
        <v>326</v>
      </c>
      <c r="H223" s="133">
        <v>16</v>
      </c>
      <c r="I223" s="134"/>
      <c r="J223" s="135">
        <f>ROUND(I223*H223,2)</f>
        <v>0</v>
      </c>
      <c r="K223" s="131" t="s">
        <v>19</v>
      </c>
      <c r="L223" s="33"/>
      <c r="M223" s="136" t="s">
        <v>19</v>
      </c>
      <c r="N223" s="137" t="s">
        <v>47</v>
      </c>
      <c r="P223" s="138">
        <f>O223*H223</f>
        <v>0</v>
      </c>
      <c r="Q223" s="138">
        <v>1.5E-3</v>
      </c>
      <c r="R223" s="138">
        <f>Q223*H223</f>
        <v>2.4E-2</v>
      </c>
      <c r="S223" s="138">
        <v>0</v>
      </c>
      <c r="T223" s="138">
        <f>S223*H223</f>
        <v>0</v>
      </c>
      <c r="U223" s="331" t="s">
        <v>19</v>
      </c>
      <c r="V223" s="1" t="str">
        <f t="shared" si="1"/>
        <v/>
      </c>
      <c r="AR223" s="140" t="s">
        <v>163</v>
      </c>
      <c r="AT223" s="140" t="s">
        <v>158</v>
      </c>
      <c r="AU223" s="140" t="s">
        <v>88</v>
      </c>
      <c r="AY223" s="18" t="s">
        <v>155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88</v>
      </c>
      <c r="BK223" s="141">
        <f>ROUND(I223*H223,2)</f>
        <v>0</v>
      </c>
      <c r="BL223" s="18" t="s">
        <v>163</v>
      </c>
      <c r="BM223" s="140" t="s">
        <v>332</v>
      </c>
    </row>
    <row r="224" spans="2:65" s="12" customFormat="1" ht="11.25" x14ac:dyDescent="0.2">
      <c r="B224" s="146"/>
      <c r="D224" s="147" t="s">
        <v>167</v>
      </c>
      <c r="E224" s="148" t="s">
        <v>19</v>
      </c>
      <c r="F224" s="149" t="s">
        <v>333</v>
      </c>
      <c r="H224" s="150">
        <v>4.3899999999999997</v>
      </c>
      <c r="I224" s="151"/>
      <c r="L224" s="146"/>
      <c r="M224" s="152"/>
      <c r="U224" s="333"/>
      <c r="V224" s="1" t="str">
        <f t="shared" si="1"/>
        <v/>
      </c>
      <c r="AT224" s="148" t="s">
        <v>167</v>
      </c>
      <c r="AU224" s="148" t="s">
        <v>88</v>
      </c>
      <c r="AV224" s="12" t="s">
        <v>88</v>
      </c>
      <c r="AW224" s="12" t="s">
        <v>36</v>
      </c>
      <c r="AX224" s="12" t="s">
        <v>75</v>
      </c>
      <c r="AY224" s="148" t="s">
        <v>155</v>
      </c>
    </row>
    <row r="225" spans="2:65" s="12" customFormat="1" ht="11.25" x14ac:dyDescent="0.2">
      <c r="B225" s="146"/>
      <c r="D225" s="147" t="s">
        <v>167</v>
      </c>
      <c r="E225" s="148" t="s">
        <v>19</v>
      </c>
      <c r="F225" s="149" t="s">
        <v>334</v>
      </c>
      <c r="H225" s="150">
        <v>2.85</v>
      </c>
      <c r="I225" s="151"/>
      <c r="L225" s="146"/>
      <c r="M225" s="152"/>
      <c r="U225" s="333"/>
      <c r="V225" s="1" t="str">
        <f t="shared" si="1"/>
        <v/>
      </c>
      <c r="AT225" s="148" t="s">
        <v>167</v>
      </c>
      <c r="AU225" s="148" t="s">
        <v>88</v>
      </c>
      <c r="AV225" s="12" t="s">
        <v>88</v>
      </c>
      <c r="AW225" s="12" t="s">
        <v>36</v>
      </c>
      <c r="AX225" s="12" t="s">
        <v>75</v>
      </c>
      <c r="AY225" s="148" t="s">
        <v>155</v>
      </c>
    </row>
    <row r="226" spans="2:65" s="12" customFormat="1" ht="11.25" x14ac:dyDescent="0.2">
      <c r="B226" s="146"/>
      <c r="D226" s="147" t="s">
        <v>167</v>
      </c>
      <c r="E226" s="148" t="s">
        <v>19</v>
      </c>
      <c r="F226" s="149" t="s">
        <v>335</v>
      </c>
      <c r="H226" s="150">
        <v>2.9</v>
      </c>
      <c r="I226" s="151"/>
      <c r="L226" s="146"/>
      <c r="M226" s="152"/>
      <c r="U226" s="333"/>
      <c r="V226" s="1" t="str">
        <f t="shared" si="1"/>
        <v/>
      </c>
      <c r="AT226" s="148" t="s">
        <v>167</v>
      </c>
      <c r="AU226" s="148" t="s">
        <v>88</v>
      </c>
      <c r="AV226" s="12" t="s">
        <v>88</v>
      </c>
      <c r="AW226" s="12" t="s">
        <v>36</v>
      </c>
      <c r="AX226" s="12" t="s">
        <v>75</v>
      </c>
      <c r="AY226" s="148" t="s">
        <v>155</v>
      </c>
    </row>
    <row r="227" spans="2:65" s="12" customFormat="1" ht="11.25" x14ac:dyDescent="0.2">
      <c r="B227" s="146"/>
      <c r="D227" s="147" t="s">
        <v>167</v>
      </c>
      <c r="E227" s="148" t="s">
        <v>19</v>
      </c>
      <c r="F227" s="149" t="s">
        <v>336</v>
      </c>
      <c r="H227" s="150">
        <v>2.9</v>
      </c>
      <c r="I227" s="151"/>
      <c r="L227" s="146"/>
      <c r="M227" s="152"/>
      <c r="U227" s="333"/>
      <c r="V227" s="1" t="str">
        <f t="shared" si="1"/>
        <v/>
      </c>
      <c r="AT227" s="148" t="s">
        <v>167</v>
      </c>
      <c r="AU227" s="148" t="s">
        <v>88</v>
      </c>
      <c r="AV227" s="12" t="s">
        <v>88</v>
      </c>
      <c r="AW227" s="12" t="s">
        <v>36</v>
      </c>
      <c r="AX227" s="12" t="s">
        <v>75</v>
      </c>
      <c r="AY227" s="148" t="s">
        <v>155</v>
      </c>
    </row>
    <row r="228" spans="2:65" s="12" customFormat="1" ht="11.25" x14ac:dyDescent="0.2">
      <c r="B228" s="146"/>
      <c r="D228" s="147" t="s">
        <v>167</v>
      </c>
      <c r="E228" s="148" t="s">
        <v>19</v>
      </c>
      <c r="F228" s="149" t="s">
        <v>337</v>
      </c>
      <c r="H228" s="150">
        <v>2.96</v>
      </c>
      <c r="I228" s="151"/>
      <c r="L228" s="146"/>
      <c r="M228" s="152"/>
      <c r="U228" s="333"/>
      <c r="V228" s="1" t="str">
        <f t="shared" si="1"/>
        <v/>
      </c>
      <c r="AT228" s="148" t="s">
        <v>167</v>
      </c>
      <c r="AU228" s="148" t="s">
        <v>88</v>
      </c>
      <c r="AV228" s="12" t="s">
        <v>88</v>
      </c>
      <c r="AW228" s="12" t="s">
        <v>36</v>
      </c>
      <c r="AX228" s="12" t="s">
        <v>75</v>
      </c>
      <c r="AY228" s="148" t="s">
        <v>155</v>
      </c>
    </row>
    <row r="229" spans="2:65" s="13" customFormat="1" ht="11.25" x14ac:dyDescent="0.2">
      <c r="B229" s="153"/>
      <c r="D229" s="147" t="s">
        <v>167</v>
      </c>
      <c r="E229" s="154" t="s">
        <v>19</v>
      </c>
      <c r="F229" s="155" t="s">
        <v>169</v>
      </c>
      <c r="H229" s="156">
        <v>16</v>
      </c>
      <c r="I229" s="157"/>
      <c r="L229" s="153"/>
      <c r="M229" s="158"/>
      <c r="U229" s="334"/>
      <c r="V229" s="1" t="str">
        <f t="shared" si="1"/>
        <v/>
      </c>
      <c r="AT229" s="154" t="s">
        <v>167</v>
      </c>
      <c r="AU229" s="154" t="s">
        <v>88</v>
      </c>
      <c r="AV229" s="13" t="s">
        <v>163</v>
      </c>
      <c r="AW229" s="13" t="s">
        <v>36</v>
      </c>
      <c r="AX229" s="13" t="s">
        <v>82</v>
      </c>
      <c r="AY229" s="154" t="s">
        <v>155</v>
      </c>
    </row>
    <row r="230" spans="2:65" s="1" customFormat="1" ht="24.2" customHeight="1" x14ac:dyDescent="0.2">
      <c r="B230" s="33"/>
      <c r="C230" s="129" t="s">
        <v>338</v>
      </c>
      <c r="D230" s="129" t="s">
        <v>158</v>
      </c>
      <c r="E230" s="130" t="s">
        <v>339</v>
      </c>
      <c r="F230" s="131" t="s">
        <v>340</v>
      </c>
      <c r="G230" s="132" t="s">
        <v>172</v>
      </c>
      <c r="H230" s="133">
        <v>1</v>
      </c>
      <c r="I230" s="134"/>
      <c r="J230" s="135">
        <f>ROUND(I230*H230,2)</f>
        <v>0</v>
      </c>
      <c r="K230" s="131" t="s">
        <v>19</v>
      </c>
      <c r="L230" s="33"/>
      <c r="M230" s="136" t="s">
        <v>19</v>
      </c>
      <c r="N230" s="137" t="s">
        <v>47</v>
      </c>
      <c r="P230" s="138">
        <f>O230*H230</f>
        <v>0</v>
      </c>
      <c r="Q230" s="138">
        <v>1.0200000000000001E-2</v>
      </c>
      <c r="R230" s="138">
        <f>Q230*H230</f>
        <v>1.0200000000000001E-2</v>
      </c>
      <c r="S230" s="138">
        <v>0</v>
      </c>
      <c r="T230" s="138">
        <f>S230*H230</f>
        <v>0</v>
      </c>
      <c r="U230" s="331" t="s">
        <v>19</v>
      </c>
      <c r="V230" s="1" t="str">
        <f t="shared" si="1"/>
        <v/>
      </c>
      <c r="AR230" s="140" t="s">
        <v>163</v>
      </c>
      <c r="AT230" s="140" t="s">
        <v>158</v>
      </c>
      <c r="AU230" s="140" t="s">
        <v>88</v>
      </c>
      <c r="AY230" s="18" t="s">
        <v>155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8" t="s">
        <v>88</v>
      </c>
      <c r="BK230" s="141">
        <f>ROUND(I230*H230,2)</f>
        <v>0</v>
      </c>
      <c r="BL230" s="18" t="s">
        <v>163</v>
      </c>
      <c r="BM230" s="140" t="s">
        <v>341</v>
      </c>
    </row>
    <row r="231" spans="2:65" s="12" customFormat="1" ht="11.25" x14ac:dyDescent="0.2">
      <c r="B231" s="146"/>
      <c r="D231" s="147" t="s">
        <v>167</v>
      </c>
      <c r="E231" s="148" t="s">
        <v>19</v>
      </c>
      <c r="F231" s="149" t="s">
        <v>175</v>
      </c>
      <c r="H231" s="150">
        <v>1</v>
      </c>
      <c r="I231" s="151"/>
      <c r="L231" s="146"/>
      <c r="M231" s="152"/>
      <c r="U231" s="333"/>
      <c r="V231" s="1" t="str">
        <f t="shared" si="1"/>
        <v/>
      </c>
      <c r="AT231" s="148" t="s">
        <v>167</v>
      </c>
      <c r="AU231" s="148" t="s">
        <v>88</v>
      </c>
      <c r="AV231" s="12" t="s">
        <v>88</v>
      </c>
      <c r="AW231" s="12" t="s">
        <v>36</v>
      </c>
      <c r="AX231" s="12" t="s">
        <v>75</v>
      </c>
      <c r="AY231" s="148" t="s">
        <v>155</v>
      </c>
    </row>
    <row r="232" spans="2:65" s="13" customFormat="1" ht="11.25" x14ac:dyDescent="0.2">
      <c r="B232" s="153"/>
      <c r="D232" s="147" t="s">
        <v>167</v>
      </c>
      <c r="E232" s="154" t="s">
        <v>19</v>
      </c>
      <c r="F232" s="155" t="s">
        <v>169</v>
      </c>
      <c r="H232" s="156">
        <v>1</v>
      </c>
      <c r="I232" s="157"/>
      <c r="L232" s="153"/>
      <c r="M232" s="158"/>
      <c r="U232" s="334"/>
      <c r="V232" s="1" t="str">
        <f t="shared" si="1"/>
        <v/>
      </c>
      <c r="AT232" s="154" t="s">
        <v>167</v>
      </c>
      <c r="AU232" s="154" t="s">
        <v>88</v>
      </c>
      <c r="AV232" s="13" t="s">
        <v>163</v>
      </c>
      <c r="AW232" s="13" t="s">
        <v>36</v>
      </c>
      <c r="AX232" s="13" t="s">
        <v>82</v>
      </c>
      <c r="AY232" s="154" t="s">
        <v>155</v>
      </c>
    </row>
    <row r="233" spans="2:65" s="1" customFormat="1" ht="16.5" customHeight="1" x14ac:dyDescent="0.2">
      <c r="B233" s="33"/>
      <c r="C233" s="129" t="s">
        <v>342</v>
      </c>
      <c r="D233" s="129" t="s">
        <v>158</v>
      </c>
      <c r="E233" s="130" t="s">
        <v>343</v>
      </c>
      <c r="F233" s="131" t="s">
        <v>344</v>
      </c>
      <c r="G233" s="132" t="s">
        <v>345</v>
      </c>
      <c r="H233" s="133">
        <v>0.30099999999999999</v>
      </c>
      <c r="I233" s="134"/>
      <c r="J233" s="135">
        <f>ROUND(I233*H233,2)</f>
        <v>0</v>
      </c>
      <c r="K233" s="131" t="s">
        <v>19</v>
      </c>
      <c r="L233" s="33"/>
      <c r="M233" s="136" t="s">
        <v>19</v>
      </c>
      <c r="N233" s="137" t="s">
        <v>47</v>
      </c>
      <c r="P233" s="138">
        <f>O233*H233</f>
        <v>0</v>
      </c>
      <c r="Q233" s="138">
        <v>0.19500000000000001</v>
      </c>
      <c r="R233" s="138">
        <f>Q233*H233</f>
        <v>5.8694999999999997E-2</v>
      </c>
      <c r="S233" s="138">
        <v>0</v>
      </c>
      <c r="T233" s="138">
        <f>S233*H233</f>
        <v>0</v>
      </c>
      <c r="U233" s="331" t="s">
        <v>19</v>
      </c>
      <c r="V233" s="1" t="str">
        <f t="shared" si="1"/>
        <v/>
      </c>
      <c r="AR233" s="140" t="s">
        <v>163</v>
      </c>
      <c r="AT233" s="140" t="s">
        <v>158</v>
      </c>
      <c r="AU233" s="140" t="s">
        <v>88</v>
      </c>
      <c r="AY233" s="18" t="s">
        <v>155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8" t="s">
        <v>88</v>
      </c>
      <c r="BK233" s="141">
        <f>ROUND(I233*H233,2)</f>
        <v>0</v>
      </c>
      <c r="BL233" s="18" t="s">
        <v>163</v>
      </c>
      <c r="BM233" s="140" t="s">
        <v>346</v>
      </c>
    </row>
    <row r="234" spans="2:65" s="1" customFormat="1" ht="24.2" customHeight="1" x14ac:dyDescent="0.2">
      <c r="B234" s="33"/>
      <c r="C234" s="129" t="s">
        <v>347</v>
      </c>
      <c r="D234" s="129" t="s">
        <v>158</v>
      </c>
      <c r="E234" s="130" t="s">
        <v>348</v>
      </c>
      <c r="F234" s="131" t="s">
        <v>349</v>
      </c>
      <c r="G234" s="132" t="s">
        <v>345</v>
      </c>
      <c r="H234" s="133">
        <v>5.8999999999999997E-2</v>
      </c>
      <c r="I234" s="134"/>
      <c r="J234" s="135">
        <f>ROUND(I234*H234,2)</f>
        <v>0</v>
      </c>
      <c r="K234" s="131" t="s">
        <v>19</v>
      </c>
      <c r="L234" s="33"/>
      <c r="M234" s="136" t="s">
        <v>19</v>
      </c>
      <c r="N234" s="137" t="s">
        <v>47</v>
      </c>
      <c r="P234" s="138">
        <f>O234*H234</f>
        <v>0</v>
      </c>
      <c r="Q234" s="138">
        <v>0.19500000000000001</v>
      </c>
      <c r="R234" s="138">
        <f>Q234*H234</f>
        <v>1.1505E-2</v>
      </c>
      <c r="S234" s="138">
        <v>0</v>
      </c>
      <c r="T234" s="138">
        <f>S234*H234</f>
        <v>0</v>
      </c>
      <c r="U234" s="331" t="s">
        <v>19</v>
      </c>
      <c r="V234" s="1" t="str">
        <f t="shared" si="1"/>
        <v/>
      </c>
      <c r="AR234" s="140" t="s">
        <v>163</v>
      </c>
      <c r="AT234" s="140" t="s">
        <v>158</v>
      </c>
      <c r="AU234" s="140" t="s">
        <v>88</v>
      </c>
      <c r="AY234" s="18" t="s">
        <v>155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8" t="s">
        <v>88</v>
      </c>
      <c r="BK234" s="141">
        <f>ROUND(I234*H234,2)</f>
        <v>0</v>
      </c>
      <c r="BL234" s="18" t="s">
        <v>163</v>
      </c>
      <c r="BM234" s="140" t="s">
        <v>350</v>
      </c>
    </row>
    <row r="235" spans="2:65" s="14" customFormat="1" ht="11.25" x14ac:dyDescent="0.2">
      <c r="B235" s="159"/>
      <c r="D235" s="147" t="s">
        <v>167</v>
      </c>
      <c r="E235" s="160" t="s">
        <v>19</v>
      </c>
      <c r="F235" s="161" t="s">
        <v>351</v>
      </c>
      <c r="H235" s="160" t="s">
        <v>19</v>
      </c>
      <c r="I235" s="162"/>
      <c r="L235" s="159"/>
      <c r="M235" s="163"/>
      <c r="U235" s="335"/>
      <c r="V235" s="1" t="str">
        <f t="shared" si="1"/>
        <v/>
      </c>
      <c r="AT235" s="160" t="s">
        <v>167</v>
      </c>
      <c r="AU235" s="160" t="s">
        <v>88</v>
      </c>
      <c r="AV235" s="14" t="s">
        <v>82</v>
      </c>
      <c r="AW235" s="14" t="s">
        <v>36</v>
      </c>
      <c r="AX235" s="14" t="s">
        <v>75</v>
      </c>
      <c r="AY235" s="160" t="s">
        <v>155</v>
      </c>
    </row>
    <row r="236" spans="2:65" s="12" customFormat="1" ht="11.25" x14ac:dyDescent="0.2">
      <c r="B236" s="146"/>
      <c r="D236" s="147" t="s">
        <v>167</v>
      </c>
      <c r="E236" s="148" t="s">
        <v>19</v>
      </c>
      <c r="F236" s="149" t="s">
        <v>352</v>
      </c>
      <c r="H236" s="150">
        <v>0.16</v>
      </c>
      <c r="I236" s="151"/>
      <c r="L236" s="146"/>
      <c r="M236" s="152"/>
      <c r="U236" s="333"/>
      <c r="V236" s="1" t="str">
        <f t="shared" si="1"/>
        <v/>
      </c>
      <c r="AT236" s="148" t="s">
        <v>167</v>
      </c>
      <c r="AU236" s="148" t="s">
        <v>88</v>
      </c>
      <c r="AV236" s="12" t="s">
        <v>88</v>
      </c>
      <c r="AW236" s="12" t="s">
        <v>36</v>
      </c>
      <c r="AX236" s="12" t="s">
        <v>75</v>
      </c>
      <c r="AY236" s="148" t="s">
        <v>155</v>
      </c>
    </row>
    <row r="237" spans="2:65" s="12" customFormat="1" ht="11.25" x14ac:dyDescent="0.2">
      <c r="B237" s="146"/>
      <c r="D237" s="147" t="s">
        <v>167</v>
      </c>
      <c r="E237" s="148" t="s">
        <v>19</v>
      </c>
      <c r="F237" s="149" t="s">
        <v>353</v>
      </c>
      <c r="H237" s="150">
        <v>0.2</v>
      </c>
      <c r="I237" s="151"/>
      <c r="L237" s="146"/>
      <c r="M237" s="152"/>
      <c r="U237" s="333"/>
      <c r="V237" s="1" t="str">
        <f t="shared" si="1"/>
        <v/>
      </c>
      <c r="AT237" s="148" t="s">
        <v>167</v>
      </c>
      <c r="AU237" s="148" t="s">
        <v>88</v>
      </c>
      <c r="AV237" s="12" t="s">
        <v>88</v>
      </c>
      <c r="AW237" s="12" t="s">
        <v>36</v>
      </c>
      <c r="AX237" s="12" t="s">
        <v>75</v>
      </c>
      <c r="AY237" s="148" t="s">
        <v>155</v>
      </c>
    </row>
    <row r="238" spans="2:65" s="15" customFormat="1" ht="11.25" x14ac:dyDescent="0.2">
      <c r="B238" s="165"/>
      <c r="D238" s="147" t="s">
        <v>167</v>
      </c>
      <c r="E238" s="166" t="s">
        <v>19</v>
      </c>
      <c r="F238" s="167" t="s">
        <v>315</v>
      </c>
      <c r="H238" s="168">
        <v>0.36</v>
      </c>
      <c r="I238" s="169"/>
      <c r="L238" s="165"/>
      <c r="M238" s="170"/>
      <c r="U238" s="336"/>
      <c r="V238" s="1" t="str">
        <f t="shared" ref="V238:V301" si="2">IF(U238="investice",J238,"")</f>
        <v/>
      </c>
      <c r="AT238" s="166" t="s">
        <v>167</v>
      </c>
      <c r="AU238" s="166" t="s">
        <v>88</v>
      </c>
      <c r="AV238" s="15" t="s">
        <v>156</v>
      </c>
      <c r="AW238" s="15" t="s">
        <v>36</v>
      </c>
      <c r="AX238" s="15" t="s">
        <v>75</v>
      </c>
      <c r="AY238" s="166" t="s">
        <v>155</v>
      </c>
    </row>
    <row r="239" spans="2:65" s="12" customFormat="1" ht="11.25" x14ac:dyDescent="0.2">
      <c r="B239" s="146"/>
      <c r="D239" s="147" t="s">
        <v>167</v>
      </c>
      <c r="E239" s="148" t="s">
        <v>19</v>
      </c>
      <c r="F239" s="149" t="s">
        <v>354</v>
      </c>
      <c r="H239" s="150">
        <v>-0.30099999999999999</v>
      </c>
      <c r="I239" s="151"/>
      <c r="L239" s="146"/>
      <c r="M239" s="152"/>
      <c r="U239" s="333"/>
      <c r="V239" s="1" t="str">
        <f t="shared" si="2"/>
        <v/>
      </c>
      <c r="AT239" s="148" t="s">
        <v>167</v>
      </c>
      <c r="AU239" s="148" t="s">
        <v>88</v>
      </c>
      <c r="AV239" s="12" t="s">
        <v>88</v>
      </c>
      <c r="AW239" s="12" t="s">
        <v>36</v>
      </c>
      <c r="AX239" s="12" t="s">
        <v>75</v>
      </c>
      <c r="AY239" s="148" t="s">
        <v>155</v>
      </c>
    </row>
    <row r="240" spans="2:65" s="13" customFormat="1" ht="11.25" x14ac:dyDescent="0.2">
      <c r="B240" s="153"/>
      <c r="D240" s="147" t="s">
        <v>167</v>
      </c>
      <c r="E240" s="154" t="s">
        <v>19</v>
      </c>
      <c r="F240" s="155" t="s">
        <v>169</v>
      </c>
      <c r="H240" s="156">
        <v>5.8999999999999997E-2</v>
      </c>
      <c r="I240" s="157"/>
      <c r="L240" s="153"/>
      <c r="M240" s="158"/>
      <c r="U240" s="334"/>
      <c r="V240" s="1" t="str">
        <f t="shared" si="2"/>
        <v/>
      </c>
      <c r="AT240" s="154" t="s">
        <v>167</v>
      </c>
      <c r="AU240" s="154" t="s">
        <v>88</v>
      </c>
      <c r="AV240" s="13" t="s">
        <v>163</v>
      </c>
      <c r="AW240" s="13" t="s">
        <v>36</v>
      </c>
      <c r="AX240" s="13" t="s">
        <v>82</v>
      </c>
      <c r="AY240" s="154" t="s">
        <v>155</v>
      </c>
    </row>
    <row r="241" spans="2:65" s="1" customFormat="1" ht="21.75" customHeight="1" x14ac:dyDescent="0.2">
      <c r="B241" s="33"/>
      <c r="C241" s="129" t="s">
        <v>355</v>
      </c>
      <c r="D241" s="129" t="s">
        <v>158</v>
      </c>
      <c r="E241" s="130" t="s">
        <v>356</v>
      </c>
      <c r="F241" s="131" t="s">
        <v>357</v>
      </c>
      <c r="G241" s="132" t="s">
        <v>345</v>
      </c>
      <c r="H241" s="133">
        <v>0.78800000000000003</v>
      </c>
      <c r="I241" s="134"/>
      <c r="J241" s="135">
        <f>ROUND(I241*H241,2)</f>
        <v>0</v>
      </c>
      <c r="K241" s="131" t="s">
        <v>162</v>
      </c>
      <c r="L241" s="33"/>
      <c r="M241" s="136" t="s">
        <v>19</v>
      </c>
      <c r="N241" s="137" t="s">
        <v>47</v>
      </c>
      <c r="P241" s="138">
        <f>O241*H241</f>
        <v>0</v>
      </c>
      <c r="Q241" s="138">
        <v>2.5018699999999998</v>
      </c>
      <c r="R241" s="138">
        <f>Q241*H241</f>
        <v>1.97147356</v>
      </c>
      <c r="S241" s="138">
        <v>0</v>
      </c>
      <c r="T241" s="138">
        <f>S241*H241</f>
        <v>0</v>
      </c>
      <c r="U241" s="331" t="s">
        <v>19</v>
      </c>
      <c r="V241" s="1" t="str">
        <f t="shared" si="2"/>
        <v/>
      </c>
      <c r="AR241" s="140" t="s">
        <v>163</v>
      </c>
      <c r="AT241" s="140" t="s">
        <v>158</v>
      </c>
      <c r="AU241" s="140" t="s">
        <v>88</v>
      </c>
      <c r="AY241" s="18" t="s">
        <v>155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88</v>
      </c>
      <c r="BK241" s="141">
        <f>ROUND(I241*H241,2)</f>
        <v>0</v>
      </c>
      <c r="BL241" s="18" t="s">
        <v>163</v>
      </c>
      <c r="BM241" s="140" t="s">
        <v>358</v>
      </c>
    </row>
    <row r="242" spans="2:65" s="1" customFormat="1" ht="11.25" x14ac:dyDescent="0.2">
      <c r="B242" s="33"/>
      <c r="D242" s="142" t="s">
        <v>165</v>
      </c>
      <c r="F242" s="143" t="s">
        <v>359</v>
      </c>
      <c r="I242" s="144"/>
      <c r="L242" s="33"/>
      <c r="M242" s="145"/>
      <c r="U242" s="332"/>
      <c r="V242" s="1" t="str">
        <f t="shared" si="2"/>
        <v/>
      </c>
      <c r="AT242" s="18" t="s">
        <v>165</v>
      </c>
      <c r="AU242" s="18" t="s">
        <v>88</v>
      </c>
    </row>
    <row r="243" spans="2:65" s="14" customFormat="1" ht="11.25" x14ac:dyDescent="0.2">
      <c r="B243" s="159"/>
      <c r="D243" s="147" t="s">
        <v>167</v>
      </c>
      <c r="E243" s="160" t="s">
        <v>19</v>
      </c>
      <c r="F243" s="161" t="s">
        <v>360</v>
      </c>
      <c r="H243" s="160" t="s">
        <v>19</v>
      </c>
      <c r="I243" s="162"/>
      <c r="L243" s="159"/>
      <c r="M243" s="163"/>
      <c r="U243" s="335"/>
      <c r="V243" s="1" t="str">
        <f t="shared" si="2"/>
        <v/>
      </c>
      <c r="AT243" s="160" t="s">
        <v>167</v>
      </c>
      <c r="AU243" s="160" t="s">
        <v>88</v>
      </c>
      <c r="AV243" s="14" t="s">
        <v>82</v>
      </c>
      <c r="AW243" s="14" t="s">
        <v>36</v>
      </c>
      <c r="AX243" s="14" t="s">
        <v>75</v>
      </c>
      <c r="AY243" s="160" t="s">
        <v>155</v>
      </c>
    </row>
    <row r="244" spans="2:65" s="12" customFormat="1" ht="11.25" x14ac:dyDescent="0.2">
      <c r="B244" s="146"/>
      <c r="D244" s="147" t="s">
        <v>167</v>
      </c>
      <c r="E244" s="148" t="s">
        <v>19</v>
      </c>
      <c r="F244" s="149" t="s">
        <v>361</v>
      </c>
      <c r="H244" s="150">
        <v>0.41499999999999998</v>
      </c>
      <c r="I244" s="151"/>
      <c r="L244" s="146"/>
      <c r="M244" s="152"/>
      <c r="U244" s="333"/>
      <c r="V244" s="1" t="str">
        <f t="shared" si="2"/>
        <v/>
      </c>
      <c r="AT244" s="148" t="s">
        <v>167</v>
      </c>
      <c r="AU244" s="148" t="s">
        <v>88</v>
      </c>
      <c r="AV244" s="12" t="s">
        <v>88</v>
      </c>
      <c r="AW244" s="12" t="s">
        <v>36</v>
      </c>
      <c r="AX244" s="12" t="s">
        <v>75</v>
      </c>
      <c r="AY244" s="148" t="s">
        <v>155</v>
      </c>
    </row>
    <row r="245" spans="2:65" s="14" customFormat="1" ht="11.25" x14ac:dyDescent="0.2">
      <c r="B245" s="159"/>
      <c r="D245" s="147" t="s">
        <v>167</v>
      </c>
      <c r="E245" s="160" t="s">
        <v>19</v>
      </c>
      <c r="F245" s="161" t="s">
        <v>362</v>
      </c>
      <c r="H245" s="160" t="s">
        <v>19</v>
      </c>
      <c r="I245" s="162"/>
      <c r="L245" s="159"/>
      <c r="M245" s="163"/>
      <c r="U245" s="335"/>
      <c r="V245" s="1" t="str">
        <f t="shared" si="2"/>
        <v/>
      </c>
      <c r="AT245" s="160" t="s">
        <v>167</v>
      </c>
      <c r="AU245" s="160" t="s">
        <v>88</v>
      </c>
      <c r="AV245" s="14" t="s">
        <v>82</v>
      </c>
      <c r="AW245" s="14" t="s">
        <v>36</v>
      </c>
      <c r="AX245" s="14" t="s">
        <v>75</v>
      </c>
      <c r="AY245" s="160" t="s">
        <v>155</v>
      </c>
    </row>
    <row r="246" spans="2:65" s="12" customFormat="1" ht="11.25" x14ac:dyDescent="0.2">
      <c r="B246" s="146"/>
      <c r="D246" s="147" t="s">
        <v>167</v>
      </c>
      <c r="E246" s="148" t="s">
        <v>19</v>
      </c>
      <c r="F246" s="149" t="s">
        <v>363</v>
      </c>
      <c r="H246" s="150">
        <v>0.311</v>
      </c>
      <c r="I246" s="151"/>
      <c r="L246" s="146"/>
      <c r="M246" s="152"/>
      <c r="U246" s="333"/>
      <c r="V246" s="1" t="str">
        <f t="shared" si="2"/>
        <v/>
      </c>
      <c r="AT246" s="148" t="s">
        <v>167</v>
      </c>
      <c r="AU246" s="148" t="s">
        <v>88</v>
      </c>
      <c r="AV246" s="12" t="s">
        <v>88</v>
      </c>
      <c r="AW246" s="12" t="s">
        <v>36</v>
      </c>
      <c r="AX246" s="12" t="s">
        <v>75</v>
      </c>
      <c r="AY246" s="148" t="s">
        <v>155</v>
      </c>
    </row>
    <row r="247" spans="2:65" s="12" customFormat="1" ht="11.25" x14ac:dyDescent="0.2">
      <c r="B247" s="146"/>
      <c r="D247" s="147" t="s">
        <v>167</v>
      </c>
      <c r="E247" s="148" t="s">
        <v>19</v>
      </c>
      <c r="F247" s="149" t="s">
        <v>364</v>
      </c>
      <c r="H247" s="150">
        <v>6.2E-2</v>
      </c>
      <c r="I247" s="151"/>
      <c r="L247" s="146"/>
      <c r="M247" s="152"/>
      <c r="U247" s="333"/>
      <c r="V247" s="1" t="str">
        <f t="shared" si="2"/>
        <v/>
      </c>
      <c r="AT247" s="148" t="s">
        <v>167</v>
      </c>
      <c r="AU247" s="148" t="s">
        <v>88</v>
      </c>
      <c r="AV247" s="12" t="s">
        <v>88</v>
      </c>
      <c r="AW247" s="12" t="s">
        <v>36</v>
      </c>
      <c r="AX247" s="12" t="s">
        <v>75</v>
      </c>
      <c r="AY247" s="148" t="s">
        <v>155</v>
      </c>
    </row>
    <row r="248" spans="2:65" s="13" customFormat="1" ht="11.25" x14ac:dyDescent="0.2">
      <c r="B248" s="153"/>
      <c r="D248" s="147" t="s">
        <v>167</v>
      </c>
      <c r="E248" s="154" t="s">
        <v>19</v>
      </c>
      <c r="F248" s="155" t="s">
        <v>169</v>
      </c>
      <c r="H248" s="156">
        <v>0.78800000000000003</v>
      </c>
      <c r="I248" s="157"/>
      <c r="L248" s="153"/>
      <c r="M248" s="158"/>
      <c r="U248" s="334"/>
      <c r="V248" s="1" t="str">
        <f t="shared" si="2"/>
        <v/>
      </c>
      <c r="AT248" s="154" t="s">
        <v>167</v>
      </c>
      <c r="AU248" s="154" t="s">
        <v>88</v>
      </c>
      <c r="AV248" s="13" t="s">
        <v>163</v>
      </c>
      <c r="AW248" s="13" t="s">
        <v>36</v>
      </c>
      <c r="AX248" s="13" t="s">
        <v>82</v>
      </c>
      <c r="AY248" s="154" t="s">
        <v>155</v>
      </c>
    </row>
    <row r="249" spans="2:65" s="1" customFormat="1" ht="24.2" customHeight="1" x14ac:dyDescent="0.2">
      <c r="B249" s="33"/>
      <c r="C249" s="129" t="s">
        <v>365</v>
      </c>
      <c r="D249" s="129" t="s">
        <v>158</v>
      </c>
      <c r="E249" s="130" t="s">
        <v>366</v>
      </c>
      <c r="F249" s="131" t="s">
        <v>367</v>
      </c>
      <c r="G249" s="132" t="s">
        <v>345</v>
      </c>
      <c r="H249" s="133">
        <v>0.78800000000000003</v>
      </c>
      <c r="I249" s="134"/>
      <c r="J249" s="135">
        <f>ROUND(I249*H249,2)</f>
        <v>0</v>
      </c>
      <c r="K249" s="131" t="s">
        <v>162</v>
      </c>
      <c r="L249" s="33"/>
      <c r="M249" s="136" t="s">
        <v>19</v>
      </c>
      <c r="N249" s="137" t="s">
        <v>47</v>
      </c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8">
        <f>S249*H249</f>
        <v>0</v>
      </c>
      <c r="U249" s="331" t="s">
        <v>19</v>
      </c>
      <c r="V249" s="1" t="str">
        <f t="shared" si="2"/>
        <v/>
      </c>
      <c r="AR249" s="140" t="s">
        <v>163</v>
      </c>
      <c r="AT249" s="140" t="s">
        <v>158</v>
      </c>
      <c r="AU249" s="140" t="s">
        <v>88</v>
      </c>
      <c r="AY249" s="18" t="s">
        <v>155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8" t="s">
        <v>88</v>
      </c>
      <c r="BK249" s="141">
        <f>ROUND(I249*H249,2)</f>
        <v>0</v>
      </c>
      <c r="BL249" s="18" t="s">
        <v>163</v>
      </c>
      <c r="BM249" s="140" t="s">
        <v>368</v>
      </c>
    </row>
    <row r="250" spans="2:65" s="1" customFormat="1" ht="11.25" x14ac:dyDescent="0.2">
      <c r="B250" s="33"/>
      <c r="D250" s="142" t="s">
        <v>165</v>
      </c>
      <c r="F250" s="143" t="s">
        <v>369</v>
      </c>
      <c r="I250" s="144"/>
      <c r="L250" s="33"/>
      <c r="M250" s="145"/>
      <c r="U250" s="332"/>
      <c r="V250" s="1" t="str">
        <f t="shared" si="2"/>
        <v/>
      </c>
      <c r="AT250" s="18" t="s">
        <v>165</v>
      </c>
      <c r="AU250" s="18" t="s">
        <v>88</v>
      </c>
    </row>
    <row r="251" spans="2:65" s="1" customFormat="1" ht="16.5" customHeight="1" x14ac:dyDescent="0.2">
      <c r="B251" s="33"/>
      <c r="C251" s="129" t="s">
        <v>370</v>
      </c>
      <c r="D251" s="129" t="s">
        <v>158</v>
      </c>
      <c r="E251" s="130" t="s">
        <v>371</v>
      </c>
      <c r="F251" s="131" t="s">
        <v>372</v>
      </c>
      <c r="G251" s="132" t="s">
        <v>231</v>
      </c>
      <c r="H251" s="133">
        <v>5.1999999999999998E-2</v>
      </c>
      <c r="I251" s="134"/>
      <c r="J251" s="135">
        <f>ROUND(I251*H251,2)</f>
        <v>0</v>
      </c>
      <c r="K251" s="131" t="s">
        <v>162</v>
      </c>
      <c r="L251" s="33"/>
      <c r="M251" s="136" t="s">
        <v>19</v>
      </c>
      <c r="N251" s="137" t="s">
        <v>47</v>
      </c>
      <c r="P251" s="138">
        <f>O251*H251</f>
        <v>0</v>
      </c>
      <c r="Q251" s="138">
        <v>1.06277</v>
      </c>
      <c r="R251" s="138">
        <f>Q251*H251</f>
        <v>5.526404E-2</v>
      </c>
      <c r="S251" s="138">
        <v>0</v>
      </c>
      <c r="T251" s="138">
        <f>S251*H251</f>
        <v>0</v>
      </c>
      <c r="U251" s="331" t="s">
        <v>19</v>
      </c>
      <c r="V251" s="1" t="str">
        <f t="shared" si="2"/>
        <v/>
      </c>
      <c r="AR251" s="140" t="s">
        <v>163</v>
      </c>
      <c r="AT251" s="140" t="s">
        <v>158</v>
      </c>
      <c r="AU251" s="140" t="s">
        <v>88</v>
      </c>
      <c r="AY251" s="18" t="s">
        <v>155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8" t="s">
        <v>88</v>
      </c>
      <c r="BK251" s="141">
        <f>ROUND(I251*H251,2)</f>
        <v>0</v>
      </c>
      <c r="BL251" s="18" t="s">
        <v>163</v>
      </c>
      <c r="BM251" s="140" t="s">
        <v>373</v>
      </c>
    </row>
    <row r="252" spans="2:65" s="1" customFormat="1" ht="11.25" x14ac:dyDescent="0.2">
      <c r="B252" s="33"/>
      <c r="D252" s="142" t="s">
        <v>165</v>
      </c>
      <c r="F252" s="143" t="s">
        <v>374</v>
      </c>
      <c r="I252" s="144"/>
      <c r="L252" s="33"/>
      <c r="M252" s="145"/>
      <c r="U252" s="332"/>
      <c r="V252" s="1" t="str">
        <f t="shared" si="2"/>
        <v/>
      </c>
      <c r="AT252" s="18" t="s">
        <v>165</v>
      </c>
      <c r="AU252" s="18" t="s">
        <v>88</v>
      </c>
    </row>
    <row r="253" spans="2:65" s="14" customFormat="1" ht="11.25" x14ac:dyDescent="0.2">
      <c r="B253" s="159"/>
      <c r="D253" s="147" t="s">
        <v>167</v>
      </c>
      <c r="E253" s="160" t="s">
        <v>19</v>
      </c>
      <c r="F253" s="161" t="s">
        <v>375</v>
      </c>
      <c r="H253" s="160" t="s">
        <v>19</v>
      </c>
      <c r="I253" s="162"/>
      <c r="L253" s="159"/>
      <c r="M253" s="163"/>
      <c r="U253" s="335"/>
      <c r="V253" s="1" t="str">
        <f t="shared" si="2"/>
        <v/>
      </c>
      <c r="AT253" s="160" t="s">
        <v>167</v>
      </c>
      <c r="AU253" s="160" t="s">
        <v>88</v>
      </c>
      <c r="AV253" s="14" t="s">
        <v>82</v>
      </c>
      <c r="AW253" s="14" t="s">
        <v>36</v>
      </c>
      <c r="AX253" s="14" t="s">
        <v>75</v>
      </c>
      <c r="AY253" s="160" t="s">
        <v>155</v>
      </c>
    </row>
    <row r="254" spans="2:65" s="12" customFormat="1" ht="11.25" x14ac:dyDescent="0.2">
      <c r="B254" s="146"/>
      <c r="D254" s="147" t="s">
        <v>167</v>
      </c>
      <c r="E254" s="148" t="s">
        <v>19</v>
      </c>
      <c r="F254" s="149" t="s">
        <v>376</v>
      </c>
      <c r="H254" s="150">
        <v>2.3E-2</v>
      </c>
      <c r="I254" s="151"/>
      <c r="L254" s="146"/>
      <c r="M254" s="152"/>
      <c r="U254" s="333"/>
      <c r="V254" s="1" t="str">
        <f t="shared" si="2"/>
        <v/>
      </c>
      <c r="AT254" s="148" t="s">
        <v>167</v>
      </c>
      <c r="AU254" s="148" t="s">
        <v>88</v>
      </c>
      <c r="AV254" s="12" t="s">
        <v>88</v>
      </c>
      <c r="AW254" s="12" t="s">
        <v>36</v>
      </c>
      <c r="AX254" s="12" t="s">
        <v>75</v>
      </c>
      <c r="AY254" s="148" t="s">
        <v>155</v>
      </c>
    </row>
    <row r="255" spans="2:65" s="12" customFormat="1" ht="11.25" x14ac:dyDescent="0.2">
      <c r="B255" s="146"/>
      <c r="D255" s="147" t="s">
        <v>167</v>
      </c>
      <c r="E255" s="148" t="s">
        <v>19</v>
      </c>
      <c r="F255" s="149" t="s">
        <v>377</v>
      </c>
      <c r="H255" s="150">
        <v>1.7999999999999999E-2</v>
      </c>
      <c r="I255" s="151"/>
      <c r="L255" s="146"/>
      <c r="M255" s="152"/>
      <c r="U255" s="333"/>
      <c r="V255" s="1" t="str">
        <f t="shared" si="2"/>
        <v/>
      </c>
      <c r="AT255" s="148" t="s">
        <v>167</v>
      </c>
      <c r="AU255" s="148" t="s">
        <v>88</v>
      </c>
      <c r="AV255" s="12" t="s">
        <v>88</v>
      </c>
      <c r="AW255" s="12" t="s">
        <v>36</v>
      </c>
      <c r="AX255" s="12" t="s">
        <v>75</v>
      </c>
      <c r="AY255" s="148" t="s">
        <v>155</v>
      </c>
    </row>
    <row r="256" spans="2:65" s="12" customFormat="1" ht="11.25" x14ac:dyDescent="0.2">
      <c r="B256" s="146"/>
      <c r="D256" s="147" t="s">
        <v>167</v>
      </c>
      <c r="E256" s="148" t="s">
        <v>19</v>
      </c>
      <c r="F256" s="149" t="s">
        <v>378</v>
      </c>
      <c r="H256" s="150">
        <v>4.0000000000000001E-3</v>
      </c>
      <c r="I256" s="151"/>
      <c r="L256" s="146"/>
      <c r="M256" s="152"/>
      <c r="U256" s="333"/>
      <c r="V256" s="1" t="str">
        <f t="shared" si="2"/>
        <v/>
      </c>
      <c r="AT256" s="148" t="s">
        <v>167</v>
      </c>
      <c r="AU256" s="148" t="s">
        <v>88</v>
      </c>
      <c r="AV256" s="12" t="s">
        <v>88</v>
      </c>
      <c r="AW256" s="12" t="s">
        <v>36</v>
      </c>
      <c r="AX256" s="12" t="s">
        <v>75</v>
      </c>
      <c r="AY256" s="148" t="s">
        <v>155</v>
      </c>
    </row>
    <row r="257" spans="2:65" s="15" customFormat="1" ht="11.25" x14ac:dyDescent="0.2">
      <c r="B257" s="165"/>
      <c r="D257" s="147" t="s">
        <v>167</v>
      </c>
      <c r="E257" s="166" t="s">
        <v>19</v>
      </c>
      <c r="F257" s="167" t="s">
        <v>315</v>
      </c>
      <c r="H257" s="168">
        <v>4.4999999999999998E-2</v>
      </c>
      <c r="I257" s="169"/>
      <c r="L257" s="165"/>
      <c r="M257" s="170"/>
      <c r="U257" s="336"/>
      <c r="V257" s="1" t="str">
        <f t="shared" si="2"/>
        <v/>
      </c>
      <c r="AT257" s="166" t="s">
        <v>167</v>
      </c>
      <c r="AU257" s="166" t="s">
        <v>88</v>
      </c>
      <c r="AV257" s="15" t="s">
        <v>156</v>
      </c>
      <c r="AW257" s="15" t="s">
        <v>36</v>
      </c>
      <c r="AX257" s="15" t="s">
        <v>75</v>
      </c>
      <c r="AY257" s="166" t="s">
        <v>155</v>
      </c>
    </row>
    <row r="258" spans="2:65" s="12" customFormat="1" ht="11.25" x14ac:dyDescent="0.2">
      <c r="B258" s="146"/>
      <c r="D258" s="147" t="s">
        <v>167</v>
      </c>
      <c r="E258" s="148" t="s">
        <v>19</v>
      </c>
      <c r="F258" s="149" t="s">
        <v>379</v>
      </c>
      <c r="H258" s="150">
        <v>7.0000000000000001E-3</v>
      </c>
      <c r="I258" s="151"/>
      <c r="L258" s="146"/>
      <c r="M258" s="152"/>
      <c r="U258" s="333"/>
      <c r="V258" s="1" t="str">
        <f t="shared" si="2"/>
        <v/>
      </c>
      <c r="AT258" s="148" t="s">
        <v>167</v>
      </c>
      <c r="AU258" s="148" t="s">
        <v>88</v>
      </c>
      <c r="AV258" s="12" t="s">
        <v>88</v>
      </c>
      <c r="AW258" s="12" t="s">
        <v>36</v>
      </c>
      <c r="AX258" s="12" t="s">
        <v>75</v>
      </c>
      <c r="AY258" s="148" t="s">
        <v>155</v>
      </c>
    </row>
    <row r="259" spans="2:65" s="13" customFormat="1" ht="11.25" x14ac:dyDescent="0.2">
      <c r="B259" s="153"/>
      <c r="D259" s="147" t="s">
        <v>167</v>
      </c>
      <c r="E259" s="154" t="s">
        <v>19</v>
      </c>
      <c r="F259" s="155" t="s">
        <v>169</v>
      </c>
      <c r="H259" s="156">
        <v>5.1999999999999998E-2</v>
      </c>
      <c r="I259" s="157"/>
      <c r="L259" s="153"/>
      <c r="M259" s="158"/>
      <c r="U259" s="334"/>
      <c r="V259" s="1" t="str">
        <f t="shared" si="2"/>
        <v/>
      </c>
      <c r="AT259" s="154" t="s">
        <v>167</v>
      </c>
      <c r="AU259" s="154" t="s">
        <v>88</v>
      </c>
      <c r="AV259" s="13" t="s">
        <v>163</v>
      </c>
      <c r="AW259" s="13" t="s">
        <v>36</v>
      </c>
      <c r="AX259" s="13" t="s">
        <v>82</v>
      </c>
      <c r="AY259" s="154" t="s">
        <v>155</v>
      </c>
    </row>
    <row r="260" spans="2:65" s="1" customFormat="1" ht="24.2" customHeight="1" x14ac:dyDescent="0.2">
      <c r="B260" s="33"/>
      <c r="C260" s="129" t="s">
        <v>380</v>
      </c>
      <c r="D260" s="129" t="s">
        <v>158</v>
      </c>
      <c r="E260" s="130" t="s">
        <v>381</v>
      </c>
      <c r="F260" s="131" t="s">
        <v>382</v>
      </c>
      <c r="G260" s="132" t="s">
        <v>326</v>
      </c>
      <c r="H260" s="133">
        <v>28.8</v>
      </c>
      <c r="I260" s="134"/>
      <c r="J260" s="135">
        <f>ROUND(I260*H260,2)</f>
        <v>0</v>
      </c>
      <c r="K260" s="131" t="s">
        <v>162</v>
      </c>
      <c r="L260" s="33"/>
      <c r="M260" s="136" t="s">
        <v>19</v>
      </c>
      <c r="N260" s="137" t="s">
        <v>47</v>
      </c>
      <c r="P260" s="138">
        <f>O260*H260</f>
        <v>0</v>
      </c>
      <c r="Q260" s="138">
        <v>2.0000000000000002E-5</v>
      </c>
      <c r="R260" s="138">
        <f>Q260*H260</f>
        <v>5.7600000000000001E-4</v>
      </c>
      <c r="S260" s="138">
        <v>0</v>
      </c>
      <c r="T260" s="138">
        <f>S260*H260</f>
        <v>0</v>
      </c>
      <c r="U260" s="331" t="s">
        <v>19</v>
      </c>
      <c r="V260" s="1" t="str">
        <f t="shared" si="2"/>
        <v/>
      </c>
      <c r="AR260" s="140" t="s">
        <v>163</v>
      </c>
      <c r="AT260" s="140" t="s">
        <v>158</v>
      </c>
      <c r="AU260" s="140" t="s">
        <v>88</v>
      </c>
      <c r="AY260" s="18" t="s">
        <v>155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8" t="s">
        <v>88</v>
      </c>
      <c r="BK260" s="141">
        <f>ROUND(I260*H260,2)</f>
        <v>0</v>
      </c>
      <c r="BL260" s="18" t="s">
        <v>163</v>
      </c>
      <c r="BM260" s="140" t="s">
        <v>383</v>
      </c>
    </row>
    <row r="261" spans="2:65" s="1" customFormat="1" ht="11.25" x14ac:dyDescent="0.2">
      <c r="B261" s="33"/>
      <c r="D261" s="142" t="s">
        <v>165</v>
      </c>
      <c r="F261" s="143" t="s">
        <v>384</v>
      </c>
      <c r="I261" s="144"/>
      <c r="L261" s="33"/>
      <c r="M261" s="145"/>
      <c r="U261" s="332"/>
      <c r="V261" s="1" t="str">
        <f t="shared" si="2"/>
        <v/>
      </c>
      <c r="AT261" s="18" t="s">
        <v>165</v>
      </c>
      <c r="AU261" s="18" t="s">
        <v>88</v>
      </c>
    </row>
    <row r="262" spans="2:65" s="12" customFormat="1" ht="11.25" x14ac:dyDescent="0.2">
      <c r="B262" s="146"/>
      <c r="D262" s="147" t="s">
        <v>167</v>
      </c>
      <c r="E262" s="148" t="s">
        <v>19</v>
      </c>
      <c r="F262" s="149" t="s">
        <v>385</v>
      </c>
      <c r="H262" s="150">
        <v>12</v>
      </c>
      <c r="I262" s="151"/>
      <c r="L262" s="146"/>
      <c r="M262" s="152"/>
      <c r="U262" s="333"/>
      <c r="V262" s="1" t="str">
        <f t="shared" si="2"/>
        <v/>
      </c>
      <c r="AT262" s="148" t="s">
        <v>167</v>
      </c>
      <c r="AU262" s="148" t="s">
        <v>88</v>
      </c>
      <c r="AV262" s="12" t="s">
        <v>88</v>
      </c>
      <c r="AW262" s="12" t="s">
        <v>36</v>
      </c>
      <c r="AX262" s="12" t="s">
        <v>75</v>
      </c>
      <c r="AY262" s="148" t="s">
        <v>155</v>
      </c>
    </row>
    <row r="263" spans="2:65" s="12" customFormat="1" ht="11.25" x14ac:dyDescent="0.2">
      <c r="B263" s="146"/>
      <c r="D263" s="147" t="s">
        <v>167</v>
      </c>
      <c r="E263" s="148" t="s">
        <v>19</v>
      </c>
      <c r="F263" s="149" t="s">
        <v>386</v>
      </c>
      <c r="H263" s="150">
        <v>12.2</v>
      </c>
      <c r="I263" s="151"/>
      <c r="L263" s="146"/>
      <c r="M263" s="152"/>
      <c r="U263" s="333"/>
      <c r="V263" s="1" t="str">
        <f t="shared" si="2"/>
        <v/>
      </c>
      <c r="AT263" s="148" t="s">
        <v>167</v>
      </c>
      <c r="AU263" s="148" t="s">
        <v>88</v>
      </c>
      <c r="AV263" s="12" t="s">
        <v>88</v>
      </c>
      <c r="AW263" s="12" t="s">
        <v>36</v>
      </c>
      <c r="AX263" s="12" t="s">
        <v>75</v>
      </c>
      <c r="AY263" s="148" t="s">
        <v>155</v>
      </c>
    </row>
    <row r="264" spans="2:65" s="12" customFormat="1" ht="11.25" x14ac:dyDescent="0.2">
      <c r="B264" s="146"/>
      <c r="D264" s="147" t="s">
        <v>167</v>
      </c>
      <c r="E264" s="148" t="s">
        <v>19</v>
      </c>
      <c r="F264" s="149" t="s">
        <v>387</v>
      </c>
      <c r="H264" s="150">
        <v>4.5999999999999996</v>
      </c>
      <c r="I264" s="151"/>
      <c r="L264" s="146"/>
      <c r="M264" s="152"/>
      <c r="U264" s="333"/>
      <c r="V264" s="1" t="str">
        <f t="shared" si="2"/>
        <v/>
      </c>
      <c r="AT264" s="148" t="s">
        <v>167</v>
      </c>
      <c r="AU264" s="148" t="s">
        <v>88</v>
      </c>
      <c r="AV264" s="12" t="s">
        <v>88</v>
      </c>
      <c r="AW264" s="12" t="s">
        <v>36</v>
      </c>
      <c r="AX264" s="12" t="s">
        <v>75</v>
      </c>
      <c r="AY264" s="148" t="s">
        <v>155</v>
      </c>
    </row>
    <row r="265" spans="2:65" s="13" customFormat="1" ht="11.25" x14ac:dyDescent="0.2">
      <c r="B265" s="153"/>
      <c r="D265" s="147" t="s">
        <v>167</v>
      </c>
      <c r="E265" s="154" t="s">
        <v>19</v>
      </c>
      <c r="F265" s="155" t="s">
        <v>169</v>
      </c>
      <c r="H265" s="156">
        <v>28.799999999999997</v>
      </c>
      <c r="I265" s="157"/>
      <c r="L265" s="153"/>
      <c r="M265" s="158"/>
      <c r="U265" s="334"/>
      <c r="V265" s="1" t="str">
        <f t="shared" si="2"/>
        <v/>
      </c>
      <c r="AT265" s="154" t="s">
        <v>167</v>
      </c>
      <c r="AU265" s="154" t="s">
        <v>88</v>
      </c>
      <c r="AV265" s="13" t="s">
        <v>163</v>
      </c>
      <c r="AW265" s="13" t="s">
        <v>36</v>
      </c>
      <c r="AX265" s="13" t="s">
        <v>82</v>
      </c>
      <c r="AY265" s="154" t="s">
        <v>155</v>
      </c>
    </row>
    <row r="266" spans="2:65" s="1" customFormat="1" ht="24.2" customHeight="1" x14ac:dyDescent="0.2">
      <c r="B266" s="33"/>
      <c r="C266" s="129" t="s">
        <v>388</v>
      </c>
      <c r="D266" s="129" t="s">
        <v>158</v>
      </c>
      <c r="E266" s="130" t="s">
        <v>389</v>
      </c>
      <c r="F266" s="131" t="s">
        <v>390</v>
      </c>
      <c r="G266" s="132" t="s">
        <v>326</v>
      </c>
      <c r="H266" s="133">
        <v>34.799999999999997</v>
      </c>
      <c r="I266" s="134"/>
      <c r="J266" s="135">
        <f>ROUND(I266*H266,2)</f>
        <v>0</v>
      </c>
      <c r="K266" s="131" t="s">
        <v>162</v>
      </c>
      <c r="L266" s="33"/>
      <c r="M266" s="136" t="s">
        <v>19</v>
      </c>
      <c r="N266" s="137" t="s">
        <v>47</v>
      </c>
      <c r="P266" s="138">
        <f>O266*H266</f>
        <v>0</v>
      </c>
      <c r="Q266" s="138">
        <v>2.0000000000000002E-5</v>
      </c>
      <c r="R266" s="138">
        <f>Q266*H266</f>
        <v>6.96E-4</v>
      </c>
      <c r="S266" s="138">
        <v>0</v>
      </c>
      <c r="T266" s="138">
        <f>S266*H266</f>
        <v>0</v>
      </c>
      <c r="U266" s="331" t="s">
        <v>19</v>
      </c>
      <c r="V266" s="1" t="str">
        <f t="shared" si="2"/>
        <v/>
      </c>
      <c r="AR266" s="140" t="s">
        <v>163</v>
      </c>
      <c r="AT266" s="140" t="s">
        <v>158</v>
      </c>
      <c r="AU266" s="140" t="s">
        <v>88</v>
      </c>
      <c r="AY266" s="18" t="s">
        <v>155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8" t="s">
        <v>88</v>
      </c>
      <c r="BK266" s="141">
        <f>ROUND(I266*H266,2)</f>
        <v>0</v>
      </c>
      <c r="BL266" s="18" t="s">
        <v>163</v>
      </c>
      <c r="BM266" s="140" t="s">
        <v>391</v>
      </c>
    </row>
    <row r="267" spans="2:65" s="1" customFormat="1" ht="11.25" x14ac:dyDescent="0.2">
      <c r="B267" s="33"/>
      <c r="D267" s="142" t="s">
        <v>165</v>
      </c>
      <c r="F267" s="143" t="s">
        <v>392</v>
      </c>
      <c r="I267" s="144"/>
      <c r="L267" s="33"/>
      <c r="M267" s="145"/>
      <c r="U267" s="332"/>
      <c r="V267" s="1" t="str">
        <f t="shared" si="2"/>
        <v/>
      </c>
      <c r="AT267" s="18" t="s">
        <v>165</v>
      </c>
      <c r="AU267" s="18" t="s">
        <v>88</v>
      </c>
    </row>
    <row r="268" spans="2:65" s="14" customFormat="1" ht="11.25" x14ac:dyDescent="0.2">
      <c r="B268" s="159"/>
      <c r="D268" s="147" t="s">
        <v>167</v>
      </c>
      <c r="E268" s="160" t="s">
        <v>19</v>
      </c>
      <c r="F268" s="161" t="s">
        <v>351</v>
      </c>
      <c r="H268" s="160" t="s">
        <v>19</v>
      </c>
      <c r="I268" s="162"/>
      <c r="L268" s="159"/>
      <c r="M268" s="163"/>
      <c r="U268" s="335"/>
      <c r="V268" s="1" t="str">
        <f t="shared" si="2"/>
        <v/>
      </c>
      <c r="AT268" s="160" t="s">
        <v>167</v>
      </c>
      <c r="AU268" s="160" t="s">
        <v>88</v>
      </c>
      <c r="AV268" s="14" t="s">
        <v>82</v>
      </c>
      <c r="AW268" s="14" t="s">
        <v>36</v>
      </c>
      <c r="AX268" s="14" t="s">
        <v>75</v>
      </c>
      <c r="AY268" s="160" t="s">
        <v>155</v>
      </c>
    </row>
    <row r="269" spans="2:65" s="12" customFormat="1" ht="11.25" x14ac:dyDescent="0.2">
      <c r="B269" s="146"/>
      <c r="D269" s="147" t="s">
        <v>167</v>
      </c>
      <c r="E269" s="148" t="s">
        <v>19</v>
      </c>
      <c r="F269" s="149" t="s">
        <v>393</v>
      </c>
      <c r="H269" s="150">
        <v>15.9</v>
      </c>
      <c r="I269" s="151"/>
      <c r="L269" s="146"/>
      <c r="M269" s="152"/>
      <c r="U269" s="333"/>
      <c r="V269" s="1" t="str">
        <f t="shared" si="2"/>
        <v/>
      </c>
      <c r="AT269" s="148" t="s">
        <v>167</v>
      </c>
      <c r="AU269" s="148" t="s">
        <v>88</v>
      </c>
      <c r="AV269" s="12" t="s">
        <v>88</v>
      </c>
      <c r="AW269" s="12" t="s">
        <v>36</v>
      </c>
      <c r="AX269" s="12" t="s">
        <v>75</v>
      </c>
      <c r="AY269" s="148" t="s">
        <v>155</v>
      </c>
    </row>
    <row r="270" spans="2:65" s="12" customFormat="1" ht="11.25" x14ac:dyDescent="0.2">
      <c r="B270" s="146"/>
      <c r="D270" s="147" t="s">
        <v>167</v>
      </c>
      <c r="E270" s="148" t="s">
        <v>19</v>
      </c>
      <c r="F270" s="149" t="s">
        <v>394</v>
      </c>
      <c r="H270" s="150">
        <v>18.899999999999999</v>
      </c>
      <c r="I270" s="151"/>
      <c r="L270" s="146"/>
      <c r="M270" s="152"/>
      <c r="U270" s="333"/>
      <c r="V270" s="1" t="str">
        <f t="shared" si="2"/>
        <v/>
      </c>
      <c r="AT270" s="148" t="s">
        <v>167</v>
      </c>
      <c r="AU270" s="148" t="s">
        <v>88</v>
      </c>
      <c r="AV270" s="12" t="s">
        <v>88</v>
      </c>
      <c r="AW270" s="12" t="s">
        <v>36</v>
      </c>
      <c r="AX270" s="12" t="s">
        <v>75</v>
      </c>
      <c r="AY270" s="148" t="s">
        <v>155</v>
      </c>
    </row>
    <row r="271" spans="2:65" s="13" customFormat="1" ht="11.25" x14ac:dyDescent="0.2">
      <c r="B271" s="153"/>
      <c r="D271" s="147" t="s">
        <v>167</v>
      </c>
      <c r="E271" s="154" t="s">
        <v>19</v>
      </c>
      <c r="F271" s="155" t="s">
        <v>169</v>
      </c>
      <c r="H271" s="156">
        <v>34.799999999999997</v>
      </c>
      <c r="I271" s="157"/>
      <c r="L271" s="153"/>
      <c r="M271" s="158"/>
      <c r="U271" s="334"/>
      <c r="V271" s="1" t="str">
        <f t="shared" si="2"/>
        <v/>
      </c>
      <c r="AT271" s="154" t="s">
        <v>167</v>
      </c>
      <c r="AU271" s="154" t="s">
        <v>88</v>
      </c>
      <c r="AV271" s="13" t="s">
        <v>163</v>
      </c>
      <c r="AW271" s="13" t="s">
        <v>36</v>
      </c>
      <c r="AX271" s="13" t="s">
        <v>82</v>
      </c>
      <c r="AY271" s="154" t="s">
        <v>155</v>
      </c>
    </row>
    <row r="272" spans="2:65" s="11" customFormat="1" ht="22.9" customHeight="1" x14ac:dyDescent="0.2">
      <c r="B272" s="117"/>
      <c r="D272" s="118" t="s">
        <v>74</v>
      </c>
      <c r="E272" s="127" t="s">
        <v>210</v>
      </c>
      <c r="F272" s="127" t="s">
        <v>395</v>
      </c>
      <c r="I272" s="120"/>
      <c r="J272" s="128">
        <f>BK272</f>
        <v>0</v>
      </c>
      <c r="L272" s="117"/>
      <c r="M272" s="122"/>
      <c r="P272" s="123">
        <f>SUM(P273:P417)</f>
        <v>0</v>
      </c>
      <c r="R272" s="123">
        <f>SUM(R273:R417)</f>
        <v>1.54828E-2</v>
      </c>
      <c r="T272" s="123">
        <f>SUM(T273:T417)</f>
        <v>14.284571999999999</v>
      </c>
      <c r="U272" s="330"/>
      <c r="V272" s="1" t="str">
        <f t="shared" si="2"/>
        <v/>
      </c>
      <c r="AR272" s="118" t="s">
        <v>82</v>
      </c>
      <c r="AT272" s="125" t="s">
        <v>74</v>
      </c>
      <c r="AU272" s="125" t="s">
        <v>82</v>
      </c>
      <c r="AY272" s="118" t="s">
        <v>155</v>
      </c>
      <c r="BK272" s="126">
        <f>SUM(BK273:BK417)</f>
        <v>0</v>
      </c>
    </row>
    <row r="273" spans="2:65" s="1" customFormat="1" ht="16.5" customHeight="1" x14ac:dyDescent="0.2">
      <c r="B273" s="33"/>
      <c r="C273" s="129" t="s">
        <v>396</v>
      </c>
      <c r="D273" s="129" t="s">
        <v>158</v>
      </c>
      <c r="E273" s="130" t="s">
        <v>397</v>
      </c>
      <c r="F273" s="131" t="s">
        <v>398</v>
      </c>
      <c r="G273" s="132" t="s">
        <v>399</v>
      </c>
      <c r="H273" s="133">
        <v>1</v>
      </c>
      <c r="I273" s="134"/>
      <c r="J273" s="135">
        <f>ROUND(I273*H273,2)</f>
        <v>0</v>
      </c>
      <c r="K273" s="131" t="s">
        <v>19</v>
      </c>
      <c r="L273" s="33"/>
      <c r="M273" s="136" t="s">
        <v>19</v>
      </c>
      <c r="N273" s="137" t="s">
        <v>47</v>
      </c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8">
        <f>S273*H273</f>
        <v>0</v>
      </c>
      <c r="U273" s="331" t="s">
        <v>19</v>
      </c>
      <c r="V273" s="1" t="str">
        <f t="shared" si="2"/>
        <v/>
      </c>
      <c r="AR273" s="140" t="s">
        <v>163</v>
      </c>
      <c r="AT273" s="140" t="s">
        <v>158</v>
      </c>
      <c r="AU273" s="140" t="s">
        <v>88</v>
      </c>
      <c r="AY273" s="18" t="s">
        <v>155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8" t="s">
        <v>88</v>
      </c>
      <c r="BK273" s="141">
        <f>ROUND(I273*H273,2)</f>
        <v>0</v>
      </c>
      <c r="BL273" s="18" t="s">
        <v>163</v>
      </c>
      <c r="BM273" s="140" t="s">
        <v>400</v>
      </c>
    </row>
    <row r="274" spans="2:65" s="1" customFormat="1" ht="16.5" customHeight="1" x14ac:dyDescent="0.2">
      <c r="B274" s="33"/>
      <c r="C274" s="129" t="s">
        <v>401</v>
      </c>
      <c r="D274" s="129" t="s">
        <v>158</v>
      </c>
      <c r="E274" s="130" t="s">
        <v>402</v>
      </c>
      <c r="F274" s="131" t="s">
        <v>403</v>
      </c>
      <c r="G274" s="132" t="s">
        <v>399</v>
      </c>
      <c r="H274" s="133">
        <v>1</v>
      </c>
      <c r="I274" s="134"/>
      <c r="J274" s="135">
        <f>ROUND(I274*H274,2)</f>
        <v>0</v>
      </c>
      <c r="K274" s="131" t="s">
        <v>19</v>
      </c>
      <c r="L274" s="33"/>
      <c r="M274" s="136" t="s">
        <v>19</v>
      </c>
      <c r="N274" s="137" t="s">
        <v>47</v>
      </c>
      <c r="P274" s="138">
        <f>O274*H274</f>
        <v>0</v>
      </c>
      <c r="Q274" s="138">
        <v>0</v>
      </c>
      <c r="R274" s="138">
        <f>Q274*H274</f>
        <v>0</v>
      </c>
      <c r="S274" s="138">
        <v>0</v>
      </c>
      <c r="T274" s="138">
        <f>S274*H274</f>
        <v>0</v>
      </c>
      <c r="U274" s="331" t="s">
        <v>19</v>
      </c>
      <c r="V274" s="1" t="str">
        <f t="shared" si="2"/>
        <v/>
      </c>
      <c r="AR274" s="140" t="s">
        <v>163</v>
      </c>
      <c r="AT274" s="140" t="s">
        <v>158</v>
      </c>
      <c r="AU274" s="140" t="s">
        <v>88</v>
      </c>
      <c r="AY274" s="18" t="s">
        <v>155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8" t="s">
        <v>88</v>
      </c>
      <c r="BK274" s="141">
        <f>ROUND(I274*H274,2)</f>
        <v>0</v>
      </c>
      <c r="BL274" s="18" t="s">
        <v>163</v>
      </c>
      <c r="BM274" s="140" t="s">
        <v>404</v>
      </c>
    </row>
    <row r="275" spans="2:65" s="1" customFormat="1" ht="24.2" customHeight="1" x14ac:dyDescent="0.2">
      <c r="B275" s="33"/>
      <c r="C275" s="129" t="s">
        <v>405</v>
      </c>
      <c r="D275" s="129" t="s">
        <v>158</v>
      </c>
      <c r="E275" s="130" t="s">
        <v>406</v>
      </c>
      <c r="F275" s="131" t="s">
        <v>407</v>
      </c>
      <c r="G275" s="132" t="s">
        <v>399</v>
      </c>
      <c r="H275" s="133">
        <v>1</v>
      </c>
      <c r="I275" s="134"/>
      <c r="J275" s="135">
        <f>ROUND(I275*H275,2)</f>
        <v>0</v>
      </c>
      <c r="K275" s="131" t="s">
        <v>19</v>
      </c>
      <c r="L275" s="33"/>
      <c r="M275" s="136" t="s">
        <v>19</v>
      </c>
      <c r="N275" s="137" t="s">
        <v>47</v>
      </c>
      <c r="P275" s="138">
        <f>O275*H275</f>
        <v>0</v>
      </c>
      <c r="Q275" s="138">
        <v>0</v>
      </c>
      <c r="R275" s="138">
        <f>Q275*H275</f>
        <v>0</v>
      </c>
      <c r="S275" s="138">
        <v>0</v>
      </c>
      <c r="T275" s="138">
        <f>S275*H275</f>
        <v>0</v>
      </c>
      <c r="U275" s="331" t="s">
        <v>19</v>
      </c>
      <c r="V275" s="1" t="str">
        <f t="shared" si="2"/>
        <v/>
      </c>
      <c r="AR275" s="140" t="s">
        <v>163</v>
      </c>
      <c r="AT275" s="140" t="s">
        <v>158</v>
      </c>
      <c r="AU275" s="140" t="s">
        <v>88</v>
      </c>
      <c r="AY275" s="18" t="s">
        <v>155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8" t="s">
        <v>88</v>
      </c>
      <c r="BK275" s="141">
        <f>ROUND(I275*H275,2)</f>
        <v>0</v>
      </c>
      <c r="BL275" s="18" t="s">
        <v>163</v>
      </c>
      <c r="BM275" s="140" t="s">
        <v>408</v>
      </c>
    </row>
    <row r="276" spans="2:65" s="1" customFormat="1" ht="24.2" customHeight="1" x14ac:dyDescent="0.2">
      <c r="B276" s="33"/>
      <c r="C276" s="129" t="s">
        <v>409</v>
      </c>
      <c r="D276" s="129" t="s">
        <v>158</v>
      </c>
      <c r="E276" s="130" t="s">
        <v>410</v>
      </c>
      <c r="F276" s="131" t="s">
        <v>411</v>
      </c>
      <c r="G276" s="132" t="s">
        <v>161</v>
      </c>
      <c r="H276" s="133">
        <v>52.81</v>
      </c>
      <c r="I276" s="134"/>
      <c r="J276" s="135">
        <f>ROUND(I276*H276,2)</f>
        <v>0</v>
      </c>
      <c r="K276" s="131" t="s">
        <v>162</v>
      </c>
      <c r="L276" s="33"/>
      <c r="M276" s="136" t="s">
        <v>19</v>
      </c>
      <c r="N276" s="137" t="s">
        <v>47</v>
      </c>
      <c r="P276" s="138">
        <f>O276*H276</f>
        <v>0</v>
      </c>
      <c r="Q276" s="138">
        <v>1.2999999999999999E-4</v>
      </c>
      <c r="R276" s="138">
        <f>Q276*H276</f>
        <v>6.8652999999999995E-3</v>
      </c>
      <c r="S276" s="138">
        <v>0</v>
      </c>
      <c r="T276" s="138">
        <f>S276*H276</f>
        <v>0</v>
      </c>
      <c r="U276" s="331" t="s">
        <v>19</v>
      </c>
      <c r="V276" s="1" t="str">
        <f t="shared" si="2"/>
        <v/>
      </c>
      <c r="AR276" s="140" t="s">
        <v>163</v>
      </c>
      <c r="AT276" s="140" t="s">
        <v>158</v>
      </c>
      <c r="AU276" s="140" t="s">
        <v>88</v>
      </c>
      <c r="AY276" s="18" t="s">
        <v>155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8" t="s">
        <v>88</v>
      </c>
      <c r="BK276" s="141">
        <f>ROUND(I276*H276,2)</f>
        <v>0</v>
      </c>
      <c r="BL276" s="18" t="s">
        <v>163</v>
      </c>
      <c r="BM276" s="140" t="s">
        <v>412</v>
      </c>
    </row>
    <row r="277" spans="2:65" s="1" customFormat="1" ht="11.25" x14ac:dyDescent="0.2">
      <c r="B277" s="33"/>
      <c r="D277" s="142" t="s">
        <v>165</v>
      </c>
      <c r="F277" s="143" t="s">
        <v>413</v>
      </c>
      <c r="I277" s="144"/>
      <c r="L277" s="33"/>
      <c r="M277" s="145"/>
      <c r="U277" s="332"/>
      <c r="V277" s="1" t="str">
        <f t="shared" si="2"/>
        <v/>
      </c>
      <c r="AT277" s="18" t="s">
        <v>165</v>
      </c>
      <c r="AU277" s="18" t="s">
        <v>88</v>
      </c>
    </row>
    <row r="278" spans="2:65" s="12" customFormat="1" ht="11.25" x14ac:dyDescent="0.2">
      <c r="B278" s="146"/>
      <c r="D278" s="147" t="s">
        <v>167</v>
      </c>
      <c r="E278" s="148" t="s">
        <v>19</v>
      </c>
      <c r="F278" s="149" t="s">
        <v>414</v>
      </c>
      <c r="H278" s="150">
        <v>52.81</v>
      </c>
      <c r="I278" s="151"/>
      <c r="L278" s="146"/>
      <c r="M278" s="152"/>
      <c r="U278" s="333"/>
      <c r="V278" s="1" t="str">
        <f t="shared" si="2"/>
        <v/>
      </c>
      <c r="AT278" s="148" t="s">
        <v>167</v>
      </c>
      <c r="AU278" s="148" t="s">
        <v>88</v>
      </c>
      <c r="AV278" s="12" t="s">
        <v>88</v>
      </c>
      <c r="AW278" s="12" t="s">
        <v>36</v>
      </c>
      <c r="AX278" s="12" t="s">
        <v>75</v>
      </c>
      <c r="AY278" s="148" t="s">
        <v>155</v>
      </c>
    </row>
    <row r="279" spans="2:65" s="13" customFormat="1" ht="11.25" x14ac:dyDescent="0.2">
      <c r="B279" s="153"/>
      <c r="D279" s="147" t="s">
        <v>167</v>
      </c>
      <c r="E279" s="154" t="s">
        <v>19</v>
      </c>
      <c r="F279" s="155" t="s">
        <v>169</v>
      </c>
      <c r="H279" s="156">
        <v>52.81</v>
      </c>
      <c r="I279" s="157"/>
      <c r="L279" s="153"/>
      <c r="M279" s="158"/>
      <c r="U279" s="334"/>
      <c r="V279" s="1" t="str">
        <f t="shared" si="2"/>
        <v/>
      </c>
      <c r="AT279" s="154" t="s">
        <v>167</v>
      </c>
      <c r="AU279" s="154" t="s">
        <v>88</v>
      </c>
      <c r="AV279" s="13" t="s">
        <v>163</v>
      </c>
      <c r="AW279" s="13" t="s">
        <v>36</v>
      </c>
      <c r="AX279" s="13" t="s">
        <v>82</v>
      </c>
      <c r="AY279" s="154" t="s">
        <v>155</v>
      </c>
    </row>
    <row r="280" spans="2:65" s="1" customFormat="1" ht="16.5" customHeight="1" x14ac:dyDescent="0.2">
      <c r="B280" s="33"/>
      <c r="C280" s="129" t="s">
        <v>415</v>
      </c>
      <c r="D280" s="129" t="s">
        <v>158</v>
      </c>
      <c r="E280" s="130" t="s">
        <v>416</v>
      </c>
      <c r="F280" s="131" t="s">
        <v>417</v>
      </c>
      <c r="G280" s="132" t="s">
        <v>172</v>
      </c>
      <c r="H280" s="133">
        <v>1</v>
      </c>
      <c r="I280" s="134"/>
      <c r="J280" s="135">
        <f>ROUND(I280*H280,2)</f>
        <v>0</v>
      </c>
      <c r="K280" s="131" t="s">
        <v>19</v>
      </c>
      <c r="L280" s="33"/>
      <c r="M280" s="136" t="s">
        <v>19</v>
      </c>
      <c r="N280" s="137" t="s">
        <v>47</v>
      </c>
      <c r="P280" s="138">
        <f>O280*H280</f>
        <v>0</v>
      </c>
      <c r="Q280" s="138">
        <v>0</v>
      </c>
      <c r="R280" s="138">
        <f>Q280*H280</f>
        <v>0</v>
      </c>
      <c r="S280" s="138">
        <v>1.7999999999999999E-2</v>
      </c>
      <c r="T280" s="138">
        <f>S280*H280</f>
        <v>1.7999999999999999E-2</v>
      </c>
      <c r="U280" s="331" t="s">
        <v>272</v>
      </c>
      <c r="V280" s="1">
        <f t="shared" si="2"/>
        <v>0</v>
      </c>
      <c r="AR280" s="140" t="s">
        <v>163</v>
      </c>
      <c r="AT280" s="140" t="s">
        <v>158</v>
      </c>
      <c r="AU280" s="140" t="s">
        <v>88</v>
      </c>
      <c r="AY280" s="18" t="s">
        <v>155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8" t="s">
        <v>88</v>
      </c>
      <c r="BK280" s="141">
        <f>ROUND(I280*H280,2)</f>
        <v>0</v>
      </c>
      <c r="BL280" s="18" t="s">
        <v>163</v>
      </c>
      <c r="BM280" s="140" t="s">
        <v>418</v>
      </c>
    </row>
    <row r="281" spans="2:65" s="1" customFormat="1" ht="24.2" customHeight="1" x14ac:dyDescent="0.2">
      <c r="B281" s="33"/>
      <c r="C281" s="129" t="s">
        <v>419</v>
      </c>
      <c r="D281" s="129" t="s">
        <v>158</v>
      </c>
      <c r="E281" s="130" t="s">
        <v>420</v>
      </c>
      <c r="F281" s="131" t="s">
        <v>421</v>
      </c>
      <c r="G281" s="132" t="s">
        <v>172</v>
      </c>
      <c r="H281" s="133">
        <v>1</v>
      </c>
      <c r="I281" s="134"/>
      <c r="J281" s="135">
        <f>ROUND(I281*H281,2)</f>
        <v>0</v>
      </c>
      <c r="K281" s="131" t="s">
        <v>19</v>
      </c>
      <c r="L281" s="33"/>
      <c r="M281" s="136" t="s">
        <v>19</v>
      </c>
      <c r="N281" s="137" t="s">
        <v>47</v>
      </c>
      <c r="P281" s="138">
        <f>O281*H281</f>
        <v>0</v>
      </c>
      <c r="Q281" s="138">
        <v>0</v>
      </c>
      <c r="R281" s="138">
        <f>Q281*H281</f>
        <v>0</v>
      </c>
      <c r="S281" s="138">
        <v>1.7999999999999999E-2</v>
      </c>
      <c r="T281" s="138">
        <f>S281*H281</f>
        <v>1.7999999999999999E-2</v>
      </c>
      <c r="U281" s="331" t="s">
        <v>19</v>
      </c>
      <c r="V281" s="1" t="str">
        <f t="shared" si="2"/>
        <v/>
      </c>
      <c r="AR281" s="140" t="s">
        <v>163</v>
      </c>
      <c r="AT281" s="140" t="s">
        <v>158</v>
      </c>
      <c r="AU281" s="140" t="s">
        <v>88</v>
      </c>
      <c r="AY281" s="18" t="s">
        <v>155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8" t="s">
        <v>88</v>
      </c>
      <c r="BK281" s="141">
        <f>ROUND(I281*H281,2)</f>
        <v>0</v>
      </c>
      <c r="BL281" s="18" t="s">
        <v>163</v>
      </c>
      <c r="BM281" s="140" t="s">
        <v>422</v>
      </c>
    </row>
    <row r="282" spans="2:65" s="1" customFormat="1" ht="24.2" customHeight="1" x14ac:dyDescent="0.2">
      <c r="B282" s="33"/>
      <c r="C282" s="129" t="s">
        <v>423</v>
      </c>
      <c r="D282" s="129" t="s">
        <v>158</v>
      </c>
      <c r="E282" s="130" t="s">
        <v>424</v>
      </c>
      <c r="F282" s="131" t="s">
        <v>425</v>
      </c>
      <c r="G282" s="132" t="s">
        <v>326</v>
      </c>
      <c r="H282" s="133">
        <v>0.45</v>
      </c>
      <c r="I282" s="134"/>
      <c r="J282" s="135">
        <f>ROUND(I282*H282,2)</f>
        <v>0</v>
      </c>
      <c r="K282" s="131" t="s">
        <v>162</v>
      </c>
      <c r="L282" s="33"/>
      <c r="M282" s="136" t="s">
        <v>19</v>
      </c>
      <c r="N282" s="137" t="s">
        <v>47</v>
      </c>
      <c r="P282" s="138">
        <f>O282*H282</f>
        <v>0</v>
      </c>
      <c r="Q282" s="138">
        <v>1.73E-3</v>
      </c>
      <c r="R282" s="138">
        <f>Q282*H282</f>
        <v>7.785E-4</v>
      </c>
      <c r="S282" s="138">
        <v>3.9E-2</v>
      </c>
      <c r="T282" s="138">
        <f>S282*H282</f>
        <v>1.755E-2</v>
      </c>
      <c r="U282" s="331" t="s">
        <v>19</v>
      </c>
      <c r="V282" s="1" t="str">
        <f t="shared" si="2"/>
        <v/>
      </c>
      <c r="AR282" s="140" t="s">
        <v>163</v>
      </c>
      <c r="AT282" s="140" t="s">
        <v>158</v>
      </c>
      <c r="AU282" s="140" t="s">
        <v>88</v>
      </c>
      <c r="AY282" s="18" t="s">
        <v>155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8" t="s">
        <v>88</v>
      </c>
      <c r="BK282" s="141">
        <f>ROUND(I282*H282,2)</f>
        <v>0</v>
      </c>
      <c r="BL282" s="18" t="s">
        <v>163</v>
      </c>
      <c r="BM282" s="140" t="s">
        <v>426</v>
      </c>
    </row>
    <row r="283" spans="2:65" s="1" customFormat="1" ht="11.25" x14ac:dyDescent="0.2">
      <c r="B283" s="33"/>
      <c r="D283" s="142" t="s">
        <v>165</v>
      </c>
      <c r="F283" s="143" t="s">
        <v>427</v>
      </c>
      <c r="I283" s="144"/>
      <c r="L283" s="33"/>
      <c r="M283" s="145"/>
      <c r="U283" s="332"/>
      <c r="V283" s="1" t="str">
        <f t="shared" si="2"/>
        <v/>
      </c>
      <c r="AT283" s="18" t="s">
        <v>165</v>
      </c>
      <c r="AU283" s="18" t="s">
        <v>88</v>
      </c>
    </row>
    <row r="284" spans="2:65" s="12" customFormat="1" ht="11.25" x14ac:dyDescent="0.2">
      <c r="B284" s="146"/>
      <c r="D284" s="147" t="s">
        <v>167</v>
      </c>
      <c r="E284" s="148" t="s">
        <v>19</v>
      </c>
      <c r="F284" s="149" t="s">
        <v>428</v>
      </c>
      <c r="H284" s="150">
        <v>0.45</v>
      </c>
      <c r="I284" s="151"/>
      <c r="L284" s="146"/>
      <c r="M284" s="152"/>
      <c r="U284" s="333"/>
      <c r="V284" s="1" t="str">
        <f t="shared" si="2"/>
        <v/>
      </c>
      <c r="AT284" s="148" t="s">
        <v>167</v>
      </c>
      <c r="AU284" s="148" t="s">
        <v>88</v>
      </c>
      <c r="AV284" s="12" t="s">
        <v>88</v>
      </c>
      <c r="AW284" s="12" t="s">
        <v>36</v>
      </c>
      <c r="AX284" s="12" t="s">
        <v>75</v>
      </c>
      <c r="AY284" s="148" t="s">
        <v>155</v>
      </c>
    </row>
    <row r="285" spans="2:65" s="13" customFormat="1" ht="11.25" x14ac:dyDescent="0.2">
      <c r="B285" s="153"/>
      <c r="D285" s="147" t="s">
        <v>167</v>
      </c>
      <c r="E285" s="154" t="s">
        <v>19</v>
      </c>
      <c r="F285" s="155" t="s">
        <v>169</v>
      </c>
      <c r="H285" s="156">
        <v>0.45</v>
      </c>
      <c r="I285" s="157"/>
      <c r="L285" s="153"/>
      <c r="M285" s="158"/>
      <c r="U285" s="334"/>
      <c r="V285" s="1" t="str">
        <f t="shared" si="2"/>
        <v/>
      </c>
      <c r="AT285" s="154" t="s">
        <v>167</v>
      </c>
      <c r="AU285" s="154" t="s">
        <v>88</v>
      </c>
      <c r="AV285" s="13" t="s">
        <v>163</v>
      </c>
      <c r="AW285" s="13" t="s">
        <v>36</v>
      </c>
      <c r="AX285" s="13" t="s">
        <v>82</v>
      </c>
      <c r="AY285" s="154" t="s">
        <v>155</v>
      </c>
    </row>
    <row r="286" spans="2:65" s="1" customFormat="1" ht="16.5" customHeight="1" x14ac:dyDescent="0.2">
      <c r="B286" s="33"/>
      <c r="C286" s="129" t="s">
        <v>429</v>
      </c>
      <c r="D286" s="129" t="s">
        <v>158</v>
      </c>
      <c r="E286" s="130" t="s">
        <v>430</v>
      </c>
      <c r="F286" s="131" t="s">
        <v>431</v>
      </c>
      <c r="G286" s="132" t="s">
        <v>161</v>
      </c>
      <c r="H286" s="133">
        <v>30.277999999999999</v>
      </c>
      <c r="I286" s="134"/>
      <c r="J286" s="135">
        <f>ROUND(I286*H286,2)</f>
        <v>0</v>
      </c>
      <c r="K286" s="131" t="s">
        <v>162</v>
      </c>
      <c r="L286" s="33"/>
      <c r="M286" s="136" t="s">
        <v>19</v>
      </c>
      <c r="N286" s="137" t="s">
        <v>47</v>
      </c>
      <c r="P286" s="138">
        <f>O286*H286</f>
        <v>0</v>
      </c>
      <c r="Q286" s="138">
        <v>0</v>
      </c>
      <c r="R286" s="138">
        <f>Q286*H286</f>
        <v>0</v>
      </c>
      <c r="S286" s="138">
        <v>0.18099999999999999</v>
      </c>
      <c r="T286" s="138">
        <f>S286*H286</f>
        <v>5.4803179999999996</v>
      </c>
      <c r="U286" s="331" t="s">
        <v>19</v>
      </c>
      <c r="V286" s="1" t="str">
        <f t="shared" si="2"/>
        <v/>
      </c>
      <c r="AR286" s="140" t="s">
        <v>163</v>
      </c>
      <c r="AT286" s="140" t="s">
        <v>158</v>
      </c>
      <c r="AU286" s="140" t="s">
        <v>88</v>
      </c>
      <c r="AY286" s="18" t="s">
        <v>155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88</v>
      </c>
      <c r="BK286" s="141">
        <f>ROUND(I286*H286,2)</f>
        <v>0</v>
      </c>
      <c r="BL286" s="18" t="s">
        <v>163</v>
      </c>
      <c r="BM286" s="140" t="s">
        <v>432</v>
      </c>
    </row>
    <row r="287" spans="2:65" s="1" customFormat="1" ht="11.25" x14ac:dyDescent="0.2">
      <c r="B287" s="33"/>
      <c r="D287" s="142" t="s">
        <v>165</v>
      </c>
      <c r="F287" s="143" t="s">
        <v>433</v>
      </c>
      <c r="I287" s="144"/>
      <c r="L287" s="33"/>
      <c r="M287" s="145"/>
      <c r="U287" s="332"/>
      <c r="V287" s="1" t="str">
        <f t="shared" si="2"/>
        <v/>
      </c>
      <c r="AT287" s="18" t="s">
        <v>165</v>
      </c>
      <c r="AU287" s="18" t="s">
        <v>88</v>
      </c>
    </row>
    <row r="288" spans="2:65" s="12" customFormat="1" ht="11.25" x14ac:dyDescent="0.2">
      <c r="B288" s="146"/>
      <c r="D288" s="147" t="s">
        <v>167</v>
      </c>
      <c r="E288" s="148" t="s">
        <v>19</v>
      </c>
      <c r="F288" s="149" t="s">
        <v>434</v>
      </c>
      <c r="H288" s="150">
        <v>26.117000000000001</v>
      </c>
      <c r="I288" s="151"/>
      <c r="L288" s="146"/>
      <c r="M288" s="152"/>
      <c r="U288" s="333"/>
      <c r="V288" s="1" t="str">
        <f t="shared" si="2"/>
        <v/>
      </c>
      <c r="AT288" s="148" t="s">
        <v>167</v>
      </c>
      <c r="AU288" s="148" t="s">
        <v>88</v>
      </c>
      <c r="AV288" s="12" t="s">
        <v>88</v>
      </c>
      <c r="AW288" s="12" t="s">
        <v>36</v>
      </c>
      <c r="AX288" s="12" t="s">
        <v>75</v>
      </c>
      <c r="AY288" s="148" t="s">
        <v>155</v>
      </c>
    </row>
    <row r="289" spans="2:65" s="12" customFormat="1" ht="11.25" x14ac:dyDescent="0.2">
      <c r="B289" s="146"/>
      <c r="D289" s="147" t="s">
        <v>167</v>
      </c>
      <c r="E289" s="148" t="s">
        <v>19</v>
      </c>
      <c r="F289" s="149" t="s">
        <v>435</v>
      </c>
      <c r="H289" s="150">
        <v>-6.423</v>
      </c>
      <c r="I289" s="151"/>
      <c r="L289" s="146"/>
      <c r="M289" s="152"/>
      <c r="U289" s="333"/>
      <c r="V289" s="1" t="str">
        <f t="shared" si="2"/>
        <v/>
      </c>
      <c r="AT289" s="148" t="s">
        <v>167</v>
      </c>
      <c r="AU289" s="148" t="s">
        <v>88</v>
      </c>
      <c r="AV289" s="12" t="s">
        <v>88</v>
      </c>
      <c r="AW289" s="12" t="s">
        <v>36</v>
      </c>
      <c r="AX289" s="12" t="s">
        <v>75</v>
      </c>
      <c r="AY289" s="148" t="s">
        <v>155</v>
      </c>
    </row>
    <row r="290" spans="2:65" s="12" customFormat="1" ht="11.25" x14ac:dyDescent="0.2">
      <c r="B290" s="146"/>
      <c r="D290" s="147" t="s">
        <v>167</v>
      </c>
      <c r="E290" s="148" t="s">
        <v>19</v>
      </c>
      <c r="F290" s="149" t="s">
        <v>203</v>
      </c>
      <c r="H290" s="150">
        <v>11.284000000000001</v>
      </c>
      <c r="I290" s="151"/>
      <c r="L290" s="146"/>
      <c r="M290" s="152"/>
      <c r="U290" s="333"/>
      <c r="V290" s="1" t="str">
        <f t="shared" si="2"/>
        <v/>
      </c>
      <c r="AT290" s="148" t="s">
        <v>167</v>
      </c>
      <c r="AU290" s="148" t="s">
        <v>88</v>
      </c>
      <c r="AV290" s="12" t="s">
        <v>88</v>
      </c>
      <c r="AW290" s="12" t="s">
        <v>36</v>
      </c>
      <c r="AX290" s="12" t="s">
        <v>75</v>
      </c>
      <c r="AY290" s="148" t="s">
        <v>155</v>
      </c>
    </row>
    <row r="291" spans="2:65" s="12" customFormat="1" ht="11.25" x14ac:dyDescent="0.2">
      <c r="B291" s="146"/>
      <c r="D291" s="147" t="s">
        <v>167</v>
      </c>
      <c r="E291" s="148" t="s">
        <v>19</v>
      </c>
      <c r="F291" s="149" t="s">
        <v>436</v>
      </c>
      <c r="H291" s="150">
        <v>-1.6</v>
      </c>
      <c r="I291" s="151"/>
      <c r="L291" s="146"/>
      <c r="M291" s="152"/>
      <c r="U291" s="333"/>
      <c r="V291" s="1" t="str">
        <f t="shared" si="2"/>
        <v/>
      </c>
      <c r="AT291" s="148" t="s">
        <v>167</v>
      </c>
      <c r="AU291" s="148" t="s">
        <v>88</v>
      </c>
      <c r="AV291" s="12" t="s">
        <v>88</v>
      </c>
      <c r="AW291" s="12" t="s">
        <v>36</v>
      </c>
      <c r="AX291" s="12" t="s">
        <v>75</v>
      </c>
      <c r="AY291" s="148" t="s">
        <v>155</v>
      </c>
    </row>
    <row r="292" spans="2:65" s="12" customFormat="1" ht="11.25" x14ac:dyDescent="0.2">
      <c r="B292" s="146"/>
      <c r="D292" s="147" t="s">
        <v>167</v>
      </c>
      <c r="E292" s="148" t="s">
        <v>19</v>
      </c>
      <c r="F292" s="149" t="s">
        <v>437</v>
      </c>
      <c r="H292" s="150">
        <v>0.9</v>
      </c>
      <c r="I292" s="151"/>
      <c r="L292" s="146"/>
      <c r="M292" s="152"/>
      <c r="U292" s="333"/>
      <c r="V292" s="1" t="str">
        <f t="shared" si="2"/>
        <v/>
      </c>
      <c r="AT292" s="148" t="s">
        <v>167</v>
      </c>
      <c r="AU292" s="148" t="s">
        <v>88</v>
      </c>
      <c r="AV292" s="12" t="s">
        <v>88</v>
      </c>
      <c r="AW292" s="12" t="s">
        <v>36</v>
      </c>
      <c r="AX292" s="12" t="s">
        <v>75</v>
      </c>
      <c r="AY292" s="148" t="s">
        <v>155</v>
      </c>
    </row>
    <row r="293" spans="2:65" s="13" customFormat="1" ht="11.25" x14ac:dyDescent="0.2">
      <c r="B293" s="153"/>
      <c r="D293" s="147" t="s">
        <v>167</v>
      </c>
      <c r="E293" s="154" t="s">
        <v>19</v>
      </c>
      <c r="F293" s="155" t="s">
        <v>169</v>
      </c>
      <c r="H293" s="156">
        <v>30.277999999999999</v>
      </c>
      <c r="I293" s="157"/>
      <c r="L293" s="153"/>
      <c r="M293" s="158"/>
      <c r="U293" s="334"/>
      <c r="V293" s="1" t="str">
        <f t="shared" si="2"/>
        <v/>
      </c>
      <c r="AT293" s="154" t="s">
        <v>167</v>
      </c>
      <c r="AU293" s="154" t="s">
        <v>88</v>
      </c>
      <c r="AV293" s="13" t="s">
        <v>163</v>
      </c>
      <c r="AW293" s="13" t="s">
        <v>36</v>
      </c>
      <c r="AX293" s="13" t="s">
        <v>82</v>
      </c>
      <c r="AY293" s="154" t="s">
        <v>155</v>
      </c>
    </row>
    <row r="294" spans="2:65" s="1" customFormat="1" ht="24.2" customHeight="1" x14ac:dyDescent="0.2">
      <c r="B294" s="33"/>
      <c r="C294" s="129" t="s">
        <v>438</v>
      </c>
      <c r="D294" s="129" t="s">
        <v>158</v>
      </c>
      <c r="E294" s="130" t="s">
        <v>439</v>
      </c>
      <c r="F294" s="131" t="s">
        <v>440</v>
      </c>
      <c r="G294" s="132" t="s">
        <v>345</v>
      </c>
      <c r="H294" s="133">
        <v>0.31</v>
      </c>
      <c r="I294" s="134"/>
      <c r="J294" s="135">
        <f>ROUND(I294*H294,2)</f>
        <v>0</v>
      </c>
      <c r="K294" s="131" t="s">
        <v>162</v>
      </c>
      <c r="L294" s="33"/>
      <c r="M294" s="136" t="s">
        <v>19</v>
      </c>
      <c r="N294" s="137" t="s">
        <v>47</v>
      </c>
      <c r="P294" s="138">
        <f>O294*H294</f>
        <v>0</v>
      </c>
      <c r="Q294" s="138">
        <v>0</v>
      </c>
      <c r="R294" s="138">
        <f>Q294*H294</f>
        <v>0</v>
      </c>
      <c r="S294" s="138">
        <v>1.8</v>
      </c>
      <c r="T294" s="138">
        <f>S294*H294</f>
        <v>0.55800000000000005</v>
      </c>
      <c r="U294" s="331" t="s">
        <v>19</v>
      </c>
      <c r="V294" s="1" t="str">
        <f t="shared" si="2"/>
        <v/>
      </c>
      <c r="AR294" s="140" t="s">
        <v>163</v>
      </c>
      <c r="AT294" s="140" t="s">
        <v>158</v>
      </c>
      <c r="AU294" s="140" t="s">
        <v>88</v>
      </c>
      <c r="AY294" s="18" t="s">
        <v>155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88</v>
      </c>
      <c r="BK294" s="141">
        <f>ROUND(I294*H294,2)</f>
        <v>0</v>
      </c>
      <c r="BL294" s="18" t="s">
        <v>163</v>
      </c>
      <c r="BM294" s="140" t="s">
        <v>441</v>
      </c>
    </row>
    <row r="295" spans="2:65" s="1" customFormat="1" ht="11.25" x14ac:dyDescent="0.2">
      <c r="B295" s="33"/>
      <c r="D295" s="142" t="s">
        <v>165</v>
      </c>
      <c r="F295" s="143" t="s">
        <v>442</v>
      </c>
      <c r="I295" s="144"/>
      <c r="L295" s="33"/>
      <c r="M295" s="145"/>
      <c r="U295" s="332"/>
      <c r="V295" s="1" t="str">
        <f t="shared" si="2"/>
        <v/>
      </c>
      <c r="AT295" s="18" t="s">
        <v>165</v>
      </c>
      <c r="AU295" s="18" t="s">
        <v>88</v>
      </c>
    </row>
    <row r="296" spans="2:65" s="1" customFormat="1" ht="19.5" x14ac:dyDescent="0.2">
      <c r="B296" s="33"/>
      <c r="D296" s="147" t="s">
        <v>266</v>
      </c>
      <c r="F296" s="164" t="s">
        <v>443</v>
      </c>
      <c r="I296" s="144"/>
      <c r="L296" s="33"/>
      <c r="M296" s="145"/>
      <c r="U296" s="332"/>
      <c r="V296" s="1" t="str">
        <f t="shared" si="2"/>
        <v/>
      </c>
      <c r="AT296" s="18" t="s">
        <v>266</v>
      </c>
      <c r="AU296" s="18" t="s">
        <v>88</v>
      </c>
    </row>
    <row r="297" spans="2:65" s="12" customFormat="1" ht="11.25" x14ac:dyDescent="0.2">
      <c r="B297" s="146"/>
      <c r="D297" s="147" t="s">
        <v>167</v>
      </c>
      <c r="E297" s="148" t="s">
        <v>19</v>
      </c>
      <c r="F297" s="149" t="s">
        <v>444</v>
      </c>
      <c r="H297" s="150">
        <v>0.31</v>
      </c>
      <c r="I297" s="151"/>
      <c r="L297" s="146"/>
      <c r="M297" s="152"/>
      <c r="U297" s="333"/>
      <c r="V297" s="1" t="str">
        <f t="shared" si="2"/>
        <v/>
      </c>
      <c r="AT297" s="148" t="s">
        <v>167</v>
      </c>
      <c r="AU297" s="148" t="s">
        <v>88</v>
      </c>
      <c r="AV297" s="12" t="s">
        <v>88</v>
      </c>
      <c r="AW297" s="12" t="s">
        <v>36</v>
      </c>
      <c r="AX297" s="12" t="s">
        <v>75</v>
      </c>
      <c r="AY297" s="148" t="s">
        <v>155</v>
      </c>
    </row>
    <row r="298" spans="2:65" s="13" customFormat="1" ht="11.25" x14ac:dyDescent="0.2">
      <c r="B298" s="153"/>
      <c r="D298" s="147" t="s">
        <v>167</v>
      </c>
      <c r="E298" s="154" t="s">
        <v>19</v>
      </c>
      <c r="F298" s="155" t="s">
        <v>169</v>
      </c>
      <c r="H298" s="156">
        <v>0.31</v>
      </c>
      <c r="I298" s="157"/>
      <c r="L298" s="153"/>
      <c r="M298" s="158"/>
      <c r="U298" s="334"/>
      <c r="V298" s="1" t="str">
        <f t="shared" si="2"/>
        <v/>
      </c>
      <c r="AT298" s="154" t="s">
        <v>167</v>
      </c>
      <c r="AU298" s="154" t="s">
        <v>88</v>
      </c>
      <c r="AV298" s="13" t="s">
        <v>163</v>
      </c>
      <c r="AW298" s="13" t="s">
        <v>36</v>
      </c>
      <c r="AX298" s="13" t="s">
        <v>82</v>
      </c>
      <c r="AY298" s="154" t="s">
        <v>155</v>
      </c>
    </row>
    <row r="299" spans="2:65" s="1" customFormat="1" ht="24.2" customHeight="1" x14ac:dyDescent="0.2">
      <c r="B299" s="33"/>
      <c r="C299" s="129" t="s">
        <v>445</v>
      </c>
      <c r="D299" s="129" t="s">
        <v>158</v>
      </c>
      <c r="E299" s="130" t="s">
        <v>446</v>
      </c>
      <c r="F299" s="131" t="s">
        <v>447</v>
      </c>
      <c r="G299" s="132" t="s">
        <v>326</v>
      </c>
      <c r="H299" s="133">
        <v>13</v>
      </c>
      <c r="I299" s="134"/>
      <c r="J299" s="135">
        <f>ROUND(I299*H299,2)</f>
        <v>0</v>
      </c>
      <c r="K299" s="131" t="s">
        <v>162</v>
      </c>
      <c r="L299" s="33"/>
      <c r="M299" s="136" t="s">
        <v>19</v>
      </c>
      <c r="N299" s="137" t="s">
        <v>47</v>
      </c>
      <c r="P299" s="138">
        <f>O299*H299</f>
        <v>0</v>
      </c>
      <c r="Q299" s="138">
        <v>0</v>
      </c>
      <c r="R299" s="138">
        <f>Q299*H299</f>
        <v>0</v>
      </c>
      <c r="S299" s="138">
        <v>8.9999999999999993E-3</v>
      </c>
      <c r="T299" s="138">
        <f>S299*H299</f>
        <v>0.11699999999999999</v>
      </c>
      <c r="U299" s="331" t="s">
        <v>19</v>
      </c>
      <c r="V299" s="1" t="str">
        <f t="shared" si="2"/>
        <v/>
      </c>
      <c r="AR299" s="140" t="s">
        <v>163</v>
      </c>
      <c r="AT299" s="140" t="s">
        <v>158</v>
      </c>
      <c r="AU299" s="140" t="s">
        <v>88</v>
      </c>
      <c r="AY299" s="18" t="s">
        <v>155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8" t="s">
        <v>88</v>
      </c>
      <c r="BK299" s="141">
        <f>ROUND(I299*H299,2)</f>
        <v>0</v>
      </c>
      <c r="BL299" s="18" t="s">
        <v>163</v>
      </c>
      <c r="BM299" s="140" t="s">
        <v>448</v>
      </c>
    </row>
    <row r="300" spans="2:65" s="1" customFormat="1" ht="11.25" x14ac:dyDescent="0.2">
      <c r="B300" s="33"/>
      <c r="D300" s="142" t="s">
        <v>165</v>
      </c>
      <c r="F300" s="143" t="s">
        <v>449</v>
      </c>
      <c r="I300" s="144"/>
      <c r="L300" s="33"/>
      <c r="M300" s="145"/>
      <c r="U300" s="332"/>
      <c r="V300" s="1" t="str">
        <f t="shared" si="2"/>
        <v/>
      </c>
      <c r="AT300" s="18" t="s">
        <v>165</v>
      </c>
      <c r="AU300" s="18" t="s">
        <v>88</v>
      </c>
    </row>
    <row r="301" spans="2:65" s="12" customFormat="1" ht="11.25" x14ac:dyDescent="0.2">
      <c r="B301" s="146"/>
      <c r="D301" s="147" t="s">
        <v>167</v>
      </c>
      <c r="E301" s="148" t="s">
        <v>19</v>
      </c>
      <c r="F301" s="149" t="s">
        <v>450</v>
      </c>
      <c r="H301" s="150">
        <v>13</v>
      </c>
      <c r="I301" s="151"/>
      <c r="L301" s="146"/>
      <c r="M301" s="152"/>
      <c r="U301" s="333"/>
      <c r="V301" s="1" t="str">
        <f t="shared" si="2"/>
        <v/>
      </c>
      <c r="AT301" s="148" t="s">
        <v>167</v>
      </c>
      <c r="AU301" s="148" t="s">
        <v>88</v>
      </c>
      <c r="AV301" s="12" t="s">
        <v>88</v>
      </c>
      <c r="AW301" s="12" t="s">
        <v>36</v>
      </c>
      <c r="AX301" s="12" t="s">
        <v>75</v>
      </c>
      <c r="AY301" s="148" t="s">
        <v>155</v>
      </c>
    </row>
    <row r="302" spans="2:65" s="13" customFormat="1" ht="11.25" x14ac:dyDescent="0.2">
      <c r="B302" s="153"/>
      <c r="D302" s="147" t="s">
        <v>167</v>
      </c>
      <c r="E302" s="154" t="s">
        <v>19</v>
      </c>
      <c r="F302" s="155" t="s">
        <v>169</v>
      </c>
      <c r="H302" s="156">
        <v>13</v>
      </c>
      <c r="I302" s="157"/>
      <c r="L302" s="153"/>
      <c r="M302" s="158"/>
      <c r="U302" s="334"/>
      <c r="V302" s="1" t="str">
        <f t="shared" ref="V302:V365" si="3">IF(U302="investice",J302,"")</f>
        <v/>
      </c>
      <c r="AT302" s="154" t="s">
        <v>167</v>
      </c>
      <c r="AU302" s="154" t="s">
        <v>88</v>
      </c>
      <c r="AV302" s="13" t="s">
        <v>163</v>
      </c>
      <c r="AW302" s="13" t="s">
        <v>36</v>
      </c>
      <c r="AX302" s="13" t="s">
        <v>82</v>
      </c>
      <c r="AY302" s="154" t="s">
        <v>155</v>
      </c>
    </row>
    <row r="303" spans="2:65" s="1" customFormat="1" ht="24.2" customHeight="1" x14ac:dyDescent="0.2">
      <c r="B303" s="33"/>
      <c r="C303" s="129" t="s">
        <v>451</v>
      </c>
      <c r="D303" s="129" t="s">
        <v>158</v>
      </c>
      <c r="E303" s="130" t="s">
        <v>452</v>
      </c>
      <c r="F303" s="131" t="s">
        <v>453</v>
      </c>
      <c r="G303" s="132" t="s">
        <v>326</v>
      </c>
      <c r="H303" s="133">
        <v>1.2</v>
      </c>
      <c r="I303" s="134"/>
      <c r="J303" s="135">
        <f>ROUND(I303*H303,2)</f>
        <v>0</v>
      </c>
      <c r="K303" s="131" t="s">
        <v>162</v>
      </c>
      <c r="L303" s="33"/>
      <c r="M303" s="136" t="s">
        <v>19</v>
      </c>
      <c r="N303" s="137" t="s">
        <v>47</v>
      </c>
      <c r="P303" s="138">
        <f>O303*H303</f>
        <v>0</v>
      </c>
      <c r="Q303" s="138">
        <v>0</v>
      </c>
      <c r="R303" s="138">
        <f>Q303*H303</f>
        <v>0</v>
      </c>
      <c r="S303" s="138">
        <v>4.2000000000000003E-2</v>
      </c>
      <c r="T303" s="138">
        <f>S303*H303</f>
        <v>5.04E-2</v>
      </c>
      <c r="U303" s="331" t="s">
        <v>19</v>
      </c>
      <c r="V303" s="1" t="str">
        <f t="shared" si="3"/>
        <v/>
      </c>
      <c r="AR303" s="140" t="s">
        <v>163</v>
      </c>
      <c r="AT303" s="140" t="s">
        <v>158</v>
      </c>
      <c r="AU303" s="140" t="s">
        <v>88</v>
      </c>
      <c r="AY303" s="18" t="s">
        <v>155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88</v>
      </c>
      <c r="BK303" s="141">
        <f>ROUND(I303*H303,2)</f>
        <v>0</v>
      </c>
      <c r="BL303" s="18" t="s">
        <v>163</v>
      </c>
      <c r="BM303" s="140" t="s">
        <v>454</v>
      </c>
    </row>
    <row r="304" spans="2:65" s="1" customFormat="1" ht="11.25" x14ac:dyDescent="0.2">
      <c r="B304" s="33"/>
      <c r="D304" s="142" t="s">
        <v>165</v>
      </c>
      <c r="F304" s="143" t="s">
        <v>455</v>
      </c>
      <c r="I304" s="144"/>
      <c r="L304" s="33"/>
      <c r="M304" s="145"/>
      <c r="U304" s="332"/>
      <c r="V304" s="1" t="str">
        <f t="shared" si="3"/>
        <v/>
      </c>
      <c r="AT304" s="18" t="s">
        <v>165</v>
      </c>
      <c r="AU304" s="18" t="s">
        <v>88</v>
      </c>
    </row>
    <row r="305" spans="2:65" s="12" customFormat="1" ht="11.25" x14ac:dyDescent="0.2">
      <c r="B305" s="146"/>
      <c r="D305" s="147" t="s">
        <v>167</v>
      </c>
      <c r="E305" s="148" t="s">
        <v>19</v>
      </c>
      <c r="F305" s="149" t="s">
        <v>456</v>
      </c>
      <c r="H305" s="150">
        <v>1.2</v>
      </c>
      <c r="I305" s="151"/>
      <c r="L305" s="146"/>
      <c r="M305" s="152"/>
      <c r="U305" s="333"/>
      <c r="V305" s="1" t="str">
        <f t="shared" si="3"/>
        <v/>
      </c>
      <c r="AT305" s="148" t="s">
        <v>167</v>
      </c>
      <c r="AU305" s="148" t="s">
        <v>88</v>
      </c>
      <c r="AV305" s="12" t="s">
        <v>88</v>
      </c>
      <c r="AW305" s="12" t="s">
        <v>36</v>
      </c>
      <c r="AX305" s="12" t="s">
        <v>75</v>
      </c>
      <c r="AY305" s="148" t="s">
        <v>155</v>
      </c>
    </row>
    <row r="306" spans="2:65" s="13" customFormat="1" ht="11.25" x14ac:dyDescent="0.2">
      <c r="B306" s="153"/>
      <c r="D306" s="147" t="s">
        <v>167</v>
      </c>
      <c r="E306" s="154" t="s">
        <v>19</v>
      </c>
      <c r="F306" s="155" t="s">
        <v>169</v>
      </c>
      <c r="H306" s="156">
        <v>1.2</v>
      </c>
      <c r="I306" s="157"/>
      <c r="L306" s="153"/>
      <c r="M306" s="158"/>
      <c r="U306" s="334"/>
      <c r="V306" s="1" t="str">
        <f t="shared" si="3"/>
        <v/>
      </c>
      <c r="AT306" s="154" t="s">
        <v>167</v>
      </c>
      <c r="AU306" s="154" t="s">
        <v>88</v>
      </c>
      <c r="AV306" s="13" t="s">
        <v>163</v>
      </c>
      <c r="AW306" s="13" t="s">
        <v>36</v>
      </c>
      <c r="AX306" s="13" t="s">
        <v>82</v>
      </c>
      <c r="AY306" s="154" t="s">
        <v>155</v>
      </c>
    </row>
    <row r="307" spans="2:65" s="1" customFormat="1" ht="21.75" customHeight="1" x14ac:dyDescent="0.2">
      <c r="B307" s="33"/>
      <c r="C307" s="129" t="s">
        <v>457</v>
      </c>
      <c r="D307" s="129" t="s">
        <v>158</v>
      </c>
      <c r="E307" s="130" t="s">
        <v>458</v>
      </c>
      <c r="F307" s="131" t="s">
        <v>459</v>
      </c>
      <c r="G307" s="132" t="s">
        <v>326</v>
      </c>
      <c r="H307" s="133">
        <v>5</v>
      </c>
      <c r="I307" s="134"/>
      <c r="J307" s="135">
        <f>ROUND(I307*H307,2)</f>
        <v>0</v>
      </c>
      <c r="K307" s="131" t="s">
        <v>162</v>
      </c>
      <c r="L307" s="33"/>
      <c r="M307" s="136" t="s">
        <v>19</v>
      </c>
      <c r="N307" s="137" t="s">
        <v>47</v>
      </c>
      <c r="P307" s="138">
        <f>O307*H307</f>
        <v>0</v>
      </c>
      <c r="Q307" s="138">
        <v>0</v>
      </c>
      <c r="R307" s="138">
        <f>Q307*H307</f>
        <v>0</v>
      </c>
      <c r="S307" s="138">
        <v>8.9999999999999993E-3</v>
      </c>
      <c r="T307" s="138">
        <f>S307*H307</f>
        <v>4.4999999999999998E-2</v>
      </c>
      <c r="U307" s="331" t="s">
        <v>19</v>
      </c>
      <c r="V307" s="1" t="str">
        <f t="shared" si="3"/>
        <v/>
      </c>
      <c r="AR307" s="140" t="s">
        <v>163</v>
      </c>
      <c r="AT307" s="140" t="s">
        <v>158</v>
      </c>
      <c r="AU307" s="140" t="s">
        <v>88</v>
      </c>
      <c r="AY307" s="18" t="s">
        <v>155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8" t="s">
        <v>88</v>
      </c>
      <c r="BK307" s="141">
        <f>ROUND(I307*H307,2)</f>
        <v>0</v>
      </c>
      <c r="BL307" s="18" t="s">
        <v>163</v>
      </c>
      <c r="BM307" s="140" t="s">
        <v>460</v>
      </c>
    </row>
    <row r="308" spans="2:65" s="1" customFormat="1" ht="11.25" x14ac:dyDescent="0.2">
      <c r="B308" s="33"/>
      <c r="D308" s="142" t="s">
        <v>165</v>
      </c>
      <c r="F308" s="143" t="s">
        <v>461</v>
      </c>
      <c r="I308" s="144"/>
      <c r="L308" s="33"/>
      <c r="M308" s="145"/>
      <c r="U308" s="332"/>
      <c r="V308" s="1" t="str">
        <f t="shared" si="3"/>
        <v/>
      </c>
      <c r="AT308" s="18" t="s">
        <v>165</v>
      </c>
      <c r="AU308" s="18" t="s">
        <v>88</v>
      </c>
    </row>
    <row r="309" spans="2:65" s="12" customFormat="1" ht="11.25" x14ac:dyDescent="0.2">
      <c r="B309" s="146"/>
      <c r="D309" s="147" t="s">
        <v>167</v>
      </c>
      <c r="E309" s="148" t="s">
        <v>19</v>
      </c>
      <c r="F309" s="149" t="s">
        <v>462</v>
      </c>
      <c r="H309" s="150">
        <v>5</v>
      </c>
      <c r="I309" s="151"/>
      <c r="L309" s="146"/>
      <c r="M309" s="152"/>
      <c r="U309" s="333"/>
      <c r="V309" s="1" t="str">
        <f t="shared" si="3"/>
        <v/>
      </c>
      <c r="AT309" s="148" t="s">
        <v>167</v>
      </c>
      <c r="AU309" s="148" t="s">
        <v>88</v>
      </c>
      <c r="AV309" s="12" t="s">
        <v>88</v>
      </c>
      <c r="AW309" s="12" t="s">
        <v>36</v>
      </c>
      <c r="AX309" s="12" t="s">
        <v>75</v>
      </c>
      <c r="AY309" s="148" t="s">
        <v>155</v>
      </c>
    </row>
    <row r="310" spans="2:65" s="13" customFormat="1" ht="11.25" x14ac:dyDescent="0.2">
      <c r="B310" s="153"/>
      <c r="D310" s="147" t="s">
        <v>167</v>
      </c>
      <c r="E310" s="154" t="s">
        <v>19</v>
      </c>
      <c r="F310" s="155" t="s">
        <v>169</v>
      </c>
      <c r="H310" s="156">
        <v>5</v>
      </c>
      <c r="I310" s="157"/>
      <c r="L310" s="153"/>
      <c r="M310" s="158"/>
      <c r="U310" s="334"/>
      <c r="V310" s="1" t="str">
        <f t="shared" si="3"/>
        <v/>
      </c>
      <c r="AT310" s="154" t="s">
        <v>167</v>
      </c>
      <c r="AU310" s="154" t="s">
        <v>88</v>
      </c>
      <c r="AV310" s="13" t="s">
        <v>163</v>
      </c>
      <c r="AW310" s="13" t="s">
        <v>36</v>
      </c>
      <c r="AX310" s="13" t="s">
        <v>82</v>
      </c>
      <c r="AY310" s="154" t="s">
        <v>155</v>
      </c>
    </row>
    <row r="311" spans="2:65" s="1" customFormat="1" ht="24.2" customHeight="1" x14ac:dyDescent="0.2">
      <c r="B311" s="33"/>
      <c r="C311" s="129" t="s">
        <v>463</v>
      </c>
      <c r="D311" s="129" t="s">
        <v>158</v>
      </c>
      <c r="E311" s="130" t="s">
        <v>464</v>
      </c>
      <c r="F311" s="131" t="s">
        <v>465</v>
      </c>
      <c r="G311" s="132" t="s">
        <v>326</v>
      </c>
      <c r="H311" s="133">
        <v>1</v>
      </c>
      <c r="I311" s="134"/>
      <c r="J311" s="135">
        <f>ROUND(I311*H311,2)</f>
        <v>0</v>
      </c>
      <c r="K311" s="131" t="s">
        <v>162</v>
      </c>
      <c r="L311" s="33"/>
      <c r="M311" s="136" t="s">
        <v>19</v>
      </c>
      <c r="N311" s="137" t="s">
        <v>47</v>
      </c>
      <c r="P311" s="138">
        <f>O311*H311</f>
        <v>0</v>
      </c>
      <c r="Q311" s="138">
        <v>0</v>
      </c>
      <c r="R311" s="138">
        <f>Q311*H311</f>
        <v>0</v>
      </c>
      <c r="S311" s="138">
        <v>1.7999999999999999E-2</v>
      </c>
      <c r="T311" s="138">
        <f>S311*H311</f>
        <v>1.7999999999999999E-2</v>
      </c>
      <c r="U311" s="331" t="s">
        <v>19</v>
      </c>
      <c r="V311" s="1" t="str">
        <f t="shared" si="3"/>
        <v/>
      </c>
      <c r="AR311" s="140" t="s">
        <v>163</v>
      </c>
      <c r="AT311" s="140" t="s">
        <v>158</v>
      </c>
      <c r="AU311" s="140" t="s">
        <v>88</v>
      </c>
      <c r="AY311" s="18" t="s">
        <v>155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8" t="s">
        <v>88</v>
      </c>
      <c r="BK311" s="141">
        <f>ROUND(I311*H311,2)</f>
        <v>0</v>
      </c>
      <c r="BL311" s="18" t="s">
        <v>163</v>
      </c>
      <c r="BM311" s="140" t="s">
        <v>466</v>
      </c>
    </row>
    <row r="312" spans="2:65" s="1" customFormat="1" ht="11.25" x14ac:dyDescent="0.2">
      <c r="B312" s="33"/>
      <c r="D312" s="142" t="s">
        <v>165</v>
      </c>
      <c r="F312" s="143" t="s">
        <v>467</v>
      </c>
      <c r="I312" s="144"/>
      <c r="L312" s="33"/>
      <c r="M312" s="145"/>
      <c r="U312" s="332"/>
      <c r="V312" s="1" t="str">
        <f t="shared" si="3"/>
        <v/>
      </c>
      <c r="AT312" s="18" t="s">
        <v>165</v>
      </c>
      <c r="AU312" s="18" t="s">
        <v>88</v>
      </c>
    </row>
    <row r="313" spans="2:65" s="12" customFormat="1" ht="11.25" x14ac:dyDescent="0.2">
      <c r="B313" s="146"/>
      <c r="D313" s="147" t="s">
        <v>167</v>
      </c>
      <c r="E313" s="148" t="s">
        <v>19</v>
      </c>
      <c r="F313" s="149" t="s">
        <v>468</v>
      </c>
      <c r="H313" s="150">
        <v>1</v>
      </c>
      <c r="I313" s="151"/>
      <c r="L313" s="146"/>
      <c r="M313" s="152"/>
      <c r="U313" s="333"/>
      <c r="V313" s="1" t="str">
        <f t="shared" si="3"/>
        <v/>
      </c>
      <c r="AT313" s="148" t="s">
        <v>167</v>
      </c>
      <c r="AU313" s="148" t="s">
        <v>88</v>
      </c>
      <c r="AV313" s="12" t="s">
        <v>88</v>
      </c>
      <c r="AW313" s="12" t="s">
        <v>36</v>
      </c>
      <c r="AX313" s="12" t="s">
        <v>75</v>
      </c>
      <c r="AY313" s="148" t="s">
        <v>155</v>
      </c>
    </row>
    <row r="314" spans="2:65" s="13" customFormat="1" ht="11.25" x14ac:dyDescent="0.2">
      <c r="B314" s="153"/>
      <c r="D314" s="147" t="s">
        <v>167</v>
      </c>
      <c r="E314" s="154" t="s">
        <v>19</v>
      </c>
      <c r="F314" s="155" t="s">
        <v>169</v>
      </c>
      <c r="H314" s="156">
        <v>1</v>
      </c>
      <c r="I314" s="157"/>
      <c r="L314" s="153"/>
      <c r="M314" s="158"/>
      <c r="U314" s="334"/>
      <c r="V314" s="1" t="str">
        <f t="shared" si="3"/>
        <v/>
      </c>
      <c r="AT314" s="154" t="s">
        <v>167</v>
      </c>
      <c r="AU314" s="154" t="s">
        <v>88</v>
      </c>
      <c r="AV314" s="13" t="s">
        <v>163</v>
      </c>
      <c r="AW314" s="13" t="s">
        <v>36</v>
      </c>
      <c r="AX314" s="13" t="s">
        <v>82</v>
      </c>
      <c r="AY314" s="154" t="s">
        <v>155</v>
      </c>
    </row>
    <row r="315" spans="2:65" s="1" customFormat="1" ht="16.5" customHeight="1" x14ac:dyDescent="0.2">
      <c r="B315" s="33"/>
      <c r="C315" s="129" t="s">
        <v>469</v>
      </c>
      <c r="D315" s="129" t="s">
        <v>158</v>
      </c>
      <c r="E315" s="130" t="s">
        <v>470</v>
      </c>
      <c r="F315" s="131" t="s">
        <v>471</v>
      </c>
      <c r="G315" s="132" t="s">
        <v>326</v>
      </c>
      <c r="H315" s="133">
        <v>58.1</v>
      </c>
      <c r="I315" s="134"/>
      <c r="J315" s="135">
        <f>ROUND(I315*H315,2)</f>
        <v>0</v>
      </c>
      <c r="K315" s="131" t="s">
        <v>162</v>
      </c>
      <c r="L315" s="33"/>
      <c r="M315" s="136" t="s">
        <v>19</v>
      </c>
      <c r="N315" s="137" t="s">
        <v>47</v>
      </c>
      <c r="P315" s="138">
        <f>O315*H315</f>
        <v>0</v>
      </c>
      <c r="Q315" s="138">
        <v>3.0000000000000001E-5</v>
      </c>
      <c r="R315" s="138">
        <f>Q315*H315</f>
        <v>1.7430000000000002E-3</v>
      </c>
      <c r="S315" s="138">
        <v>3.0000000000000001E-3</v>
      </c>
      <c r="T315" s="138">
        <f>S315*H315</f>
        <v>0.17430000000000001</v>
      </c>
      <c r="U315" s="331" t="s">
        <v>19</v>
      </c>
      <c r="V315" s="1" t="str">
        <f t="shared" si="3"/>
        <v/>
      </c>
      <c r="AR315" s="140" t="s">
        <v>163</v>
      </c>
      <c r="AT315" s="140" t="s">
        <v>158</v>
      </c>
      <c r="AU315" s="140" t="s">
        <v>88</v>
      </c>
      <c r="AY315" s="18" t="s">
        <v>155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8" t="s">
        <v>88</v>
      </c>
      <c r="BK315" s="141">
        <f>ROUND(I315*H315,2)</f>
        <v>0</v>
      </c>
      <c r="BL315" s="18" t="s">
        <v>163</v>
      </c>
      <c r="BM315" s="140" t="s">
        <v>472</v>
      </c>
    </row>
    <row r="316" spans="2:65" s="1" customFormat="1" ht="11.25" x14ac:dyDescent="0.2">
      <c r="B316" s="33"/>
      <c r="D316" s="142" t="s">
        <v>165</v>
      </c>
      <c r="F316" s="143" t="s">
        <v>473</v>
      </c>
      <c r="I316" s="144"/>
      <c r="L316" s="33"/>
      <c r="M316" s="145"/>
      <c r="U316" s="332"/>
      <c r="V316" s="1" t="str">
        <f t="shared" si="3"/>
        <v/>
      </c>
      <c r="AT316" s="18" t="s">
        <v>165</v>
      </c>
      <c r="AU316" s="18" t="s">
        <v>88</v>
      </c>
    </row>
    <row r="317" spans="2:65" s="1" customFormat="1" ht="19.5" x14ac:dyDescent="0.2">
      <c r="B317" s="33"/>
      <c r="D317" s="147" t="s">
        <v>266</v>
      </c>
      <c r="F317" s="164" t="s">
        <v>288</v>
      </c>
      <c r="I317" s="144"/>
      <c r="L317" s="33"/>
      <c r="M317" s="145"/>
      <c r="U317" s="332"/>
      <c r="V317" s="1" t="str">
        <f t="shared" si="3"/>
        <v/>
      </c>
      <c r="AT317" s="18" t="s">
        <v>266</v>
      </c>
      <c r="AU317" s="18" t="s">
        <v>88</v>
      </c>
    </row>
    <row r="318" spans="2:65" s="12" customFormat="1" ht="11.25" x14ac:dyDescent="0.2">
      <c r="B318" s="146"/>
      <c r="D318" s="147" t="s">
        <v>167</v>
      </c>
      <c r="E318" s="148" t="s">
        <v>19</v>
      </c>
      <c r="F318" s="149" t="s">
        <v>474</v>
      </c>
      <c r="H318" s="150">
        <v>58.1</v>
      </c>
      <c r="I318" s="151"/>
      <c r="L318" s="146"/>
      <c r="M318" s="152"/>
      <c r="U318" s="333"/>
      <c r="V318" s="1" t="str">
        <f t="shared" si="3"/>
        <v/>
      </c>
      <c r="AT318" s="148" t="s">
        <v>167</v>
      </c>
      <c r="AU318" s="148" t="s">
        <v>88</v>
      </c>
      <c r="AV318" s="12" t="s">
        <v>88</v>
      </c>
      <c r="AW318" s="12" t="s">
        <v>36</v>
      </c>
      <c r="AX318" s="12" t="s">
        <v>75</v>
      </c>
      <c r="AY318" s="148" t="s">
        <v>155</v>
      </c>
    </row>
    <row r="319" spans="2:65" s="13" customFormat="1" ht="11.25" x14ac:dyDescent="0.2">
      <c r="B319" s="153"/>
      <c r="D319" s="147" t="s">
        <v>167</v>
      </c>
      <c r="E319" s="154" t="s">
        <v>19</v>
      </c>
      <c r="F319" s="155" t="s">
        <v>169</v>
      </c>
      <c r="H319" s="156">
        <v>58.1</v>
      </c>
      <c r="I319" s="157"/>
      <c r="L319" s="153"/>
      <c r="M319" s="158"/>
      <c r="U319" s="334"/>
      <c r="V319" s="1" t="str">
        <f t="shared" si="3"/>
        <v/>
      </c>
      <c r="AT319" s="154" t="s">
        <v>167</v>
      </c>
      <c r="AU319" s="154" t="s">
        <v>88</v>
      </c>
      <c r="AV319" s="13" t="s">
        <v>163</v>
      </c>
      <c r="AW319" s="13" t="s">
        <v>36</v>
      </c>
      <c r="AX319" s="13" t="s">
        <v>82</v>
      </c>
      <c r="AY319" s="154" t="s">
        <v>155</v>
      </c>
    </row>
    <row r="320" spans="2:65" s="1" customFormat="1" ht="21.75" customHeight="1" x14ac:dyDescent="0.2">
      <c r="B320" s="33"/>
      <c r="C320" s="129" t="s">
        <v>475</v>
      </c>
      <c r="D320" s="129" t="s">
        <v>158</v>
      </c>
      <c r="E320" s="130" t="s">
        <v>476</v>
      </c>
      <c r="F320" s="131" t="s">
        <v>477</v>
      </c>
      <c r="G320" s="132" t="s">
        <v>231</v>
      </c>
      <c r="H320" s="133">
        <v>5.1999999999999998E-2</v>
      </c>
      <c r="I320" s="134"/>
      <c r="J320" s="135">
        <f>ROUND(I320*H320,2)</f>
        <v>0</v>
      </c>
      <c r="K320" s="131" t="s">
        <v>162</v>
      </c>
      <c r="L320" s="33"/>
      <c r="M320" s="136" t="s">
        <v>19</v>
      </c>
      <c r="N320" s="137" t="s">
        <v>47</v>
      </c>
      <c r="P320" s="138">
        <f>O320*H320</f>
        <v>0</v>
      </c>
      <c r="Q320" s="138">
        <v>0</v>
      </c>
      <c r="R320" s="138">
        <f>Q320*H320</f>
        <v>0</v>
      </c>
      <c r="S320" s="138">
        <v>1.258</v>
      </c>
      <c r="T320" s="138">
        <f>S320*H320</f>
        <v>6.5416000000000002E-2</v>
      </c>
      <c r="U320" s="331" t="s">
        <v>19</v>
      </c>
      <c r="V320" s="1" t="str">
        <f t="shared" si="3"/>
        <v/>
      </c>
      <c r="AR320" s="140" t="s">
        <v>163</v>
      </c>
      <c r="AT320" s="140" t="s">
        <v>158</v>
      </c>
      <c r="AU320" s="140" t="s">
        <v>88</v>
      </c>
      <c r="AY320" s="18" t="s">
        <v>155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8" t="s">
        <v>88</v>
      </c>
      <c r="BK320" s="141">
        <f>ROUND(I320*H320,2)</f>
        <v>0</v>
      </c>
      <c r="BL320" s="18" t="s">
        <v>163</v>
      </c>
      <c r="BM320" s="140" t="s">
        <v>478</v>
      </c>
    </row>
    <row r="321" spans="2:65" s="1" customFormat="1" ht="11.25" x14ac:dyDescent="0.2">
      <c r="B321" s="33"/>
      <c r="D321" s="142" t="s">
        <v>165</v>
      </c>
      <c r="F321" s="143" t="s">
        <v>479</v>
      </c>
      <c r="I321" s="144"/>
      <c r="L321" s="33"/>
      <c r="M321" s="145"/>
      <c r="U321" s="332"/>
      <c r="V321" s="1" t="str">
        <f t="shared" si="3"/>
        <v/>
      </c>
      <c r="AT321" s="18" t="s">
        <v>165</v>
      </c>
      <c r="AU321" s="18" t="s">
        <v>88</v>
      </c>
    </row>
    <row r="322" spans="2:65" s="14" customFormat="1" ht="11.25" x14ac:dyDescent="0.2">
      <c r="B322" s="159"/>
      <c r="D322" s="147" t="s">
        <v>167</v>
      </c>
      <c r="E322" s="160" t="s">
        <v>19</v>
      </c>
      <c r="F322" s="161" t="s">
        <v>480</v>
      </c>
      <c r="H322" s="160" t="s">
        <v>19</v>
      </c>
      <c r="I322" s="162"/>
      <c r="L322" s="159"/>
      <c r="M322" s="163"/>
      <c r="U322" s="335"/>
      <c r="V322" s="1" t="str">
        <f t="shared" si="3"/>
        <v/>
      </c>
      <c r="AT322" s="160" t="s">
        <v>167</v>
      </c>
      <c r="AU322" s="160" t="s">
        <v>88</v>
      </c>
      <c r="AV322" s="14" t="s">
        <v>82</v>
      </c>
      <c r="AW322" s="14" t="s">
        <v>36</v>
      </c>
      <c r="AX322" s="14" t="s">
        <v>75</v>
      </c>
      <c r="AY322" s="160" t="s">
        <v>155</v>
      </c>
    </row>
    <row r="323" spans="2:65" s="14" customFormat="1" ht="11.25" x14ac:dyDescent="0.2">
      <c r="B323" s="159"/>
      <c r="D323" s="147" t="s">
        <v>167</v>
      </c>
      <c r="E323" s="160" t="s">
        <v>19</v>
      </c>
      <c r="F323" s="161" t="s">
        <v>235</v>
      </c>
      <c r="H323" s="160" t="s">
        <v>19</v>
      </c>
      <c r="I323" s="162"/>
      <c r="L323" s="159"/>
      <c r="M323" s="163"/>
      <c r="U323" s="335"/>
      <c r="V323" s="1" t="str">
        <f t="shared" si="3"/>
        <v/>
      </c>
      <c r="AT323" s="160" t="s">
        <v>167</v>
      </c>
      <c r="AU323" s="160" t="s">
        <v>88</v>
      </c>
      <c r="AV323" s="14" t="s">
        <v>82</v>
      </c>
      <c r="AW323" s="14" t="s">
        <v>36</v>
      </c>
      <c r="AX323" s="14" t="s">
        <v>75</v>
      </c>
      <c r="AY323" s="160" t="s">
        <v>155</v>
      </c>
    </row>
    <row r="324" spans="2:65" s="12" customFormat="1" ht="11.25" x14ac:dyDescent="0.2">
      <c r="B324" s="146"/>
      <c r="D324" s="147" t="s">
        <v>167</v>
      </c>
      <c r="E324" s="148" t="s">
        <v>19</v>
      </c>
      <c r="F324" s="149" t="s">
        <v>236</v>
      </c>
      <c r="H324" s="150">
        <v>5.1999999999999998E-2</v>
      </c>
      <c r="I324" s="151"/>
      <c r="L324" s="146"/>
      <c r="M324" s="152"/>
      <c r="U324" s="333"/>
      <c r="V324" s="1" t="str">
        <f t="shared" si="3"/>
        <v/>
      </c>
      <c r="AT324" s="148" t="s">
        <v>167</v>
      </c>
      <c r="AU324" s="148" t="s">
        <v>88</v>
      </c>
      <c r="AV324" s="12" t="s">
        <v>88</v>
      </c>
      <c r="AW324" s="12" t="s">
        <v>36</v>
      </c>
      <c r="AX324" s="12" t="s">
        <v>75</v>
      </c>
      <c r="AY324" s="148" t="s">
        <v>155</v>
      </c>
    </row>
    <row r="325" spans="2:65" s="13" customFormat="1" ht="11.25" x14ac:dyDescent="0.2">
      <c r="B325" s="153"/>
      <c r="D325" s="147" t="s">
        <v>167</v>
      </c>
      <c r="E325" s="154" t="s">
        <v>19</v>
      </c>
      <c r="F325" s="155" t="s">
        <v>169</v>
      </c>
      <c r="H325" s="156">
        <v>5.1999999999999998E-2</v>
      </c>
      <c r="I325" s="157"/>
      <c r="L325" s="153"/>
      <c r="M325" s="158"/>
      <c r="U325" s="334"/>
      <c r="V325" s="1" t="str">
        <f t="shared" si="3"/>
        <v/>
      </c>
      <c r="AT325" s="154" t="s">
        <v>167</v>
      </c>
      <c r="AU325" s="154" t="s">
        <v>88</v>
      </c>
      <c r="AV325" s="13" t="s">
        <v>163</v>
      </c>
      <c r="AW325" s="13" t="s">
        <v>36</v>
      </c>
      <c r="AX325" s="13" t="s">
        <v>82</v>
      </c>
      <c r="AY325" s="154" t="s">
        <v>155</v>
      </c>
    </row>
    <row r="326" spans="2:65" s="1" customFormat="1" ht="24.2" customHeight="1" x14ac:dyDescent="0.2">
      <c r="B326" s="33"/>
      <c r="C326" s="129" t="s">
        <v>481</v>
      </c>
      <c r="D326" s="129" t="s">
        <v>158</v>
      </c>
      <c r="E326" s="130" t="s">
        <v>482</v>
      </c>
      <c r="F326" s="131" t="s">
        <v>483</v>
      </c>
      <c r="G326" s="132" t="s">
        <v>161</v>
      </c>
      <c r="H326" s="133">
        <v>12.417</v>
      </c>
      <c r="I326" s="134"/>
      <c r="J326" s="135">
        <f>ROUND(I326*H326,2)</f>
        <v>0</v>
      </c>
      <c r="K326" s="131" t="s">
        <v>162</v>
      </c>
      <c r="L326" s="33"/>
      <c r="M326" s="136" t="s">
        <v>19</v>
      </c>
      <c r="N326" s="137" t="s">
        <v>47</v>
      </c>
      <c r="P326" s="138">
        <f>O326*H326</f>
        <v>0</v>
      </c>
      <c r="Q326" s="138">
        <v>0</v>
      </c>
      <c r="R326" s="138">
        <f>Q326*H326</f>
        <v>0</v>
      </c>
      <c r="S326" s="138">
        <v>8.7999999999999995E-2</v>
      </c>
      <c r="T326" s="138">
        <f>S326*H326</f>
        <v>1.0926959999999999</v>
      </c>
      <c r="U326" s="331" t="s">
        <v>19</v>
      </c>
      <c r="V326" s="1" t="str">
        <f t="shared" si="3"/>
        <v/>
      </c>
      <c r="AR326" s="140" t="s">
        <v>163</v>
      </c>
      <c r="AT326" s="140" t="s">
        <v>158</v>
      </c>
      <c r="AU326" s="140" t="s">
        <v>88</v>
      </c>
      <c r="AY326" s="18" t="s">
        <v>155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88</v>
      </c>
      <c r="BK326" s="141">
        <f>ROUND(I326*H326,2)</f>
        <v>0</v>
      </c>
      <c r="BL326" s="18" t="s">
        <v>163</v>
      </c>
      <c r="BM326" s="140" t="s">
        <v>484</v>
      </c>
    </row>
    <row r="327" spans="2:65" s="1" customFormat="1" ht="11.25" x14ac:dyDescent="0.2">
      <c r="B327" s="33"/>
      <c r="D327" s="142" t="s">
        <v>165</v>
      </c>
      <c r="F327" s="143" t="s">
        <v>485</v>
      </c>
      <c r="I327" s="144"/>
      <c r="L327" s="33"/>
      <c r="M327" s="145"/>
      <c r="U327" s="332"/>
      <c r="V327" s="1" t="str">
        <f t="shared" si="3"/>
        <v/>
      </c>
      <c r="AT327" s="18" t="s">
        <v>165</v>
      </c>
      <c r="AU327" s="18" t="s">
        <v>88</v>
      </c>
    </row>
    <row r="328" spans="2:65" s="12" customFormat="1" ht="11.25" x14ac:dyDescent="0.2">
      <c r="B328" s="146"/>
      <c r="D328" s="147" t="s">
        <v>167</v>
      </c>
      <c r="E328" s="148" t="s">
        <v>19</v>
      </c>
      <c r="F328" s="149" t="s">
        <v>486</v>
      </c>
      <c r="H328" s="150">
        <v>3.5459999999999998</v>
      </c>
      <c r="I328" s="151"/>
      <c r="L328" s="146"/>
      <c r="M328" s="152"/>
      <c r="U328" s="333"/>
      <c r="V328" s="1" t="str">
        <f t="shared" si="3"/>
        <v/>
      </c>
      <c r="AT328" s="148" t="s">
        <v>167</v>
      </c>
      <c r="AU328" s="148" t="s">
        <v>88</v>
      </c>
      <c r="AV328" s="12" t="s">
        <v>88</v>
      </c>
      <c r="AW328" s="12" t="s">
        <v>36</v>
      </c>
      <c r="AX328" s="12" t="s">
        <v>75</v>
      </c>
      <c r="AY328" s="148" t="s">
        <v>155</v>
      </c>
    </row>
    <row r="329" spans="2:65" s="12" customFormat="1" ht="11.25" x14ac:dyDescent="0.2">
      <c r="B329" s="146"/>
      <c r="D329" s="147" t="s">
        <v>167</v>
      </c>
      <c r="E329" s="148" t="s">
        <v>19</v>
      </c>
      <c r="F329" s="149" t="s">
        <v>487</v>
      </c>
      <c r="H329" s="150">
        <v>1.194</v>
      </c>
      <c r="I329" s="151"/>
      <c r="L329" s="146"/>
      <c r="M329" s="152"/>
      <c r="U329" s="333"/>
      <c r="V329" s="1" t="str">
        <f t="shared" si="3"/>
        <v/>
      </c>
      <c r="AT329" s="148" t="s">
        <v>167</v>
      </c>
      <c r="AU329" s="148" t="s">
        <v>88</v>
      </c>
      <c r="AV329" s="12" t="s">
        <v>88</v>
      </c>
      <c r="AW329" s="12" t="s">
        <v>36</v>
      </c>
      <c r="AX329" s="12" t="s">
        <v>75</v>
      </c>
      <c r="AY329" s="148" t="s">
        <v>155</v>
      </c>
    </row>
    <row r="330" spans="2:65" s="12" customFormat="1" ht="11.25" x14ac:dyDescent="0.2">
      <c r="B330" s="146"/>
      <c r="D330" s="147" t="s">
        <v>167</v>
      </c>
      <c r="E330" s="148" t="s">
        <v>19</v>
      </c>
      <c r="F330" s="149" t="s">
        <v>488</v>
      </c>
      <c r="H330" s="150">
        <v>4.8</v>
      </c>
      <c r="I330" s="151"/>
      <c r="L330" s="146"/>
      <c r="M330" s="152"/>
      <c r="U330" s="333"/>
      <c r="V330" s="1" t="str">
        <f t="shared" si="3"/>
        <v/>
      </c>
      <c r="AT330" s="148" t="s">
        <v>167</v>
      </c>
      <c r="AU330" s="148" t="s">
        <v>88</v>
      </c>
      <c r="AV330" s="12" t="s">
        <v>88</v>
      </c>
      <c r="AW330" s="12" t="s">
        <v>36</v>
      </c>
      <c r="AX330" s="12" t="s">
        <v>75</v>
      </c>
      <c r="AY330" s="148" t="s">
        <v>155</v>
      </c>
    </row>
    <row r="331" spans="2:65" s="12" customFormat="1" ht="11.25" x14ac:dyDescent="0.2">
      <c r="B331" s="146"/>
      <c r="D331" s="147" t="s">
        <v>167</v>
      </c>
      <c r="E331" s="148" t="s">
        <v>19</v>
      </c>
      <c r="F331" s="149" t="s">
        <v>489</v>
      </c>
      <c r="H331" s="150">
        <v>2.8769999999999998</v>
      </c>
      <c r="I331" s="151"/>
      <c r="L331" s="146"/>
      <c r="M331" s="152"/>
      <c r="U331" s="333"/>
      <c r="V331" s="1" t="str">
        <f t="shared" si="3"/>
        <v/>
      </c>
      <c r="AT331" s="148" t="s">
        <v>167</v>
      </c>
      <c r="AU331" s="148" t="s">
        <v>88</v>
      </c>
      <c r="AV331" s="12" t="s">
        <v>88</v>
      </c>
      <c r="AW331" s="12" t="s">
        <v>36</v>
      </c>
      <c r="AX331" s="12" t="s">
        <v>75</v>
      </c>
      <c r="AY331" s="148" t="s">
        <v>155</v>
      </c>
    </row>
    <row r="332" spans="2:65" s="13" customFormat="1" ht="11.25" x14ac:dyDescent="0.2">
      <c r="B332" s="153"/>
      <c r="D332" s="147" t="s">
        <v>167</v>
      </c>
      <c r="E332" s="154" t="s">
        <v>19</v>
      </c>
      <c r="F332" s="155" t="s">
        <v>169</v>
      </c>
      <c r="H332" s="156">
        <v>12.416999999999998</v>
      </c>
      <c r="I332" s="157"/>
      <c r="L332" s="153"/>
      <c r="M332" s="158"/>
      <c r="U332" s="334"/>
      <c r="V332" s="1" t="str">
        <f t="shared" si="3"/>
        <v/>
      </c>
      <c r="AT332" s="154" t="s">
        <v>167</v>
      </c>
      <c r="AU332" s="154" t="s">
        <v>88</v>
      </c>
      <c r="AV332" s="13" t="s">
        <v>163</v>
      </c>
      <c r="AW332" s="13" t="s">
        <v>36</v>
      </c>
      <c r="AX332" s="13" t="s">
        <v>82</v>
      </c>
      <c r="AY332" s="154" t="s">
        <v>155</v>
      </c>
    </row>
    <row r="333" spans="2:65" s="1" customFormat="1" ht="24.2" customHeight="1" x14ac:dyDescent="0.2">
      <c r="B333" s="33"/>
      <c r="C333" s="129" t="s">
        <v>490</v>
      </c>
      <c r="D333" s="129" t="s">
        <v>158</v>
      </c>
      <c r="E333" s="130" t="s">
        <v>491</v>
      </c>
      <c r="F333" s="131" t="s">
        <v>492</v>
      </c>
      <c r="G333" s="132" t="s">
        <v>161</v>
      </c>
      <c r="H333" s="133">
        <v>3.1819999999999999</v>
      </c>
      <c r="I333" s="134"/>
      <c r="J333" s="135">
        <f>ROUND(I333*H333,2)</f>
        <v>0</v>
      </c>
      <c r="K333" s="131" t="s">
        <v>162</v>
      </c>
      <c r="L333" s="33"/>
      <c r="M333" s="136" t="s">
        <v>19</v>
      </c>
      <c r="N333" s="137" t="s">
        <v>47</v>
      </c>
      <c r="P333" s="138">
        <f>O333*H333</f>
        <v>0</v>
      </c>
      <c r="Q333" s="138">
        <v>0</v>
      </c>
      <c r="R333" s="138">
        <f>Q333*H333</f>
        <v>0</v>
      </c>
      <c r="S333" s="138">
        <v>4.1000000000000002E-2</v>
      </c>
      <c r="T333" s="138">
        <f>S333*H333</f>
        <v>0.13046199999999999</v>
      </c>
      <c r="U333" s="331" t="s">
        <v>272</v>
      </c>
      <c r="V333" s="1">
        <f t="shared" si="3"/>
        <v>0</v>
      </c>
      <c r="AR333" s="140" t="s">
        <v>163</v>
      </c>
      <c r="AT333" s="140" t="s">
        <v>158</v>
      </c>
      <c r="AU333" s="140" t="s">
        <v>88</v>
      </c>
      <c r="AY333" s="18" t="s">
        <v>155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8" t="s">
        <v>88</v>
      </c>
      <c r="BK333" s="141">
        <f>ROUND(I333*H333,2)</f>
        <v>0</v>
      </c>
      <c r="BL333" s="18" t="s">
        <v>163</v>
      </c>
      <c r="BM333" s="140" t="s">
        <v>493</v>
      </c>
    </row>
    <row r="334" spans="2:65" s="1" customFormat="1" ht="11.25" x14ac:dyDescent="0.2">
      <c r="B334" s="33"/>
      <c r="D334" s="142" t="s">
        <v>165</v>
      </c>
      <c r="F334" s="143" t="s">
        <v>494</v>
      </c>
      <c r="I334" s="144"/>
      <c r="L334" s="33"/>
      <c r="M334" s="145"/>
      <c r="U334" s="332"/>
      <c r="V334" s="1" t="str">
        <f t="shared" si="3"/>
        <v/>
      </c>
      <c r="AT334" s="18" t="s">
        <v>165</v>
      </c>
      <c r="AU334" s="18" t="s">
        <v>88</v>
      </c>
    </row>
    <row r="335" spans="2:65" s="12" customFormat="1" ht="11.25" x14ac:dyDescent="0.2">
      <c r="B335" s="146"/>
      <c r="D335" s="147" t="s">
        <v>167</v>
      </c>
      <c r="E335" s="148" t="s">
        <v>19</v>
      </c>
      <c r="F335" s="149" t="s">
        <v>495</v>
      </c>
      <c r="H335" s="150">
        <v>0.52800000000000002</v>
      </c>
      <c r="I335" s="151"/>
      <c r="L335" s="146"/>
      <c r="M335" s="152"/>
      <c r="U335" s="333"/>
      <c r="V335" s="1" t="str">
        <f t="shared" si="3"/>
        <v/>
      </c>
      <c r="AT335" s="148" t="s">
        <v>167</v>
      </c>
      <c r="AU335" s="148" t="s">
        <v>88</v>
      </c>
      <c r="AV335" s="12" t="s">
        <v>88</v>
      </c>
      <c r="AW335" s="12" t="s">
        <v>36</v>
      </c>
      <c r="AX335" s="12" t="s">
        <v>75</v>
      </c>
      <c r="AY335" s="148" t="s">
        <v>155</v>
      </c>
    </row>
    <row r="336" spans="2:65" s="12" customFormat="1" ht="11.25" x14ac:dyDescent="0.2">
      <c r="B336" s="146"/>
      <c r="D336" s="147" t="s">
        <v>167</v>
      </c>
      <c r="E336" s="148" t="s">
        <v>19</v>
      </c>
      <c r="F336" s="149" t="s">
        <v>496</v>
      </c>
      <c r="H336" s="150">
        <v>0.502</v>
      </c>
      <c r="I336" s="151"/>
      <c r="L336" s="146"/>
      <c r="M336" s="152"/>
      <c r="U336" s="333"/>
      <c r="V336" s="1" t="str">
        <f t="shared" si="3"/>
        <v/>
      </c>
      <c r="AT336" s="148" t="s">
        <v>167</v>
      </c>
      <c r="AU336" s="148" t="s">
        <v>88</v>
      </c>
      <c r="AV336" s="12" t="s">
        <v>88</v>
      </c>
      <c r="AW336" s="12" t="s">
        <v>36</v>
      </c>
      <c r="AX336" s="12" t="s">
        <v>75</v>
      </c>
      <c r="AY336" s="148" t="s">
        <v>155</v>
      </c>
    </row>
    <row r="337" spans="2:65" s="12" customFormat="1" ht="11.25" x14ac:dyDescent="0.2">
      <c r="B337" s="146"/>
      <c r="D337" s="147" t="s">
        <v>167</v>
      </c>
      <c r="E337" s="148" t="s">
        <v>19</v>
      </c>
      <c r="F337" s="149" t="s">
        <v>497</v>
      </c>
      <c r="H337" s="150">
        <v>0.505</v>
      </c>
      <c r="I337" s="151"/>
      <c r="L337" s="146"/>
      <c r="M337" s="152"/>
      <c r="U337" s="333"/>
      <c r="V337" s="1" t="str">
        <f t="shared" si="3"/>
        <v/>
      </c>
      <c r="AT337" s="148" t="s">
        <v>167</v>
      </c>
      <c r="AU337" s="148" t="s">
        <v>88</v>
      </c>
      <c r="AV337" s="12" t="s">
        <v>88</v>
      </c>
      <c r="AW337" s="12" t="s">
        <v>36</v>
      </c>
      <c r="AX337" s="12" t="s">
        <v>75</v>
      </c>
      <c r="AY337" s="148" t="s">
        <v>155</v>
      </c>
    </row>
    <row r="338" spans="2:65" s="12" customFormat="1" ht="11.25" x14ac:dyDescent="0.2">
      <c r="B338" s="146"/>
      <c r="D338" s="147" t="s">
        <v>167</v>
      </c>
      <c r="E338" s="148" t="s">
        <v>19</v>
      </c>
      <c r="F338" s="149" t="s">
        <v>498</v>
      </c>
      <c r="H338" s="150">
        <v>0.48699999999999999</v>
      </c>
      <c r="I338" s="151"/>
      <c r="L338" s="146"/>
      <c r="M338" s="152"/>
      <c r="U338" s="333"/>
      <c r="V338" s="1" t="str">
        <f t="shared" si="3"/>
        <v/>
      </c>
      <c r="AT338" s="148" t="s">
        <v>167</v>
      </c>
      <c r="AU338" s="148" t="s">
        <v>88</v>
      </c>
      <c r="AV338" s="12" t="s">
        <v>88</v>
      </c>
      <c r="AW338" s="12" t="s">
        <v>36</v>
      </c>
      <c r="AX338" s="12" t="s">
        <v>75</v>
      </c>
      <c r="AY338" s="148" t="s">
        <v>155</v>
      </c>
    </row>
    <row r="339" spans="2:65" s="12" customFormat="1" ht="11.25" x14ac:dyDescent="0.2">
      <c r="B339" s="146"/>
      <c r="D339" s="147" t="s">
        <v>167</v>
      </c>
      <c r="E339" s="148" t="s">
        <v>19</v>
      </c>
      <c r="F339" s="149" t="s">
        <v>499</v>
      </c>
      <c r="H339" s="150">
        <v>1.1599999999999999</v>
      </c>
      <c r="I339" s="151"/>
      <c r="L339" s="146"/>
      <c r="M339" s="152"/>
      <c r="U339" s="333"/>
      <c r="V339" s="1" t="str">
        <f t="shared" si="3"/>
        <v/>
      </c>
      <c r="AT339" s="148" t="s">
        <v>167</v>
      </c>
      <c r="AU339" s="148" t="s">
        <v>88</v>
      </c>
      <c r="AV339" s="12" t="s">
        <v>88</v>
      </c>
      <c r="AW339" s="12" t="s">
        <v>36</v>
      </c>
      <c r="AX339" s="12" t="s">
        <v>75</v>
      </c>
      <c r="AY339" s="148" t="s">
        <v>155</v>
      </c>
    </row>
    <row r="340" spans="2:65" s="13" customFormat="1" ht="11.25" x14ac:dyDescent="0.2">
      <c r="B340" s="153"/>
      <c r="D340" s="147" t="s">
        <v>167</v>
      </c>
      <c r="E340" s="154" t="s">
        <v>19</v>
      </c>
      <c r="F340" s="155" t="s">
        <v>169</v>
      </c>
      <c r="H340" s="156">
        <v>3.1820000000000004</v>
      </c>
      <c r="I340" s="157"/>
      <c r="L340" s="153"/>
      <c r="M340" s="158"/>
      <c r="U340" s="334"/>
      <c r="V340" s="1" t="str">
        <f t="shared" si="3"/>
        <v/>
      </c>
      <c r="AT340" s="154" t="s">
        <v>167</v>
      </c>
      <c r="AU340" s="154" t="s">
        <v>88</v>
      </c>
      <c r="AV340" s="13" t="s">
        <v>163</v>
      </c>
      <c r="AW340" s="13" t="s">
        <v>36</v>
      </c>
      <c r="AX340" s="13" t="s">
        <v>82</v>
      </c>
      <c r="AY340" s="154" t="s">
        <v>155</v>
      </c>
    </row>
    <row r="341" spans="2:65" s="1" customFormat="1" ht="24.2" customHeight="1" x14ac:dyDescent="0.2">
      <c r="B341" s="33"/>
      <c r="C341" s="129" t="s">
        <v>500</v>
      </c>
      <c r="D341" s="129" t="s">
        <v>158</v>
      </c>
      <c r="E341" s="130" t="s">
        <v>501</v>
      </c>
      <c r="F341" s="131" t="s">
        <v>502</v>
      </c>
      <c r="G341" s="132" t="s">
        <v>161</v>
      </c>
      <c r="H341" s="133">
        <v>8.8000000000000007</v>
      </c>
      <c r="I341" s="134"/>
      <c r="J341" s="135">
        <f>ROUND(I341*H341,2)</f>
        <v>0</v>
      </c>
      <c r="K341" s="131" t="s">
        <v>162</v>
      </c>
      <c r="L341" s="33"/>
      <c r="M341" s="136" t="s">
        <v>19</v>
      </c>
      <c r="N341" s="137" t="s">
        <v>47</v>
      </c>
      <c r="P341" s="138">
        <f>O341*H341</f>
        <v>0</v>
      </c>
      <c r="Q341" s="138">
        <v>0</v>
      </c>
      <c r="R341" s="138">
        <f>Q341*H341</f>
        <v>0</v>
      </c>
      <c r="S341" s="138">
        <v>3.5000000000000003E-2</v>
      </c>
      <c r="T341" s="138">
        <f>S341*H341</f>
        <v>0.30800000000000005</v>
      </c>
      <c r="U341" s="331" t="s">
        <v>19</v>
      </c>
      <c r="V341" s="1" t="str">
        <f t="shared" si="3"/>
        <v/>
      </c>
      <c r="AR341" s="140" t="s">
        <v>163</v>
      </c>
      <c r="AT341" s="140" t="s">
        <v>158</v>
      </c>
      <c r="AU341" s="140" t="s">
        <v>88</v>
      </c>
      <c r="AY341" s="18" t="s">
        <v>155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88</v>
      </c>
      <c r="BK341" s="141">
        <f>ROUND(I341*H341,2)</f>
        <v>0</v>
      </c>
      <c r="BL341" s="18" t="s">
        <v>163</v>
      </c>
      <c r="BM341" s="140" t="s">
        <v>503</v>
      </c>
    </row>
    <row r="342" spans="2:65" s="1" customFormat="1" ht="11.25" x14ac:dyDescent="0.2">
      <c r="B342" s="33"/>
      <c r="D342" s="142" t="s">
        <v>165</v>
      </c>
      <c r="F342" s="143" t="s">
        <v>504</v>
      </c>
      <c r="I342" s="144"/>
      <c r="L342" s="33"/>
      <c r="M342" s="145"/>
      <c r="U342" s="332"/>
      <c r="V342" s="1" t="str">
        <f t="shared" si="3"/>
        <v/>
      </c>
      <c r="AT342" s="18" t="s">
        <v>165</v>
      </c>
      <c r="AU342" s="18" t="s">
        <v>88</v>
      </c>
    </row>
    <row r="343" spans="2:65" s="14" customFormat="1" ht="11.25" x14ac:dyDescent="0.2">
      <c r="B343" s="159"/>
      <c r="D343" s="147" t="s">
        <v>167</v>
      </c>
      <c r="E343" s="160" t="s">
        <v>19</v>
      </c>
      <c r="F343" s="161" t="s">
        <v>505</v>
      </c>
      <c r="H343" s="160" t="s">
        <v>19</v>
      </c>
      <c r="I343" s="162"/>
      <c r="L343" s="159"/>
      <c r="M343" s="163"/>
      <c r="U343" s="335"/>
      <c r="V343" s="1" t="str">
        <f t="shared" si="3"/>
        <v/>
      </c>
      <c r="AT343" s="160" t="s">
        <v>167</v>
      </c>
      <c r="AU343" s="160" t="s">
        <v>88</v>
      </c>
      <c r="AV343" s="14" t="s">
        <v>82</v>
      </c>
      <c r="AW343" s="14" t="s">
        <v>36</v>
      </c>
      <c r="AX343" s="14" t="s">
        <v>75</v>
      </c>
      <c r="AY343" s="160" t="s">
        <v>155</v>
      </c>
    </row>
    <row r="344" spans="2:65" s="12" customFormat="1" ht="11.25" x14ac:dyDescent="0.2">
      <c r="B344" s="146"/>
      <c r="D344" s="147" t="s">
        <v>167</v>
      </c>
      <c r="E344" s="148" t="s">
        <v>19</v>
      </c>
      <c r="F344" s="149" t="s">
        <v>506</v>
      </c>
      <c r="H344" s="150">
        <v>4.0599999999999996</v>
      </c>
      <c r="I344" s="151"/>
      <c r="L344" s="146"/>
      <c r="M344" s="152"/>
      <c r="U344" s="333"/>
      <c r="V344" s="1" t="str">
        <f t="shared" si="3"/>
        <v/>
      </c>
      <c r="AT344" s="148" t="s">
        <v>167</v>
      </c>
      <c r="AU344" s="148" t="s">
        <v>88</v>
      </c>
      <c r="AV344" s="12" t="s">
        <v>88</v>
      </c>
      <c r="AW344" s="12" t="s">
        <v>36</v>
      </c>
      <c r="AX344" s="12" t="s">
        <v>75</v>
      </c>
      <c r="AY344" s="148" t="s">
        <v>155</v>
      </c>
    </row>
    <row r="345" spans="2:65" s="12" customFormat="1" ht="11.25" x14ac:dyDescent="0.2">
      <c r="B345" s="146"/>
      <c r="D345" s="147" t="s">
        <v>167</v>
      </c>
      <c r="E345" s="148" t="s">
        <v>19</v>
      </c>
      <c r="F345" s="149" t="s">
        <v>507</v>
      </c>
      <c r="H345" s="150">
        <v>2.82</v>
      </c>
      <c r="I345" s="151"/>
      <c r="L345" s="146"/>
      <c r="M345" s="152"/>
      <c r="U345" s="333"/>
      <c r="V345" s="1" t="str">
        <f t="shared" si="3"/>
        <v/>
      </c>
      <c r="AT345" s="148" t="s">
        <v>167</v>
      </c>
      <c r="AU345" s="148" t="s">
        <v>88</v>
      </c>
      <c r="AV345" s="12" t="s">
        <v>88</v>
      </c>
      <c r="AW345" s="12" t="s">
        <v>36</v>
      </c>
      <c r="AX345" s="12" t="s">
        <v>75</v>
      </c>
      <c r="AY345" s="148" t="s">
        <v>155</v>
      </c>
    </row>
    <row r="346" spans="2:65" s="12" customFormat="1" ht="11.25" x14ac:dyDescent="0.2">
      <c r="B346" s="146"/>
      <c r="D346" s="147" t="s">
        <v>167</v>
      </c>
      <c r="E346" s="148" t="s">
        <v>19</v>
      </c>
      <c r="F346" s="149" t="s">
        <v>508</v>
      </c>
      <c r="H346" s="150">
        <v>0.92</v>
      </c>
      <c r="I346" s="151"/>
      <c r="L346" s="146"/>
      <c r="M346" s="152"/>
      <c r="U346" s="333"/>
      <c r="V346" s="1" t="str">
        <f t="shared" si="3"/>
        <v/>
      </c>
      <c r="AT346" s="148" t="s">
        <v>167</v>
      </c>
      <c r="AU346" s="148" t="s">
        <v>88</v>
      </c>
      <c r="AV346" s="12" t="s">
        <v>88</v>
      </c>
      <c r="AW346" s="12" t="s">
        <v>36</v>
      </c>
      <c r="AX346" s="12" t="s">
        <v>75</v>
      </c>
      <c r="AY346" s="148" t="s">
        <v>155</v>
      </c>
    </row>
    <row r="347" spans="2:65" s="12" customFormat="1" ht="11.25" x14ac:dyDescent="0.2">
      <c r="B347" s="146"/>
      <c r="D347" s="147" t="s">
        <v>167</v>
      </c>
      <c r="E347" s="148" t="s">
        <v>19</v>
      </c>
      <c r="F347" s="149" t="s">
        <v>509</v>
      </c>
      <c r="H347" s="150">
        <v>1</v>
      </c>
      <c r="I347" s="151"/>
      <c r="L347" s="146"/>
      <c r="M347" s="152"/>
      <c r="U347" s="333"/>
      <c r="V347" s="1" t="str">
        <f t="shared" si="3"/>
        <v/>
      </c>
      <c r="AT347" s="148" t="s">
        <v>167</v>
      </c>
      <c r="AU347" s="148" t="s">
        <v>88</v>
      </c>
      <c r="AV347" s="12" t="s">
        <v>88</v>
      </c>
      <c r="AW347" s="12" t="s">
        <v>36</v>
      </c>
      <c r="AX347" s="12" t="s">
        <v>75</v>
      </c>
      <c r="AY347" s="148" t="s">
        <v>155</v>
      </c>
    </row>
    <row r="348" spans="2:65" s="13" customFormat="1" ht="11.25" x14ac:dyDescent="0.2">
      <c r="B348" s="153"/>
      <c r="D348" s="147" t="s">
        <v>167</v>
      </c>
      <c r="E348" s="154" t="s">
        <v>19</v>
      </c>
      <c r="F348" s="155" t="s">
        <v>169</v>
      </c>
      <c r="H348" s="156">
        <v>8.7999999999999989</v>
      </c>
      <c r="I348" s="157"/>
      <c r="L348" s="153"/>
      <c r="M348" s="158"/>
      <c r="U348" s="334"/>
      <c r="V348" s="1" t="str">
        <f t="shared" si="3"/>
        <v/>
      </c>
      <c r="AT348" s="154" t="s">
        <v>167</v>
      </c>
      <c r="AU348" s="154" t="s">
        <v>88</v>
      </c>
      <c r="AV348" s="13" t="s">
        <v>163</v>
      </c>
      <c r="AW348" s="13" t="s">
        <v>36</v>
      </c>
      <c r="AX348" s="13" t="s">
        <v>82</v>
      </c>
      <c r="AY348" s="154" t="s">
        <v>155</v>
      </c>
    </row>
    <row r="349" spans="2:65" s="1" customFormat="1" ht="16.5" customHeight="1" x14ac:dyDescent="0.2">
      <c r="B349" s="33"/>
      <c r="C349" s="129" t="s">
        <v>510</v>
      </c>
      <c r="D349" s="129" t="s">
        <v>158</v>
      </c>
      <c r="E349" s="130" t="s">
        <v>511</v>
      </c>
      <c r="F349" s="131" t="s">
        <v>512</v>
      </c>
      <c r="G349" s="132" t="s">
        <v>326</v>
      </c>
      <c r="H349" s="133">
        <v>9.1999999999999993</v>
      </c>
      <c r="I349" s="134"/>
      <c r="J349" s="135">
        <f>ROUND(I349*H349,2)</f>
        <v>0</v>
      </c>
      <c r="K349" s="131" t="s">
        <v>162</v>
      </c>
      <c r="L349" s="33"/>
      <c r="M349" s="136" t="s">
        <v>19</v>
      </c>
      <c r="N349" s="137" t="s">
        <v>47</v>
      </c>
      <c r="P349" s="138">
        <f>O349*H349</f>
        <v>0</v>
      </c>
      <c r="Q349" s="138">
        <v>0</v>
      </c>
      <c r="R349" s="138">
        <f>Q349*H349</f>
        <v>0</v>
      </c>
      <c r="S349" s="138">
        <v>3.2499999999999999E-3</v>
      </c>
      <c r="T349" s="138">
        <f>S349*H349</f>
        <v>2.9899999999999996E-2</v>
      </c>
      <c r="U349" s="331" t="s">
        <v>19</v>
      </c>
      <c r="V349" s="1" t="str">
        <f t="shared" si="3"/>
        <v/>
      </c>
      <c r="AR349" s="140" t="s">
        <v>256</v>
      </c>
      <c r="AT349" s="140" t="s">
        <v>158</v>
      </c>
      <c r="AU349" s="140" t="s">
        <v>88</v>
      </c>
      <c r="AY349" s="18" t="s">
        <v>155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88</v>
      </c>
      <c r="BK349" s="141">
        <f>ROUND(I349*H349,2)</f>
        <v>0</v>
      </c>
      <c r="BL349" s="18" t="s">
        <v>256</v>
      </c>
      <c r="BM349" s="140" t="s">
        <v>513</v>
      </c>
    </row>
    <row r="350" spans="2:65" s="1" customFormat="1" ht="11.25" x14ac:dyDescent="0.2">
      <c r="B350" s="33"/>
      <c r="D350" s="142" t="s">
        <v>165</v>
      </c>
      <c r="F350" s="143" t="s">
        <v>514</v>
      </c>
      <c r="I350" s="144"/>
      <c r="L350" s="33"/>
      <c r="M350" s="145"/>
      <c r="U350" s="332"/>
      <c r="V350" s="1" t="str">
        <f t="shared" si="3"/>
        <v/>
      </c>
      <c r="AT350" s="18" t="s">
        <v>165</v>
      </c>
      <c r="AU350" s="18" t="s">
        <v>88</v>
      </c>
    </row>
    <row r="351" spans="2:65" s="14" customFormat="1" ht="11.25" x14ac:dyDescent="0.2">
      <c r="B351" s="159"/>
      <c r="D351" s="147" t="s">
        <v>167</v>
      </c>
      <c r="E351" s="160" t="s">
        <v>19</v>
      </c>
      <c r="F351" s="161" t="s">
        <v>505</v>
      </c>
      <c r="H351" s="160" t="s">
        <v>19</v>
      </c>
      <c r="I351" s="162"/>
      <c r="L351" s="159"/>
      <c r="M351" s="163"/>
      <c r="U351" s="335"/>
      <c r="V351" s="1" t="str">
        <f t="shared" si="3"/>
        <v/>
      </c>
      <c r="AT351" s="160" t="s">
        <v>167</v>
      </c>
      <c r="AU351" s="160" t="s">
        <v>88</v>
      </c>
      <c r="AV351" s="14" t="s">
        <v>82</v>
      </c>
      <c r="AW351" s="14" t="s">
        <v>36</v>
      </c>
      <c r="AX351" s="14" t="s">
        <v>75</v>
      </c>
      <c r="AY351" s="160" t="s">
        <v>155</v>
      </c>
    </row>
    <row r="352" spans="2:65" s="12" customFormat="1" ht="11.25" x14ac:dyDescent="0.2">
      <c r="B352" s="146"/>
      <c r="D352" s="147" t="s">
        <v>167</v>
      </c>
      <c r="E352" s="148" t="s">
        <v>19</v>
      </c>
      <c r="F352" s="149" t="s">
        <v>515</v>
      </c>
      <c r="H352" s="150">
        <v>6.1</v>
      </c>
      <c r="I352" s="151"/>
      <c r="L352" s="146"/>
      <c r="M352" s="152"/>
      <c r="U352" s="333"/>
      <c r="V352" s="1" t="str">
        <f t="shared" si="3"/>
        <v/>
      </c>
      <c r="AT352" s="148" t="s">
        <v>167</v>
      </c>
      <c r="AU352" s="148" t="s">
        <v>88</v>
      </c>
      <c r="AV352" s="12" t="s">
        <v>88</v>
      </c>
      <c r="AW352" s="12" t="s">
        <v>36</v>
      </c>
      <c r="AX352" s="12" t="s">
        <v>75</v>
      </c>
      <c r="AY352" s="148" t="s">
        <v>155</v>
      </c>
    </row>
    <row r="353" spans="2:65" s="12" customFormat="1" ht="11.25" x14ac:dyDescent="0.2">
      <c r="B353" s="146"/>
      <c r="D353" s="147" t="s">
        <v>167</v>
      </c>
      <c r="E353" s="148" t="s">
        <v>19</v>
      </c>
      <c r="F353" s="149" t="s">
        <v>516</v>
      </c>
      <c r="H353" s="150">
        <v>3.1</v>
      </c>
      <c r="I353" s="151"/>
      <c r="L353" s="146"/>
      <c r="M353" s="152"/>
      <c r="U353" s="333"/>
      <c r="V353" s="1" t="str">
        <f t="shared" si="3"/>
        <v/>
      </c>
      <c r="AT353" s="148" t="s">
        <v>167</v>
      </c>
      <c r="AU353" s="148" t="s">
        <v>88</v>
      </c>
      <c r="AV353" s="12" t="s">
        <v>88</v>
      </c>
      <c r="AW353" s="12" t="s">
        <v>36</v>
      </c>
      <c r="AX353" s="12" t="s">
        <v>75</v>
      </c>
      <c r="AY353" s="148" t="s">
        <v>155</v>
      </c>
    </row>
    <row r="354" spans="2:65" s="13" customFormat="1" ht="11.25" x14ac:dyDescent="0.2">
      <c r="B354" s="153"/>
      <c r="D354" s="147" t="s">
        <v>167</v>
      </c>
      <c r="E354" s="154" t="s">
        <v>19</v>
      </c>
      <c r="F354" s="155" t="s">
        <v>169</v>
      </c>
      <c r="H354" s="156">
        <v>9.1999999999999993</v>
      </c>
      <c r="I354" s="157"/>
      <c r="L354" s="153"/>
      <c r="M354" s="158"/>
      <c r="U354" s="334"/>
      <c r="V354" s="1" t="str">
        <f t="shared" si="3"/>
        <v/>
      </c>
      <c r="AT354" s="154" t="s">
        <v>167</v>
      </c>
      <c r="AU354" s="154" t="s">
        <v>88</v>
      </c>
      <c r="AV354" s="13" t="s">
        <v>163</v>
      </c>
      <c r="AW354" s="13" t="s">
        <v>36</v>
      </c>
      <c r="AX354" s="13" t="s">
        <v>82</v>
      </c>
      <c r="AY354" s="154" t="s">
        <v>155</v>
      </c>
    </row>
    <row r="355" spans="2:65" s="1" customFormat="1" ht="16.5" customHeight="1" x14ac:dyDescent="0.2">
      <c r="B355" s="33"/>
      <c r="C355" s="129" t="s">
        <v>517</v>
      </c>
      <c r="D355" s="129" t="s">
        <v>158</v>
      </c>
      <c r="E355" s="130" t="s">
        <v>518</v>
      </c>
      <c r="F355" s="131" t="s">
        <v>519</v>
      </c>
      <c r="G355" s="132" t="s">
        <v>345</v>
      </c>
      <c r="H355" s="133">
        <v>0.88900000000000001</v>
      </c>
      <c r="I355" s="134"/>
      <c r="J355" s="135">
        <f>ROUND(I355*H355,2)</f>
        <v>0</v>
      </c>
      <c r="K355" s="131" t="s">
        <v>162</v>
      </c>
      <c r="L355" s="33"/>
      <c r="M355" s="136" t="s">
        <v>19</v>
      </c>
      <c r="N355" s="137" t="s">
        <v>47</v>
      </c>
      <c r="P355" s="138">
        <f>O355*H355</f>
        <v>0</v>
      </c>
      <c r="Q355" s="138">
        <v>0</v>
      </c>
      <c r="R355" s="138">
        <f>Q355*H355</f>
        <v>0</v>
      </c>
      <c r="S355" s="138">
        <v>2.2000000000000002</v>
      </c>
      <c r="T355" s="138">
        <f>S355*H355</f>
        <v>1.9558000000000002</v>
      </c>
      <c r="U355" s="331" t="s">
        <v>19</v>
      </c>
      <c r="V355" s="1" t="str">
        <f t="shared" si="3"/>
        <v/>
      </c>
      <c r="AR355" s="140" t="s">
        <v>163</v>
      </c>
      <c r="AT355" s="140" t="s">
        <v>158</v>
      </c>
      <c r="AU355" s="140" t="s">
        <v>88</v>
      </c>
      <c r="AY355" s="18" t="s">
        <v>155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8" t="s">
        <v>88</v>
      </c>
      <c r="BK355" s="141">
        <f>ROUND(I355*H355,2)</f>
        <v>0</v>
      </c>
      <c r="BL355" s="18" t="s">
        <v>163</v>
      </c>
      <c r="BM355" s="140" t="s">
        <v>520</v>
      </c>
    </row>
    <row r="356" spans="2:65" s="1" customFormat="1" ht="11.25" x14ac:dyDescent="0.2">
      <c r="B356" s="33"/>
      <c r="D356" s="142" t="s">
        <v>165</v>
      </c>
      <c r="F356" s="143" t="s">
        <v>521</v>
      </c>
      <c r="I356" s="144"/>
      <c r="L356" s="33"/>
      <c r="M356" s="145"/>
      <c r="U356" s="332"/>
      <c r="V356" s="1" t="str">
        <f t="shared" si="3"/>
        <v/>
      </c>
      <c r="AT356" s="18" t="s">
        <v>165</v>
      </c>
      <c r="AU356" s="18" t="s">
        <v>88</v>
      </c>
    </row>
    <row r="357" spans="2:65" s="14" customFormat="1" ht="11.25" x14ac:dyDescent="0.2">
      <c r="B357" s="159"/>
      <c r="D357" s="147" t="s">
        <v>167</v>
      </c>
      <c r="E357" s="160" t="s">
        <v>19</v>
      </c>
      <c r="F357" s="161" t="s">
        <v>522</v>
      </c>
      <c r="H357" s="160" t="s">
        <v>19</v>
      </c>
      <c r="I357" s="162"/>
      <c r="L357" s="159"/>
      <c r="M357" s="163"/>
      <c r="U357" s="335"/>
      <c r="V357" s="1" t="str">
        <f t="shared" si="3"/>
        <v/>
      </c>
      <c r="AT357" s="160" t="s">
        <v>167</v>
      </c>
      <c r="AU357" s="160" t="s">
        <v>88</v>
      </c>
      <c r="AV357" s="14" t="s">
        <v>82</v>
      </c>
      <c r="AW357" s="14" t="s">
        <v>36</v>
      </c>
      <c r="AX357" s="14" t="s">
        <v>75</v>
      </c>
      <c r="AY357" s="160" t="s">
        <v>155</v>
      </c>
    </row>
    <row r="358" spans="2:65" s="12" customFormat="1" ht="11.25" x14ac:dyDescent="0.2">
      <c r="B358" s="146"/>
      <c r="D358" s="147" t="s">
        <v>167</v>
      </c>
      <c r="E358" s="148" t="s">
        <v>19</v>
      </c>
      <c r="F358" s="149" t="s">
        <v>523</v>
      </c>
      <c r="H358" s="150">
        <v>0.24399999999999999</v>
      </c>
      <c r="I358" s="151"/>
      <c r="L358" s="146"/>
      <c r="M358" s="152"/>
      <c r="U358" s="333"/>
      <c r="V358" s="1" t="str">
        <f t="shared" si="3"/>
        <v/>
      </c>
      <c r="AT358" s="148" t="s">
        <v>167</v>
      </c>
      <c r="AU358" s="148" t="s">
        <v>88</v>
      </c>
      <c r="AV358" s="12" t="s">
        <v>88</v>
      </c>
      <c r="AW358" s="12" t="s">
        <v>36</v>
      </c>
      <c r="AX358" s="12" t="s">
        <v>75</v>
      </c>
      <c r="AY358" s="148" t="s">
        <v>155</v>
      </c>
    </row>
    <row r="359" spans="2:65" s="12" customFormat="1" ht="11.25" x14ac:dyDescent="0.2">
      <c r="B359" s="146"/>
      <c r="D359" s="147" t="s">
        <v>167</v>
      </c>
      <c r="E359" s="148" t="s">
        <v>19</v>
      </c>
      <c r="F359" s="149" t="s">
        <v>524</v>
      </c>
      <c r="H359" s="150">
        <v>0.20599999999999999</v>
      </c>
      <c r="I359" s="151"/>
      <c r="L359" s="146"/>
      <c r="M359" s="152"/>
      <c r="U359" s="333"/>
      <c r="V359" s="1" t="str">
        <f t="shared" si="3"/>
        <v/>
      </c>
      <c r="AT359" s="148" t="s">
        <v>167</v>
      </c>
      <c r="AU359" s="148" t="s">
        <v>88</v>
      </c>
      <c r="AV359" s="12" t="s">
        <v>88</v>
      </c>
      <c r="AW359" s="12" t="s">
        <v>36</v>
      </c>
      <c r="AX359" s="12" t="s">
        <v>75</v>
      </c>
      <c r="AY359" s="148" t="s">
        <v>155</v>
      </c>
    </row>
    <row r="360" spans="2:65" s="12" customFormat="1" ht="11.25" x14ac:dyDescent="0.2">
      <c r="B360" s="146"/>
      <c r="D360" s="147" t="s">
        <v>167</v>
      </c>
      <c r="E360" s="148" t="s">
        <v>19</v>
      </c>
      <c r="F360" s="149" t="s">
        <v>525</v>
      </c>
      <c r="H360" s="150">
        <v>0.155</v>
      </c>
      <c r="I360" s="151"/>
      <c r="L360" s="146"/>
      <c r="M360" s="152"/>
      <c r="U360" s="333"/>
      <c r="V360" s="1" t="str">
        <f t="shared" si="3"/>
        <v/>
      </c>
      <c r="AT360" s="148" t="s">
        <v>167</v>
      </c>
      <c r="AU360" s="148" t="s">
        <v>88</v>
      </c>
      <c r="AV360" s="12" t="s">
        <v>88</v>
      </c>
      <c r="AW360" s="12" t="s">
        <v>36</v>
      </c>
      <c r="AX360" s="12" t="s">
        <v>75</v>
      </c>
      <c r="AY360" s="148" t="s">
        <v>155</v>
      </c>
    </row>
    <row r="361" spans="2:65" s="12" customFormat="1" ht="11.25" x14ac:dyDescent="0.2">
      <c r="B361" s="146"/>
      <c r="D361" s="147" t="s">
        <v>167</v>
      </c>
      <c r="E361" s="148" t="s">
        <v>19</v>
      </c>
      <c r="F361" s="149" t="s">
        <v>526</v>
      </c>
      <c r="H361" s="150">
        <v>0.16900000000000001</v>
      </c>
      <c r="I361" s="151"/>
      <c r="L361" s="146"/>
      <c r="M361" s="152"/>
      <c r="U361" s="333"/>
      <c r="V361" s="1" t="str">
        <f t="shared" si="3"/>
        <v/>
      </c>
      <c r="AT361" s="148" t="s">
        <v>167</v>
      </c>
      <c r="AU361" s="148" t="s">
        <v>88</v>
      </c>
      <c r="AV361" s="12" t="s">
        <v>88</v>
      </c>
      <c r="AW361" s="12" t="s">
        <v>36</v>
      </c>
      <c r="AX361" s="12" t="s">
        <v>75</v>
      </c>
      <c r="AY361" s="148" t="s">
        <v>155</v>
      </c>
    </row>
    <row r="362" spans="2:65" s="12" customFormat="1" ht="11.25" x14ac:dyDescent="0.2">
      <c r="B362" s="146"/>
      <c r="D362" s="147" t="s">
        <v>167</v>
      </c>
      <c r="E362" s="148" t="s">
        <v>19</v>
      </c>
      <c r="F362" s="149" t="s">
        <v>527</v>
      </c>
      <c r="H362" s="150">
        <v>5.5E-2</v>
      </c>
      <c r="I362" s="151"/>
      <c r="L362" s="146"/>
      <c r="M362" s="152"/>
      <c r="U362" s="333"/>
      <c r="V362" s="1" t="str">
        <f t="shared" si="3"/>
        <v/>
      </c>
      <c r="AT362" s="148" t="s">
        <v>167</v>
      </c>
      <c r="AU362" s="148" t="s">
        <v>88</v>
      </c>
      <c r="AV362" s="12" t="s">
        <v>88</v>
      </c>
      <c r="AW362" s="12" t="s">
        <v>36</v>
      </c>
      <c r="AX362" s="12" t="s">
        <v>75</v>
      </c>
      <c r="AY362" s="148" t="s">
        <v>155</v>
      </c>
    </row>
    <row r="363" spans="2:65" s="12" customFormat="1" ht="11.25" x14ac:dyDescent="0.2">
      <c r="B363" s="146"/>
      <c r="D363" s="147" t="s">
        <v>167</v>
      </c>
      <c r="E363" s="148" t="s">
        <v>19</v>
      </c>
      <c r="F363" s="149" t="s">
        <v>528</v>
      </c>
      <c r="H363" s="150">
        <v>0.06</v>
      </c>
      <c r="I363" s="151"/>
      <c r="L363" s="146"/>
      <c r="M363" s="152"/>
      <c r="U363" s="333"/>
      <c r="V363" s="1" t="str">
        <f t="shared" si="3"/>
        <v/>
      </c>
      <c r="AT363" s="148" t="s">
        <v>167</v>
      </c>
      <c r="AU363" s="148" t="s">
        <v>88</v>
      </c>
      <c r="AV363" s="12" t="s">
        <v>88</v>
      </c>
      <c r="AW363" s="12" t="s">
        <v>36</v>
      </c>
      <c r="AX363" s="12" t="s">
        <v>75</v>
      </c>
      <c r="AY363" s="148" t="s">
        <v>155</v>
      </c>
    </row>
    <row r="364" spans="2:65" s="13" customFormat="1" ht="11.25" x14ac:dyDescent="0.2">
      <c r="B364" s="153"/>
      <c r="D364" s="147" t="s">
        <v>167</v>
      </c>
      <c r="E364" s="154" t="s">
        <v>19</v>
      </c>
      <c r="F364" s="155" t="s">
        <v>169</v>
      </c>
      <c r="H364" s="156">
        <v>0.88900000000000001</v>
      </c>
      <c r="I364" s="157"/>
      <c r="L364" s="153"/>
      <c r="M364" s="158"/>
      <c r="U364" s="334"/>
      <c r="V364" s="1" t="str">
        <f t="shared" si="3"/>
        <v/>
      </c>
      <c r="AT364" s="154" t="s">
        <v>167</v>
      </c>
      <c r="AU364" s="154" t="s">
        <v>88</v>
      </c>
      <c r="AV364" s="13" t="s">
        <v>163</v>
      </c>
      <c r="AW364" s="13" t="s">
        <v>36</v>
      </c>
      <c r="AX364" s="13" t="s">
        <v>82</v>
      </c>
      <c r="AY364" s="154" t="s">
        <v>155</v>
      </c>
    </row>
    <row r="365" spans="2:65" s="1" customFormat="1" ht="16.5" customHeight="1" x14ac:dyDescent="0.2">
      <c r="B365" s="33"/>
      <c r="C365" s="129" t="s">
        <v>529</v>
      </c>
      <c r="D365" s="129" t="s">
        <v>158</v>
      </c>
      <c r="E365" s="130" t="s">
        <v>530</v>
      </c>
      <c r="F365" s="131" t="s">
        <v>531</v>
      </c>
      <c r="G365" s="132" t="s">
        <v>345</v>
      </c>
      <c r="H365" s="133">
        <v>0.17</v>
      </c>
      <c r="I365" s="134"/>
      <c r="J365" s="135">
        <f>ROUND(I365*H365,2)</f>
        <v>0</v>
      </c>
      <c r="K365" s="131" t="s">
        <v>162</v>
      </c>
      <c r="L365" s="33"/>
      <c r="M365" s="136" t="s">
        <v>19</v>
      </c>
      <c r="N365" s="137" t="s">
        <v>47</v>
      </c>
      <c r="P365" s="138">
        <f>O365*H365</f>
        <v>0</v>
      </c>
      <c r="Q365" s="138">
        <v>0</v>
      </c>
      <c r="R365" s="138">
        <f>Q365*H365</f>
        <v>0</v>
      </c>
      <c r="S365" s="138">
        <v>2.2000000000000002</v>
      </c>
      <c r="T365" s="138">
        <f>S365*H365</f>
        <v>0.37400000000000005</v>
      </c>
      <c r="U365" s="331" t="s">
        <v>19</v>
      </c>
      <c r="V365" s="1" t="str">
        <f t="shared" si="3"/>
        <v/>
      </c>
      <c r="AR365" s="140" t="s">
        <v>163</v>
      </c>
      <c r="AT365" s="140" t="s">
        <v>158</v>
      </c>
      <c r="AU365" s="140" t="s">
        <v>88</v>
      </c>
      <c r="AY365" s="18" t="s">
        <v>155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8" t="s">
        <v>88</v>
      </c>
      <c r="BK365" s="141">
        <f>ROUND(I365*H365,2)</f>
        <v>0</v>
      </c>
      <c r="BL365" s="18" t="s">
        <v>163</v>
      </c>
      <c r="BM365" s="140" t="s">
        <v>532</v>
      </c>
    </row>
    <row r="366" spans="2:65" s="1" customFormat="1" ht="11.25" x14ac:dyDescent="0.2">
      <c r="B366" s="33"/>
      <c r="D366" s="142" t="s">
        <v>165</v>
      </c>
      <c r="F366" s="143" t="s">
        <v>533</v>
      </c>
      <c r="I366" s="144"/>
      <c r="L366" s="33"/>
      <c r="M366" s="145"/>
      <c r="U366" s="332"/>
      <c r="V366" s="1" t="str">
        <f t="shared" ref="V366:V429" si="4">IF(U366="investice",J366,"")</f>
        <v/>
      </c>
      <c r="AT366" s="18" t="s">
        <v>165</v>
      </c>
      <c r="AU366" s="18" t="s">
        <v>88</v>
      </c>
    </row>
    <row r="367" spans="2:65" s="14" customFormat="1" ht="11.25" x14ac:dyDescent="0.2">
      <c r="B367" s="159"/>
      <c r="D367" s="147" t="s">
        <v>167</v>
      </c>
      <c r="E367" s="160" t="s">
        <v>19</v>
      </c>
      <c r="F367" s="161" t="s">
        <v>534</v>
      </c>
      <c r="H367" s="160" t="s">
        <v>19</v>
      </c>
      <c r="I367" s="162"/>
      <c r="L367" s="159"/>
      <c r="M367" s="163"/>
      <c r="U367" s="335"/>
      <c r="V367" s="1" t="str">
        <f t="shared" si="4"/>
        <v/>
      </c>
      <c r="AT367" s="160" t="s">
        <v>167</v>
      </c>
      <c r="AU367" s="160" t="s">
        <v>88</v>
      </c>
      <c r="AV367" s="14" t="s">
        <v>82</v>
      </c>
      <c r="AW367" s="14" t="s">
        <v>36</v>
      </c>
      <c r="AX367" s="14" t="s">
        <v>75</v>
      </c>
      <c r="AY367" s="160" t="s">
        <v>155</v>
      </c>
    </row>
    <row r="368" spans="2:65" s="12" customFormat="1" ht="11.25" x14ac:dyDescent="0.2">
      <c r="B368" s="146"/>
      <c r="D368" s="147" t="s">
        <v>167</v>
      </c>
      <c r="E368" s="148" t="s">
        <v>19</v>
      </c>
      <c r="F368" s="149" t="s">
        <v>535</v>
      </c>
      <c r="H368" s="150">
        <v>0.17</v>
      </c>
      <c r="I368" s="151"/>
      <c r="L368" s="146"/>
      <c r="M368" s="152"/>
      <c r="U368" s="333"/>
      <c r="V368" s="1" t="str">
        <f t="shared" si="4"/>
        <v/>
      </c>
      <c r="AT368" s="148" t="s">
        <v>167</v>
      </c>
      <c r="AU368" s="148" t="s">
        <v>88</v>
      </c>
      <c r="AV368" s="12" t="s">
        <v>88</v>
      </c>
      <c r="AW368" s="12" t="s">
        <v>36</v>
      </c>
      <c r="AX368" s="12" t="s">
        <v>75</v>
      </c>
      <c r="AY368" s="148" t="s">
        <v>155</v>
      </c>
    </row>
    <row r="369" spans="2:65" s="13" customFormat="1" ht="11.25" x14ac:dyDescent="0.2">
      <c r="B369" s="153"/>
      <c r="D369" s="147" t="s">
        <v>167</v>
      </c>
      <c r="E369" s="154" t="s">
        <v>19</v>
      </c>
      <c r="F369" s="155" t="s">
        <v>169</v>
      </c>
      <c r="H369" s="156">
        <v>0.17</v>
      </c>
      <c r="I369" s="157"/>
      <c r="L369" s="153"/>
      <c r="M369" s="158"/>
      <c r="U369" s="334"/>
      <c r="V369" s="1" t="str">
        <f t="shared" si="4"/>
        <v/>
      </c>
      <c r="AT369" s="154" t="s">
        <v>167</v>
      </c>
      <c r="AU369" s="154" t="s">
        <v>88</v>
      </c>
      <c r="AV369" s="13" t="s">
        <v>163</v>
      </c>
      <c r="AW369" s="13" t="s">
        <v>36</v>
      </c>
      <c r="AX369" s="13" t="s">
        <v>82</v>
      </c>
      <c r="AY369" s="154" t="s">
        <v>155</v>
      </c>
    </row>
    <row r="370" spans="2:65" s="1" customFormat="1" ht="16.5" customHeight="1" x14ac:dyDescent="0.2">
      <c r="B370" s="33"/>
      <c r="C370" s="129" t="s">
        <v>536</v>
      </c>
      <c r="D370" s="129" t="s">
        <v>158</v>
      </c>
      <c r="E370" s="130" t="s">
        <v>537</v>
      </c>
      <c r="F370" s="131" t="s">
        <v>538</v>
      </c>
      <c r="G370" s="132" t="s">
        <v>345</v>
      </c>
      <c r="H370" s="133">
        <v>0.30099999999999999</v>
      </c>
      <c r="I370" s="134"/>
      <c r="J370" s="135">
        <f>ROUND(I370*H370,2)</f>
        <v>0</v>
      </c>
      <c r="K370" s="131" t="s">
        <v>162</v>
      </c>
      <c r="L370" s="33"/>
      <c r="M370" s="136" t="s">
        <v>19</v>
      </c>
      <c r="N370" s="137" t="s">
        <v>47</v>
      </c>
      <c r="P370" s="138">
        <f>O370*H370</f>
        <v>0</v>
      </c>
      <c r="Q370" s="138">
        <v>0</v>
      </c>
      <c r="R370" s="138">
        <f>Q370*H370</f>
        <v>0</v>
      </c>
      <c r="S370" s="138">
        <v>1.4</v>
      </c>
      <c r="T370" s="138">
        <f>S370*H370</f>
        <v>0.42139999999999994</v>
      </c>
      <c r="U370" s="331" t="s">
        <v>19</v>
      </c>
      <c r="V370" s="1" t="str">
        <f t="shared" si="4"/>
        <v/>
      </c>
      <c r="AR370" s="140" t="s">
        <v>163</v>
      </c>
      <c r="AT370" s="140" t="s">
        <v>158</v>
      </c>
      <c r="AU370" s="140" t="s">
        <v>88</v>
      </c>
      <c r="AY370" s="18" t="s">
        <v>155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8" t="s">
        <v>88</v>
      </c>
      <c r="BK370" s="141">
        <f>ROUND(I370*H370,2)</f>
        <v>0</v>
      </c>
      <c r="BL370" s="18" t="s">
        <v>163</v>
      </c>
      <c r="BM370" s="140" t="s">
        <v>539</v>
      </c>
    </row>
    <row r="371" spans="2:65" s="1" customFormat="1" ht="11.25" x14ac:dyDescent="0.2">
      <c r="B371" s="33"/>
      <c r="D371" s="142" t="s">
        <v>165</v>
      </c>
      <c r="F371" s="143" t="s">
        <v>540</v>
      </c>
      <c r="I371" s="144"/>
      <c r="L371" s="33"/>
      <c r="M371" s="145"/>
      <c r="U371" s="332"/>
      <c r="V371" s="1" t="str">
        <f t="shared" si="4"/>
        <v/>
      </c>
      <c r="AT371" s="18" t="s">
        <v>165</v>
      </c>
      <c r="AU371" s="18" t="s">
        <v>88</v>
      </c>
    </row>
    <row r="372" spans="2:65" s="14" customFormat="1" ht="11.25" x14ac:dyDescent="0.2">
      <c r="B372" s="159"/>
      <c r="D372" s="147" t="s">
        <v>167</v>
      </c>
      <c r="E372" s="160" t="s">
        <v>19</v>
      </c>
      <c r="F372" s="161" t="s">
        <v>351</v>
      </c>
      <c r="H372" s="160" t="s">
        <v>19</v>
      </c>
      <c r="I372" s="162"/>
      <c r="L372" s="159"/>
      <c r="M372" s="163"/>
      <c r="U372" s="335"/>
      <c r="V372" s="1" t="str">
        <f t="shared" si="4"/>
        <v/>
      </c>
      <c r="AT372" s="160" t="s">
        <v>167</v>
      </c>
      <c r="AU372" s="160" t="s">
        <v>88</v>
      </c>
      <c r="AV372" s="14" t="s">
        <v>82</v>
      </c>
      <c r="AW372" s="14" t="s">
        <v>36</v>
      </c>
      <c r="AX372" s="14" t="s">
        <v>75</v>
      </c>
      <c r="AY372" s="160" t="s">
        <v>155</v>
      </c>
    </row>
    <row r="373" spans="2:65" s="12" customFormat="1" ht="11.25" x14ac:dyDescent="0.2">
      <c r="B373" s="146"/>
      <c r="D373" s="147" t="s">
        <v>167</v>
      </c>
      <c r="E373" s="148" t="s">
        <v>19</v>
      </c>
      <c r="F373" s="149" t="s">
        <v>541</v>
      </c>
      <c r="H373" s="150">
        <v>0.125</v>
      </c>
      <c r="I373" s="151"/>
      <c r="L373" s="146"/>
      <c r="M373" s="152"/>
      <c r="U373" s="333"/>
      <c r="V373" s="1" t="str">
        <f t="shared" si="4"/>
        <v/>
      </c>
      <c r="AT373" s="148" t="s">
        <v>167</v>
      </c>
      <c r="AU373" s="148" t="s">
        <v>88</v>
      </c>
      <c r="AV373" s="12" t="s">
        <v>88</v>
      </c>
      <c r="AW373" s="12" t="s">
        <v>36</v>
      </c>
      <c r="AX373" s="12" t="s">
        <v>75</v>
      </c>
      <c r="AY373" s="148" t="s">
        <v>155</v>
      </c>
    </row>
    <row r="374" spans="2:65" s="12" customFormat="1" ht="11.25" x14ac:dyDescent="0.2">
      <c r="B374" s="146"/>
      <c r="D374" s="147" t="s">
        <v>167</v>
      </c>
      <c r="E374" s="148" t="s">
        <v>19</v>
      </c>
      <c r="F374" s="149" t="s">
        <v>542</v>
      </c>
      <c r="H374" s="150">
        <v>0.17599999999999999</v>
      </c>
      <c r="I374" s="151"/>
      <c r="L374" s="146"/>
      <c r="M374" s="152"/>
      <c r="U374" s="333"/>
      <c r="V374" s="1" t="str">
        <f t="shared" si="4"/>
        <v/>
      </c>
      <c r="AT374" s="148" t="s">
        <v>167</v>
      </c>
      <c r="AU374" s="148" t="s">
        <v>88</v>
      </c>
      <c r="AV374" s="12" t="s">
        <v>88</v>
      </c>
      <c r="AW374" s="12" t="s">
        <v>36</v>
      </c>
      <c r="AX374" s="12" t="s">
        <v>75</v>
      </c>
      <c r="AY374" s="148" t="s">
        <v>155</v>
      </c>
    </row>
    <row r="375" spans="2:65" s="13" customFormat="1" ht="11.25" x14ac:dyDescent="0.2">
      <c r="B375" s="153"/>
      <c r="D375" s="147" t="s">
        <v>167</v>
      </c>
      <c r="E375" s="154" t="s">
        <v>19</v>
      </c>
      <c r="F375" s="155" t="s">
        <v>169</v>
      </c>
      <c r="H375" s="156">
        <v>0.30099999999999999</v>
      </c>
      <c r="I375" s="157"/>
      <c r="L375" s="153"/>
      <c r="M375" s="158"/>
      <c r="U375" s="334"/>
      <c r="V375" s="1" t="str">
        <f t="shared" si="4"/>
        <v/>
      </c>
      <c r="AT375" s="154" t="s">
        <v>167</v>
      </c>
      <c r="AU375" s="154" t="s">
        <v>88</v>
      </c>
      <c r="AV375" s="13" t="s">
        <v>163</v>
      </c>
      <c r="AW375" s="13" t="s">
        <v>36</v>
      </c>
      <c r="AX375" s="13" t="s">
        <v>82</v>
      </c>
      <c r="AY375" s="154" t="s">
        <v>155</v>
      </c>
    </row>
    <row r="376" spans="2:65" s="1" customFormat="1" ht="16.5" customHeight="1" x14ac:dyDescent="0.2">
      <c r="B376" s="33"/>
      <c r="C376" s="129" t="s">
        <v>543</v>
      </c>
      <c r="D376" s="129" t="s">
        <v>158</v>
      </c>
      <c r="E376" s="130" t="s">
        <v>544</v>
      </c>
      <c r="F376" s="131" t="s">
        <v>545</v>
      </c>
      <c r="G376" s="132" t="s">
        <v>161</v>
      </c>
      <c r="H376" s="133">
        <v>52.81</v>
      </c>
      <c r="I376" s="134"/>
      <c r="J376" s="135">
        <f>ROUND(I376*H376,2)</f>
        <v>0</v>
      </c>
      <c r="K376" s="131" t="s">
        <v>19</v>
      </c>
      <c r="L376" s="33"/>
      <c r="M376" s="136" t="s">
        <v>19</v>
      </c>
      <c r="N376" s="137" t="s">
        <v>47</v>
      </c>
      <c r="P376" s="138">
        <f>O376*H376</f>
        <v>0</v>
      </c>
      <c r="Q376" s="138">
        <v>0</v>
      </c>
      <c r="R376" s="138">
        <f>Q376*H376</f>
        <v>0</v>
      </c>
      <c r="S376" s="138">
        <v>0</v>
      </c>
      <c r="T376" s="138">
        <f>S376*H376</f>
        <v>0</v>
      </c>
      <c r="U376" s="331" t="s">
        <v>19</v>
      </c>
      <c r="V376" s="1" t="str">
        <f t="shared" si="4"/>
        <v/>
      </c>
      <c r="AR376" s="140" t="s">
        <v>163</v>
      </c>
      <c r="AT376" s="140" t="s">
        <v>158</v>
      </c>
      <c r="AU376" s="140" t="s">
        <v>88</v>
      </c>
      <c r="AY376" s="18" t="s">
        <v>155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88</v>
      </c>
      <c r="BK376" s="141">
        <f>ROUND(I376*H376,2)</f>
        <v>0</v>
      </c>
      <c r="BL376" s="18" t="s">
        <v>163</v>
      </c>
      <c r="BM376" s="140" t="s">
        <v>546</v>
      </c>
    </row>
    <row r="377" spans="2:65" s="14" customFormat="1" ht="11.25" x14ac:dyDescent="0.2">
      <c r="B377" s="159"/>
      <c r="D377" s="147" t="s">
        <v>167</v>
      </c>
      <c r="E377" s="160" t="s">
        <v>19</v>
      </c>
      <c r="F377" s="161" t="s">
        <v>505</v>
      </c>
      <c r="H377" s="160" t="s">
        <v>19</v>
      </c>
      <c r="I377" s="162"/>
      <c r="L377" s="159"/>
      <c r="M377" s="163"/>
      <c r="U377" s="335"/>
      <c r="V377" s="1" t="str">
        <f t="shared" si="4"/>
        <v/>
      </c>
      <c r="AT377" s="160" t="s">
        <v>167</v>
      </c>
      <c r="AU377" s="160" t="s">
        <v>88</v>
      </c>
      <c r="AV377" s="14" t="s">
        <v>82</v>
      </c>
      <c r="AW377" s="14" t="s">
        <v>36</v>
      </c>
      <c r="AX377" s="14" t="s">
        <v>75</v>
      </c>
      <c r="AY377" s="160" t="s">
        <v>155</v>
      </c>
    </row>
    <row r="378" spans="2:65" s="12" customFormat="1" ht="11.25" x14ac:dyDescent="0.2">
      <c r="B378" s="146"/>
      <c r="D378" s="147" t="s">
        <v>167</v>
      </c>
      <c r="E378" s="148" t="s">
        <v>19</v>
      </c>
      <c r="F378" s="149" t="s">
        <v>547</v>
      </c>
      <c r="H378" s="150">
        <v>52.81</v>
      </c>
      <c r="I378" s="151"/>
      <c r="L378" s="146"/>
      <c r="M378" s="152"/>
      <c r="U378" s="333"/>
      <c r="V378" s="1" t="str">
        <f t="shared" si="4"/>
        <v/>
      </c>
      <c r="AT378" s="148" t="s">
        <v>167</v>
      </c>
      <c r="AU378" s="148" t="s">
        <v>88</v>
      </c>
      <c r="AV378" s="12" t="s">
        <v>88</v>
      </c>
      <c r="AW378" s="12" t="s">
        <v>36</v>
      </c>
      <c r="AX378" s="12" t="s">
        <v>75</v>
      </c>
      <c r="AY378" s="148" t="s">
        <v>155</v>
      </c>
    </row>
    <row r="379" spans="2:65" s="13" customFormat="1" ht="11.25" x14ac:dyDescent="0.2">
      <c r="B379" s="153"/>
      <c r="D379" s="147" t="s">
        <v>167</v>
      </c>
      <c r="E379" s="154" t="s">
        <v>19</v>
      </c>
      <c r="F379" s="155" t="s">
        <v>169</v>
      </c>
      <c r="H379" s="156">
        <v>52.81</v>
      </c>
      <c r="I379" s="157"/>
      <c r="L379" s="153"/>
      <c r="M379" s="158"/>
      <c r="U379" s="334"/>
      <c r="V379" s="1" t="str">
        <f t="shared" si="4"/>
        <v/>
      </c>
      <c r="AT379" s="154" t="s">
        <v>167</v>
      </c>
      <c r="AU379" s="154" t="s">
        <v>88</v>
      </c>
      <c r="AV379" s="13" t="s">
        <v>163</v>
      </c>
      <c r="AW379" s="13" t="s">
        <v>36</v>
      </c>
      <c r="AX379" s="13" t="s">
        <v>82</v>
      </c>
      <c r="AY379" s="154" t="s">
        <v>155</v>
      </c>
    </row>
    <row r="380" spans="2:65" s="1" customFormat="1" ht="16.5" customHeight="1" x14ac:dyDescent="0.2">
      <c r="B380" s="33"/>
      <c r="C380" s="129" t="s">
        <v>548</v>
      </c>
      <c r="D380" s="129" t="s">
        <v>158</v>
      </c>
      <c r="E380" s="130" t="s">
        <v>549</v>
      </c>
      <c r="F380" s="131" t="s">
        <v>550</v>
      </c>
      <c r="G380" s="132" t="s">
        <v>161</v>
      </c>
      <c r="H380" s="133">
        <v>4.1920000000000002</v>
      </c>
      <c r="I380" s="134"/>
      <c r="J380" s="135">
        <f>ROUND(I380*H380,2)</f>
        <v>0</v>
      </c>
      <c r="K380" s="131" t="s">
        <v>162</v>
      </c>
      <c r="L380" s="33"/>
      <c r="M380" s="136" t="s">
        <v>19</v>
      </c>
      <c r="N380" s="137" t="s">
        <v>47</v>
      </c>
      <c r="P380" s="138">
        <f>O380*H380</f>
        <v>0</v>
      </c>
      <c r="Q380" s="138">
        <v>0</v>
      </c>
      <c r="R380" s="138">
        <f>Q380*H380</f>
        <v>0</v>
      </c>
      <c r="S380" s="138">
        <v>0.16900000000000001</v>
      </c>
      <c r="T380" s="138">
        <f>S380*H380</f>
        <v>0.70844800000000008</v>
      </c>
      <c r="U380" s="331" t="s">
        <v>19</v>
      </c>
      <c r="V380" s="1" t="str">
        <f t="shared" si="4"/>
        <v/>
      </c>
      <c r="AR380" s="140" t="s">
        <v>163</v>
      </c>
      <c r="AT380" s="140" t="s">
        <v>158</v>
      </c>
      <c r="AU380" s="140" t="s">
        <v>88</v>
      </c>
      <c r="AY380" s="18" t="s">
        <v>155</v>
      </c>
      <c r="BE380" s="141">
        <f>IF(N380="základní",J380,0)</f>
        <v>0</v>
      </c>
      <c r="BF380" s="141">
        <f>IF(N380="snížená",J380,0)</f>
        <v>0</v>
      </c>
      <c r="BG380" s="141">
        <f>IF(N380="zákl. přenesená",J380,0)</f>
        <v>0</v>
      </c>
      <c r="BH380" s="141">
        <f>IF(N380="sníž. přenesená",J380,0)</f>
        <v>0</v>
      </c>
      <c r="BI380" s="141">
        <f>IF(N380="nulová",J380,0)</f>
        <v>0</v>
      </c>
      <c r="BJ380" s="18" t="s">
        <v>88</v>
      </c>
      <c r="BK380" s="141">
        <f>ROUND(I380*H380,2)</f>
        <v>0</v>
      </c>
      <c r="BL380" s="18" t="s">
        <v>163</v>
      </c>
      <c r="BM380" s="140" t="s">
        <v>551</v>
      </c>
    </row>
    <row r="381" spans="2:65" s="1" customFormat="1" ht="11.25" x14ac:dyDescent="0.2">
      <c r="B381" s="33"/>
      <c r="D381" s="142" t="s">
        <v>165</v>
      </c>
      <c r="F381" s="143" t="s">
        <v>552</v>
      </c>
      <c r="I381" s="144"/>
      <c r="L381" s="33"/>
      <c r="M381" s="145"/>
      <c r="U381" s="332"/>
      <c r="V381" s="1" t="str">
        <f t="shared" si="4"/>
        <v/>
      </c>
      <c r="AT381" s="18" t="s">
        <v>165</v>
      </c>
      <c r="AU381" s="18" t="s">
        <v>88</v>
      </c>
    </row>
    <row r="382" spans="2:65" s="14" customFormat="1" ht="11.25" x14ac:dyDescent="0.2">
      <c r="B382" s="159"/>
      <c r="D382" s="147" t="s">
        <v>167</v>
      </c>
      <c r="E382" s="160" t="s">
        <v>19</v>
      </c>
      <c r="F382" s="161" t="s">
        <v>505</v>
      </c>
      <c r="H382" s="160" t="s">
        <v>19</v>
      </c>
      <c r="I382" s="162"/>
      <c r="L382" s="159"/>
      <c r="M382" s="163"/>
      <c r="U382" s="335"/>
      <c r="V382" s="1" t="str">
        <f t="shared" si="4"/>
        <v/>
      </c>
      <c r="AT382" s="160" t="s">
        <v>167</v>
      </c>
      <c r="AU382" s="160" t="s">
        <v>88</v>
      </c>
      <c r="AV382" s="14" t="s">
        <v>82</v>
      </c>
      <c r="AW382" s="14" t="s">
        <v>36</v>
      </c>
      <c r="AX382" s="14" t="s">
        <v>75</v>
      </c>
      <c r="AY382" s="160" t="s">
        <v>155</v>
      </c>
    </row>
    <row r="383" spans="2:65" s="12" customFormat="1" ht="11.25" x14ac:dyDescent="0.2">
      <c r="B383" s="146"/>
      <c r="D383" s="147" t="s">
        <v>167</v>
      </c>
      <c r="E383" s="148" t="s">
        <v>19</v>
      </c>
      <c r="F383" s="149" t="s">
        <v>553</v>
      </c>
      <c r="H383" s="150">
        <v>4.1920000000000002</v>
      </c>
      <c r="I383" s="151"/>
      <c r="L383" s="146"/>
      <c r="M383" s="152"/>
      <c r="U383" s="333"/>
      <c r="V383" s="1" t="str">
        <f t="shared" si="4"/>
        <v/>
      </c>
      <c r="AT383" s="148" t="s">
        <v>167</v>
      </c>
      <c r="AU383" s="148" t="s">
        <v>88</v>
      </c>
      <c r="AV383" s="12" t="s">
        <v>88</v>
      </c>
      <c r="AW383" s="12" t="s">
        <v>36</v>
      </c>
      <c r="AX383" s="12" t="s">
        <v>75</v>
      </c>
      <c r="AY383" s="148" t="s">
        <v>155</v>
      </c>
    </row>
    <row r="384" spans="2:65" s="13" customFormat="1" ht="11.25" x14ac:dyDescent="0.2">
      <c r="B384" s="153"/>
      <c r="D384" s="147" t="s">
        <v>167</v>
      </c>
      <c r="E384" s="154" t="s">
        <v>19</v>
      </c>
      <c r="F384" s="155" t="s">
        <v>169</v>
      </c>
      <c r="H384" s="156">
        <v>4.1920000000000002</v>
      </c>
      <c r="I384" s="157"/>
      <c r="L384" s="153"/>
      <c r="M384" s="158"/>
      <c r="U384" s="334"/>
      <c r="V384" s="1" t="str">
        <f t="shared" si="4"/>
        <v/>
      </c>
      <c r="AT384" s="154" t="s">
        <v>167</v>
      </c>
      <c r="AU384" s="154" t="s">
        <v>88</v>
      </c>
      <c r="AV384" s="13" t="s">
        <v>163</v>
      </c>
      <c r="AW384" s="13" t="s">
        <v>36</v>
      </c>
      <c r="AX384" s="13" t="s">
        <v>82</v>
      </c>
      <c r="AY384" s="154" t="s">
        <v>155</v>
      </c>
    </row>
    <row r="385" spans="2:65" s="1" customFormat="1" ht="24.2" customHeight="1" x14ac:dyDescent="0.2">
      <c r="B385" s="33"/>
      <c r="C385" s="129" t="s">
        <v>554</v>
      </c>
      <c r="D385" s="129" t="s">
        <v>158</v>
      </c>
      <c r="E385" s="130" t="s">
        <v>555</v>
      </c>
      <c r="F385" s="131" t="s">
        <v>556</v>
      </c>
      <c r="G385" s="132" t="s">
        <v>161</v>
      </c>
      <c r="H385" s="133">
        <v>16.684000000000001</v>
      </c>
      <c r="I385" s="134"/>
      <c r="J385" s="135">
        <f>ROUND(I385*H385,2)</f>
        <v>0</v>
      </c>
      <c r="K385" s="131" t="s">
        <v>162</v>
      </c>
      <c r="L385" s="33"/>
      <c r="M385" s="136" t="s">
        <v>19</v>
      </c>
      <c r="N385" s="137" t="s">
        <v>47</v>
      </c>
      <c r="P385" s="138">
        <f>O385*H385</f>
        <v>0</v>
      </c>
      <c r="Q385" s="138">
        <v>0</v>
      </c>
      <c r="R385" s="138">
        <f>Q385*H385</f>
        <v>0</v>
      </c>
      <c r="S385" s="138">
        <v>6.8000000000000005E-2</v>
      </c>
      <c r="T385" s="138">
        <f>S385*H385</f>
        <v>1.1345120000000002</v>
      </c>
      <c r="U385" s="331" t="s">
        <v>19</v>
      </c>
      <c r="V385" s="1" t="str">
        <f t="shared" si="4"/>
        <v/>
      </c>
      <c r="AR385" s="140" t="s">
        <v>163</v>
      </c>
      <c r="AT385" s="140" t="s">
        <v>158</v>
      </c>
      <c r="AU385" s="140" t="s">
        <v>88</v>
      </c>
      <c r="AY385" s="18" t="s">
        <v>155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8" t="s">
        <v>88</v>
      </c>
      <c r="BK385" s="141">
        <f>ROUND(I385*H385,2)</f>
        <v>0</v>
      </c>
      <c r="BL385" s="18" t="s">
        <v>163</v>
      </c>
      <c r="BM385" s="140" t="s">
        <v>557</v>
      </c>
    </row>
    <row r="386" spans="2:65" s="1" customFormat="1" ht="11.25" x14ac:dyDescent="0.2">
      <c r="B386" s="33"/>
      <c r="D386" s="142" t="s">
        <v>165</v>
      </c>
      <c r="F386" s="143" t="s">
        <v>558</v>
      </c>
      <c r="I386" s="144"/>
      <c r="L386" s="33"/>
      <c r="M386" s="145"/>
      <c r="U386" s="332"/>
      <c r="V386" s="1" t="str">
        <f t="shared" si="4"/>
        <v/>
      </c>
      <c r="AT386" s="18" t="s">
        <v>165</v>
      </c>
      <c r="AU386" s="18" t="s">
        <v>88</v>
      </c>
    </row>
    <row r="387" spans="2:65" s="14" customFormat="1" ht="11.25" x14ac:dyDescent="0.2">
      <c r="B387" s="159"/>
      <c r="D387" s="147" t="s">
        <v>167</v>
      </c>
      <c r="E387" s="160" t="s">
        <v>19</v>
      </c>
      <c r="F387" s="161" t="s">
        <v>505</v>
      </c>
      <c r="H387" s="160" t="s">
        <v>19</v>
      </c>
      <c r="I387" s="162"/>
      <c r="L387" s="159"/>
      <c r="M387" s="163"/>
      <c r="U387" s="335"/>
      <c r="V387" s="1" t="str">
        <f t="shared" si="4"/>
        <v/>
      </c>
      <c r="AT387" s="160" t="s">
        <v>167</v>
      </c>
      <c r="AU387" s="160" t="s">
        <v>88</v>
      </c>
      <c r="AV387" s="14" t="s">
        <v>82</v>
      </c>
      <c r="AW387" s="14" t="s">
        <v>36</v>
      </c>
      <c r="AX387" s="14" t="s">
        <v>75</v>
      </c>
      <c r="AY387" s="160" t="s">
        <v>155</v>
      </c>
    </row>
    <row r="388" spans="2:65" s="12" customFormat="1" ht="11.25" x14ac:dyDescent="0.2">
      <c r="B388" s="146"/>
      <c r="D388" s="147" t="s">
        <v>167</v>
      </c>
      <c r="E388" s="148" t="s">
        <v>19</v>
      </c>
      <c r="F388" s="149" t="s">
        <v>559</v>
      </c>
      <c r="H388" s="150">
        <v>6.3</v>
      </c>
      <c r="I388" s="151"/>
      <c r="L388" s="146"/>
      <c r="M388" s="152"/>
      <c r="U388" s="333"/>
      <c r="V388" s="1" t="str">
        <f t="shared" si="4"/>
        <v/>
      </c>
      <c r="AT388" s="148" t="s">
        <v>167</v>
      </c>
      <c r="AU388" s="148" t="s">
        <v>88</v>
      </c>
      <c r="AV388" s="12" t="s">
        <v>88</v>
      </c>
      <c r="AW388" s="12" t="s">
        <v>36</v>
      </c>
      <c r="AX388" s="12" t="s">
        <v>75</v>
      </c>
      <c r="AY388" s="148" t="s">
        <v>155</v>
      </c>
    </row>
    <row r="389" spans="2:65" s="12" customFormat="1" ht="11.25" x14ac:dyDescent="0.2">
      <c r="B389" s="146"/>
      <c r="D389" s="147" t="s">
        <v>167</v>
      </c>
      <c r="E389" s="148" t="s">
        <v>19</v>
      </c>
      <c r="F389" s="149" t="s">
        <v>560</v>
      </c>
      <c r="H389" s="150">
        <v>6.8650000000000002</v>
      </c>
      <c r="I389" s="151"/>
      <c r="L389" s="146"/>
      <c r="M389" s="152"/>
      <c r="U389" s="333"/>
      <c r="V389" s="1" t="str">
        <f t="shared" si="4"/>
        <v/>
      </c>
      <c r="AT389" s="148" t="s">
        <v>167</v>
      </c>
      <c r="AU389" s="148" t="s">
        <v>88</v>
      </c>
      <c r="AV389" s="12" t="s">
        <v>88</v>
      </c>
      <c r="AW389" s="12" t="s">
        <v>36</v>
      </c>
      <c r="AX389" s="12" t="s">
        <v>75</v>
      </c>
      <c r="AY389" s="148" t="s">
        <v>155</v>
      </c>
    </row>
    <row r="390" spans="2:65" s="12" customFormat="1" ht="11.25" x14ac:dyDescent="0.2">
      <c r="B390" s="146"/>
      <c r="D390" s="147" t="s">
        <v>167</v>
      </c>
      <c r="E390" s="148" t="s">
        <v>19</v>
      </c>
      <c r="F390" s="149" t="s">
        <v>561</v>
      </c>
      <c r="H390" s="150">
        <v>3.5190000000000001</v>
      </c>
      <c r="I390" s="151"/>
      <c r="L390" s="146"/>
      <c r="M390" s="152"/>
      <c r="U390" s="333"/>
      <c r="V390" s="1" t="str">
        <f t="shared" si="4"/>
        <v/>
      </c>
      <c r="AT390" s="148" t="s">
        <v>167</v>
      </c>
      <c r="AU390" s="148" t="s">
        <v>88</v>
      </c>
      <c r="AV390" s="12" t="s">
        <v>88</v>
      </c>
      <c r="AW390" s="12" t="s">
        <v>36</v>
      </c>
      <c r="AX390" s="12" t="s">
        <v>75</v>
      </c>
      <c r="AY390" s="148" t="s">
        <v>155</v>
      </c>
    </row>
    <row r="391" spans="2:65" s="13" customFormat="1" ht="11.25" x14ac:dyDescent="0.2">
      <c r="B391" s="153"/>
      <c r="D391" s="147" t="s">
        <v>167</v>
      </c>
      <c r="E391" s="154" t="s">
        <v>19</v>
      </c>
      <c r="F391" s="155" t="s">
        <v>169</v>
      </c>
      <c r="H391" s="156">
        <v>16.683999999999997</v>
      </c>
      <c r="I391" s="157"/>
      <c r="L391" s="153"/>
      <c r="M391" s="158"/>
      <c r="U391" s="334"/>
      <c r="V391" s="1" t="str">
        <f t="shared" si="4"/>
        <v/>
      </c>
      <c r="AT391" s="154" t="s">
        <v>167</v>
      </c>
      <c r="AU391" s="154" t="s">
        <v>88</v>
      </c>
      <c r="AV391" s="13" t="s">
        <v>163</v>
      </c>
      <c r="AW391" s="13" t="s">
        <v>36</v>
      </c>
      <c r="AX391" s="13" t="s">
        <v>82</v>
      </c>
      <c r="AY391" s="154" t="s">
        <v>155</v>
      </c>
    </row>
    <row r="392" spans="2:65" s="1" customFormat="1" ht="21.75" customHeight="1" x14ac:dyDescent="0.2">
      <c r="B392" s="33"/>
      <c r="C392" s="129" t="s">
        <v>562</v>
      </c>
      <c r="D392" s="129" t="s">
        <v>158</v>
      </c>
      <c r="E392" s="130" t="s">
        <v>563</v>
      </c>
      <c r="F392" s="131" t="s">
        <v>564</v>
      </c>
      <c r="G392" s="132" t="s">
        <v>161</v>
      </c>
      <c r="H392" s="133">
        <v>51.283000000000001</v>
      </c>
      <c r="I392" s="134"/>
      <c r="J392" s="135">
        <f>ROUND(I392*H392,2)</f>
        <v>0</v>
      </c>
      <c r="K392" s="131" t="s">
        <v>162</v>
      </c>
      <c r="L392" s="33"/>
      <c r="M392" s="136" t="s">
        <v>19</v>
      </c>
      <c r="N392" s="137" t="s">
        <v>47</v>
      </c>
      <c r="P392" s="138">
        <f>O392*H392</f>
        <v>0</v>
      </c>
      <c r="Q392" s="138">
        <v>0</v>
      </c>
      <c r="R392" s="138">
        <f>Q392*H392</f>
        <v>0</v>
      </c>
      <c r="S392" s="138">
        <v>0.01</v>
      </c>
      <c r="T392" s="138">
        <f>S392*H392</f>
        <v>0.51283000000000001</v>
      </c>
      <c r="U392" s="331" t="s">
        <v>19</v>
      </c>
      <c r="V392" s="1" t="str">
        <f t="shared" si="4"/>
        <v/>
      </c>
      <c r="AR392" s="140" t="s">
        <v>163</v>
      </c>
      <c r="AT392" s="140" t="s">
        <v>158</v>
      </c>
      <c r="AU392" s="140" t="s">
        <v>88</v>
      </c>
      <c r="AY392" s="18" t="s">
        <v>155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8" t="s">
        <v>88</v>
      </c>
      <c r="BK392" s="141">
        <f>ROUND(I392*H392,2)</f>
        <v>0</v>
      </c>
      <c r="BL392" s="18" t="s">
        <v>163</v>
      </c>
      <c r="BM392" s="140" t="s">
        <v>565</v>
      </c>
    </row>
    <row r="393" spans="2:65" s="1" customFormat="1" ht="11.25" x14ac:dyDescent="0.2">
      <c r="B393" s="33"/>
      <c r="D393" s="142" t="s">
        <v>165</v>
      </c>
      <c r="F393" s="143" t="s">
        <v>566</v>
      </c>
      <c r="I393" s="144"/>
      <c r="L393" s="33"/>
      <c r="M393" s="145"/>
      <c r="U393" s="332"/>
      <c r="V393" s="1" t="str">
        <f t="shared" si="4"/>
        <v/>
      </c>
      <c r="AT393" s="18" t="s">
        <v>165</v>
      </c>
      <c r="AU393" s="18" t="s">
        <v>88</v>
      </c>
    </row>
    <row r="394" spans="2:65" s="12" customFormat="1" ht="11.25" x14ac:dyDescent="0.2">
      <c r="B394" s="146"/>
      <c r="D394" s="147" t="s">
        <v>167</v>
      </c>
      <c r="E394" s="148" t="s">
        <v>19</v>
      </c>
      <c r="F394" s="149" t="s">
        <v>567</v>
      </c>
      <c r="H394" s="150">
        <v>51.283000000000001</v>
      </c>
      <c r="I394" s="151"/>
      <c r="L394" s="146"/>
      <c r="M394" s="152"/>
      <c r="U394" s="333"/>
      <c r="V394" s="1" t="str">
        <f t="shared" si="4"/>
        <v/>
      </c>
      <c r="AT394" s="148" t="s">
        <v>167</v>
      </c>
      <c r="AU394" s="148" t="s">
        <v>88</v>
      </c>
      <c r="AV394" s="12" t="s">
        <v>88</v>
      </c>
      <c r="AW394" s="12" t="s">
        <v>36</v>
      </c>
      <c r="AX394" s="12" t="s">
        <v>75</v>
      </c>
      <c r="AY394" s="148" t="s">
        <v>155</v>
      </c>
    </row>
    <row r="395" spans="2:65" s="13" customFormat="1" ht="11.25" x14ac:dyDescent="0.2">
      <c r="B395" s="153"/>
      <c r="D395" s="147" t="s">
        <v>167</v>
      </c>
      <c r="E395" s="154" t="s">
        <v>19</v>
      </c>
      <c r="F395" s="155" t="s">
        <v>169</v>
      </c>
      <c r="H395" s="156">
        <v>51.283000000000001</v>
      </c>
      <c r="I395" s="157"/>
      <c r="L395" s="153"/>
      <c r="M395" s="158"/>
      <c r="U395" s="334"/>
      <c r="V395" s="1" t="str">
        <f t="shared" si="4"/>
        <v/>
      </c>
      <c r="AT395" s="154" t="s">
        <v>167</v>
      </c>
      <c r="AU395" s="154" t="s">
        <v>88</v>
      </c>
      <c r="AV395" s="13" t="s">
        <v>163</v>
      </c>
      <c r="AW395" s="13" t="s">
        <v>36</v>
      </c>
      <c r="AX395" s="13" t="s">
        <v>82</v>
      </c>
      <c r="AY395" s="154" t="s">
        <v>155</v>
      </c>
    </row>
    <row r="396" spans="2:65" s="1" customFormat="1" ht="24.2" customHeight="1" x14ac:dyDescent="0.2">
      <c r="B396" s="33"/>
      <c r="C396" s="129" t="s">
        <v>568</v>
      </c>
      <c r="D396" s="129" t="s">
        <v>158</v>
      </c>
      <c r="E396" s="130" t="s">
        <v>569</v>
      </c>
      <c r="F396" s="131" t="s">
        <v>570</v>
      </c>
      <c r="G396" s="132" t="s">
        <v>161</v>
      </c>
      <c r="H396" s="133">
        <v>105.45399999999999</v>
      </c>
      <c r="I396" s="134"/>
      <c r="J396" s="135">
        <f>ROUND(I396*H396,2)</f>
        <v>0</v>
      </c>
      <c r="K396" s="131" t="s">
        <v>162</v>
      </c>
      <c r="L396" s="33"/>
      <c r="M396" s="136" t="s">
        <v>19</v>
      </c>
      <c r="N396" s="137" t="s">
        <v>47</v>
      </c>
      <c r="P396" s="138">
        <f>O396*H396</f>
        <v>0</v>
      </c>
      <c r="Q396" s="138">
        <v>0</v>
      </c>
      <c r="R396" s="138">
        <f>Q396*H396</f>
        <v>0</v>
      </c>
      <c r="S396" s="138">
        <v>0.01</v>
      </c>
      <c r="T396" s="138">
        <f>S396*H396</f>
        <v>1.05454</v>
      </c>
      <c r="U396" s="331" t="s">
        <v>19</v>
      </c>
      <c r="V396" s="1" t="str">
        <f t="shared" si="4"/>
        <v/>
      </c>
      <c r="AR396" s="140" t="s">
        <v>163</v>
      </c>
      <c r="AT396" s="140" t="s">
        <v>158</v>
      </c>
      <c r="AU396" s="140" t="s">
        <v>88</v>
      </c>
      <c r="AY396" s="18" t="s">
        <v>155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8" t="s">
        <v>88</v>
      </c>
      <c r="BK396" s="141">
        <f>ROUND(I396*H396,2)</f>
        <v>0</v>
      </c>
      <c r="BL396" s="18" t="s">
        <v>163</v>
      </c>
      <c r="BM396" s="140" t="s">
        <v>571</v>
      </c>
    </row>
    <row r="397" spans="2:65" s="1" customFormat="1" ht="11.25" x14ac:dyDescent="0.2">
      <c r="B397" s="33"/>
      <c r="D397" s="142" t="s">
        <v>165</v>
      </c>
      <c r="F397" s="143" t="s">
        <v>572</v>
      </c>
      <c r="I397" s="144"/>
      <c r="L397" s="33"/>
      <c r="M397" s="145"/>
      <c r="U397" s="332"/>
      <c r="V397" s="1" t="str">
        <f t="shared" si="4"/>
        <v/>
      </c>
      <c r="AT397" s="18" t="s">
        <v>165</v>
      </c>
      <c r="AU397" s="18" t="s">
        <v>88</v>
      </c>
    </row>
    <row r="398" spans="2:65" s="1" customFormat="1" ht="19.5" x14ac:dyDescent="0.2">
      <c r="B398" s="33"/>
      <c r="D398" s="147" t="s">
        <v>266</v>
      </c>
      <c r="F398" s="164" t="s">
        <v>573</v>
      </c>
      <c r="I398" s="144"/>
      <c r="L398" s="33"/>
      <c r="M398" s="145"/>
      <c r="U398" s="332"/>
      <c r="V398" s="1" t="str">
        <f t="shared" si="4"/>
        <v/>
      </c>
      <c r="AT398" s="18" t="s">
        <v>266</v>
      </c>
      <c r="AU398" s="18" t="s">
        <v>88</v>
      </c>
    </row>
    <row r="399" spans="2:65" s="12" customFormat="1" ht="11.25" x14ac:dyDescent="0.2">
      <c r="B399" s="146"/>
      <c r="D399" s="147" t="s">
        <v>167</v>
      </c>
      <c r="E399" s="148" t="s">
        <v>19</v>
      </c>
      <c r="F399" s="149" t="s">
        <v>574</v>
      </c>
      <c r="H399" s="150">
        <v>50.7</v>
      </c>
      <c r="I399" s="151"/>
      <c r="L399" s="146"/>
      <c r="M399" s="152"/>
      <c r="U399" s="333"/>
      <c r="V399" s="1" t="str">
        <f t="shared" si="4"/>
        <v/>
      </c>
      <c r="AT399" s="148" t="s">
        <v>167</v>
      </c>
      <c r="AU399" s="148" t="s">
        <v>88</v>
      </c>
      <c r="AV399" s="12" t="s">
        <v>88</v>
      </c>
      <c r="AW399" s="12" t="s">
        <v>36</v>
      </c>
      <c r="AX399" s="12" t="s">
        <v>75</v>
      </c>
      <c r="AY399" s="148" t="s">
        <v>155</v>
      </c>
    </row>
    <row r="400" spans="2:65" s="12" customFormat="1" ht="11.25" x14ac:dyDescent="0.2">
      <c r="B400" s="146"/>
      <c r="D400" s="147" t="s">
        <v>167</v>
      </c>
      <c r="E400" s="148" t="s">
        <v>19</v>
      </c>
      <c r="F400" s="149" t="s">
        <v>575</v>
      </c>
      <c r="H400" s="150">
        <v>0.23599999999999999</v>
      </c>
      <c r="I400" s="151"/>
      <c r="L400" s="146"/>
      <c r="M400" s="152"/>
      <c r="U400" s="333"/>
      <c r="V400" s="1" t="str">
        <f t="shared" si="4"/>
        <v/>
      </c>
      <c r="AT400" s="148" t="s">
        <v>167</v>
      </c>
      <c r="AU400" s="148" t="s">
        <v>88</v>
      </c>
      <c r="AV400" s="12" t="s">
        <v>88</v>
      </c>
      <c r="AW400" s="12" t="s">
        <v>36</v>
      </c>
      <c r="AX400" s="12" t="s">
        <v>75</v>
      </c>
      <c r="AY400" s="148" t="s">
        <v>155</v>
      </c>
    </row>
    <row r="401" spans="2:65" s="12" customFormat="1" ht="11.25" x14ac:dyDescent="0.2">
      <c r="B401" s="146"/>
      <c r="D401" s="147" t="s">
        <v>167</v>
      </c>
      <c r="E401" s="148" t="s">
        <v>19</v>
      </c>
      <c r="F401" s="149" t="s">
        <v>576</v>
      </c>
      <c r="H401" s="150">
        <v>0.23300000000000001</v>
      </c>
      <c r="I401" s="151"/>
      <c r="L401" s="146"/>
      <c r="M401" s="152"/>
      <c r="U401" s="333"/>
      <c r="V401" s="1" t="str">
        <f t="shared" si="4"/>
        <v/>
      </c>
      <c r="AT401" s="148" t="s">
        <v>167</v>
      </c>
      <c r="AU401" s="148" t="s">
        <v>88</v>
      </c>
      <c r="AV401" s="12" t="s">
        <v>88</v>
      </c>
      <c r="AW401" s="12" t="s">
        <v>36</v>
      </c>
      <c r="AX401" s="12" t="s">
        <v>75</v>
      </c>
      <c r="AY401" s="148" t="s">
        <v>155</v>
      </c>
    </row>
    <row r="402" spans="2:65" s="12" customFormat="1" ht="11.25" x14ac:dyDescent="0.2">
      <c r="B402" s="146"/>
      <c r="D402" s="147" t="s">
        <v>167</v>
      </c>
      <c r="E402" s="148" t="s">
        <v>19</v>
      </c>
      <c r="F402" s="149" t="s">
        <v>577</v>
      </c>
      <c r="H402" s="150">
        <v>0.23200000000000001</v>
      </c>
      <c r="I402" s="151"/>
      <c r="L402" s="146"/>
      <c r="M402" s="152"/>
      <c r="U402" s="333"/>
      <c r="V402" s="1" t="str">
        <f t="shared" si="4"/>
        <v/>
      </c>
      <c r="AT402" s="148" t="s">
        <v>167</v>
      </c>
      <c r="AU402" s="148" t="s">
        <v>88</v>
      </c>
      <c r="AV402" s="12" t="s">
        <v>88</v>
      </c>
      <c r="AW402" s="12" t="s">
        <v>36</v>
      </c>
      <c r="AX402" s="12" t="s">
        <v>75</v>
      </c>
      <c r="AY402" s="148" t="s">
        <v>155</v>
      </c>
    </row>
    <row r="403" spans="2:65" s="12" customFormat="1" ht="11.25" x14ac:dyDescent="0.2">
      <c r="B403" s="146"/>
      <c r="D403" s="147" t="s">
        <v>167</v>
      </c>
      <c r="E403" s="148" t="s">
        <v>19</v>
      </c>
      <c r="F403" s="149" t="s">
        <v>578</v>
      </c>
      <c r="H403" s="150">
        <v>0.22800000000000001</v>
      </c>
      <c r="I403" s="151"/>
      <c r="L403" s="146"/>
      <c r="M403" s="152"/>
      <c r="U403" s="333"/>
      <c r="V403" s="1" t="str">
        <f t="shared" si="4"/>
        <v/>
      </c>
      <c r="AT403" s="148" t="s">
        <v>167</v>
      </c>
      <c r="AU403" s="148" t="s">
        <v>88</v>
      </c>
      <c r="AV403" s="12" t="s">
        <v>88</v>
      </c>
      <c r="AW403" s="12" t="s">
        <v>36</v>
      </c>
      <c r="AX403" s="12" t="s">
        <v>75</v>
      </c>
      <c r="AY403" s="148" t="s">
        <v>155</v>
      </c>
    </row>
    <row r="404" spans="2:65" s="12" customFormat="1" ht="11.25" x14ac:dyDescent="0.2">
      <c r="B404" s="146"/>
      <c r="D404" s="147" t="s">
        <v>167</v>
      </c>
      <c r="E404" s="148" t="s">
        <v>19</v>
      </c>
      <c r="F404" s="149" t="s">
        <v>579</v>
      </c>
      <c r="H404" s="150">
        <v>0.35199999999999998</v>
      </c>
      <c r="I404" s="151"/>
      <c r="L404" s="146"/>
      <c r="M404" s="152"/>
      <c r="U404" s="333"/>
      <c r="V404" s="1" t="str">
        <f t="shared" si="4"/>
        <v/>
      </c>
      <c r="AT404" s="148" t="s">
        <v>167</v>
      </c>
      <c r="AU404" s="148" t="s">
        <v>88</v>
      </c>
      <c r="AV404" s="12" t="s">
        <v>88</v>
      </c>
      <c r="AW404" s="12" t="s">
        <v>36</v>
      </c>
      <c r="AX404" s="12" t="s">
        <v>75</v>
      </c>
      <c r="AY404" s="148" t="s">
        <v>155</v>
      </c>
    </row>
    <row r="405" spans="2:65" s="12" customFormat="1" ht="11.25" x14ac:dyDescent="0.2">
      <c r="B405" s="146"/>
      <c r="D405" s="147" t="s">
        <v>167</v>
      </c>
      <c r="E405" s="148" t="s">
        <v>19</v>
      </c>
      <c r="F405" s="149" t="s">
        <v>580</v>
      </c>
      <c r="H405" s="150">
        <v>1.96</v>
      </c>
      <c r="I405" s="151"/>
      <c r="L405" s="146"/>
      <c r="M405" s="152"/>
      <c r="U405" s="333"/>
      <c r="V405" s="1" t="str">
        <f t="shared" si="4"/>
        <v/>
      </c>
      <c r="AT405" s="148" t="s">
        <v>167</v>
      </c>
      <c r="AU405" s="148" t="s">
        <v>88</v>
      </c>
      <c r="AV405" s="12" t="s">
        <v>88</v>
      </c>
      <c r="AW405" s="12" t="s">
        <v>36</v>
      </c>
      <c r="AX405" s="12" t="s">
        <v>75</v>
      </c>
      <c r="AY405" s="148" t="s">
        <v>155</v>
      </c>
    </row>
    <row r="406" spans="2:65" s="12" customFormat="1" ht="11.25" x14ac:dyDescent="0.2">
      <c r="B406" s="146"/>
      <c r="D406" s="147" t="s">
        <v>167</v>
      </c>
      <c r="E406" s="148" t="s">
        <v>19</v>
      </c>
      <c r="F406" s="149" t="s">
        <v>581</v>
      </c>
      <c r="H406" s="150">
        <v>68.510000000000005</v>
      </c>
      <c r="I406" s="151"/>
      <c r="L406" s="146"/>
      <c r="M406" s="152"/>
      <c r="U406" s="333"/>
      <c r="V406" s="1" t="str">
        <f t="shared" si="4"/>
        <v/>
      </c>
      <c r="AT406" s="148" t="s">
        <v>167</v>
      </c>
      <c r="AU406" s="148" t="s">
        <v>88</v>
      </c>
      <c r="AV406" s="12" t="s">
        <v>88</v>
      </c>
      <c r="AW406" s="12" t="s">
        <v>36</v>
      </c>
      <c r="AX406" s="12" t="s">
        <v>75</v>
      </c>
      <c r="AY406" s="148" t="s">
        <v>155</v>
      </c>
    </row>
    <row r="407" spans="2:65" s="12" customFormat="1" ht="11.25" x14ac:dyDescent="0.2">
      <c r="B407" s="146"/>
      <c r="D407" s="147" t="s">
        <v>167</v>
      </c>
      <c r="E407" s="148" t="s">
        <v>19</v>
      </c>
      <c r="F407" s="149" t="s">
        <v>582</v>
      </c>
      <c r="H407" s="150">
        <v>2.23</v>
      </c>
      <c r="I407" s="151"/>
      <c r="L407" s="146"/>
      <c r="M407" s="152"/>
      <c r="U407" s="333"/>
      <c r="V407" s="1" t="str">
        <f t="shared" si="4"/>
        <v/>
      </c>
      <c r="AT407" s="148" t="s">
        <v>167</v>
      </c>
      <c r="AU407" s="148" t="s">
        <v>88</v>
      </c>
      <c r="AV407" s="12" t="s">
        <v>88</v>
      </c>
      <c r="AW407" s="12" t="s">
        <v>36</v>
      </c>
      <c r="AX407" s="12" t="s">
        <v>75</v>
      </c>
      <c r="AY407" s="148" t="s">
        <v>155</v>
      </c>
    </row>
    <row r="408" spans="2:65" s="12" customFormat="1" ht="11.25" x14ac:dyDescent="0.2">
      <c r="B408" s="146"/>
      <c r="D408" s="147" t="s">
        <v>167</v>
      </c>
      <c r="E408" s="148" t="s">
        <v>19</v>
      </c>
      <c r="F408" s="149" t="s">
        <v>583</v>
      </c>
      <c r="H408" s="150">
        <v>-4.8499999999999996</v>
      </c>
      <c r="I408" s="151"/>
      <c r="L408" s="146"/>
      <c r="M408" s="152"/>
      <c r="U408" s="333"/>
      <c r="V408" s="1" t="str">
        <f t="shared" si="4"/>
        <v/>
      </c>
      <c r="AT408" s="148" t="s">
        <v>167</v>
      </c>
      <c r="AU408" s="148" t="s">
        <v>88</v>
      </c>
      <c r="AV408" s="12" t="s">
        <v>88</v>
      </c>
      <c r="AW408" s="12" t="s">
        <v>36</v>
      </c>
      <c r="AX408" s="12" t="s">
        <v>75</v>
      </c>
      <c r="AY408" s="148" t="s">
        <v>155</v>
      </c>
    </row>
    <row r="409" spans="2:65" s="12" customFormat="1" ht="11.25" x14ac:dyDescent="0.2">
      <c r="B409" s="146"/>
      <c r="D409" s="147" t="s">
        <v>167</v>
      </c>
      <c r="E409" s="148" t="s">
        <v>19</v>
      </c>
      <c r="F409" s="149" t="s">
        <v>584</v>
      </c>
      <c r="H409" s="150">
        <v>-9.6</v>
      </c>
      <c r="I409" s="151"/>
      <c r="L409" s="146"/>
      <c r="M409" s="152"/>
      <c r="U409" s="333"/>
      <c r="V409" s="1" t="str">
        <f t="shared" si="4"/>
        <v/>
      </c>
      <c r="AT409" s="148" t="s">
        <v>167</v>
      </c>
      <c r="AU409" s="148" t="s">
        <v>88</v>
      </c>
      <c r="AV409" s="12" t="s">
        <v>88</v>
      </c>
      <c r="AW409" s="12" t="s">
        <v>36</v>
      </c>
      <c r="AX409" s="12" t="s">
        <v>75</v>
      </c>
      <c r="AY409" s="148" t="s">
        <v>155</v>
      </c>
    </row>
    <row r="410" spans="2:65" s="12" customFormat="1" ht="11.25" x14ac:dyDescent="0.2">
      <c r="B410" s="146"/>
      <c r="D410" s="147" t="s">
        <v>167</v>
      </c>
      <c r="E410" s="148" t="s">
        <v>19</v>
      </c>
      <c r="F410" s="149" t="s">
        <v>585</v>
      </c>
      <c r="H410" s="150">
        <v>-4.7770000000000001</v>
      </c>
      <c r="I410" s="151"/>
      <c r="L410" s="146"/>
      <c r="M410" s="152"/>
      <c r="U410" s="333"/>
      <c r="V410" s="1" t="str">
        <f t="shared" si="4"/>
        <v/>
      </c>
      <c r="AT410" s="148" t="s">
        <v>167</v>
      </c>
      <c r="AU410" s="148" t="s">
        <v>88</v>
      </c>
      <c r="AV410" s="12" t="s">
        <v>88</v>
      </c>
      <c r="AW410" s="12" t="s">
        <v>36</v>
      </c>
      <c r="AX410" s="12" t="s">
        <v>75</v>
      </c>
      <c r="AY410" s="148" t="s">
        <v>155</v>
      </c>
    </row>
    <row r="411" spans="2:65" s="13" customFormat="1" ht="11.25" x14ac:dyDescent="0.2">
      <c r="B411" s="153"/>
      <c r="D411" s="147" t="s">
        <v>167</v>
      </c>
      <c r="E411" s="154" t="s">
        <v>19</v>
      </c>
      <c r="F411" s="155" t="s">
        <v>169</v>
      </c>
      <c r="H411" s="156">
        <v>105.45400000000001</v>
      </c>
      <c r="I411" s="157"/>
      <c r="L411" s="153"/>
      <c r="M411" s="158"/>
      <c r="U411" s="334"/>
      <c r="V411" s="1" t="str">
        <f t="shared" si="4"/>
        <v/>
      </c>
      <c r="AT411" s="154" t="s">
        <v>167</v>
      </c>
      <c r="AU411" s="154" t="s">
        <v>88</v>
      </c>
      <c r="AV411" s="13" t="s">
        <v>163</v>
      </c>
      <c r="AW411" s="13" t="s">
        <v>36</v>
      </c>
      <c r="AX411" s="13" t="s">
        <v>82</v>
      </c>
      <c r="AY411" s="154" t="s">
        <v>155</v>
      </c>
    </row>
    <row r="412" spans="2:65" s="1" customFormat="1" ht="24.2" customHeight="1" x14ac:dyDescent="0.2">
      <c r="B412" s="33"/>
      <c r="C412" s="129" t="s">
        <v>586</v>
      </c>
      <c r="D412" s="129" t="s">
        <v>158</v>
      </c>
      <c r="E412" s="130" t="s">
        <v>587</v>
      </c>
      <c r="F412" s="131" t="s">
        <v>588</v>
      </c>
      <c r="G412" s="132" t="s">
        <v>161</v>
      </c>
      <c r="H412" s="133">
        <v>152.4</v>
      </c>
      <c r="I412" s="134"/>
      <c r="J412" s="135">
        <f>ROUND(I412*H412,2)</f>
        <v>0</v>
      </c>
      <c r="K412" s="131" t="s">
        <v>162</v>
      </c>
      <c r="L412" s="33"/>
      <c r="M412" s="136" t="s">
        <v>19</v>
      </c>
      <c r="N412" s="137" t="s">
        <v>47</v>
      </c>
      <c r="P412" s="138">
        <f>O412*H412</f>
        <v>0</v>
      </c>
      <c r="Q412" s="138">
        <v>4.0000000000000003E-5</v>
      </c>
      <c r="R412" s="138">
        <f>Q412*H412</f>
        <v>6.0960000000000007E-3</v>
      </c>
      <c r="S412" s="138">
        <v>0</v>
      </c>
      <c r="T412" s="138">
        <f>S412*H412</f>
        <v>0</v>
      </c>
      <c r="U412" s="331" t="s">
        <v>19</v>
      </c>
      <c r="V412" s="1" t="str">
        <f t="shared" si="4"/>
        <v/>
      </c>
      <c r="AR412" s="140" t="s">
        <v>163</v>
      </c>
      <c r="AT412" s="140" t="s">
        <v>158</v>
      </c>
      <c r="AU412" s="140" t="s">
        <v>88</v>
      </c>
      <c r="AY412" s="18" t="s">
        <v>155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8" t="s">
        <v>88</v>
      </c>
      <c r="BK412" s="141">
        <f>ROUND(I412*H412,2)</f>
        <v>0</v>
      </c>
      <c r="BL412" s="18" t="s">
        <v>163</v>
      </c>
      <c r="BM412" s="140" t="s">
        <v>589</v>
      </c>
    </row>
    <row r="413" spans="2:65" s="1" customFormat="1" ht="11.25" x14ac:dyDescent="0.2">
      <c r="B413" s="33"/>
      <c r="D413" s="142" t="s">
        <v>165</v>
      </c>
      <c r="F413" s="143" t="s">
        <v>590</v>
      </c>
      <c r="I413" s="144"/>
      <c r="L413" s="33"/>
      <c r="M413" s="145"/>
      <c r="U413" s="332"/>
      <c r="V413" s="1" t="str">
        <f t="shared" si="4"/>
        <v/>
      </c>
      <c r="AT413" s="18" t="s">
        <v>165</v>
      </c>
      <c r="AU413" s="18" t="s">
        <v>88</v>
      </c>
    </row>
    <row r="414" spans="2:65" s="12" customFormat="1" ht="11.25" x14ac:dyDescent="0.2">
      <c r="B414" s="146"/>
      <c r="D414" s="147" t="s">
        <v>167</v>
      </c>
      <c r="E414" s="148" t="s">
        <v>19</v>
      </c>
      <c r="F414" s="149" t="s">
        <v>591</v>
      </c>
      <c r="H414" s="150">
        <v>52.4</v>
      </c>
      <c r="I414" s="151"/>
      <c r="L414" s="146"/>
      <c r="M414" s="152"/>
      <c r="U414" s="333"/>
      <c r="V414" s="1" t="str">
        <f t="shared" si="4"/>
        <v/>
      </c>
      <c r="AT414" s="148" t="s">
        <v>167</v>
      </c>
      <c r="AU414" s="148" t="s">
        <v>88</v>
      </c>
      <c r="AV414" s="12" t="s">
        <v>88</v>
      </c>
      <c r="AW414" s="12" t="s">
        <v>36</v>
      </c>
      <c r="AX414" s="12" t="s">
        <v>75</v>
      </c>
      <c r="AY414" s="148" t="s">
        <v>155</v>
      </c>
    </row>
    <row r="415" spans="2:65" s="12" customFormat="1" ht="11.25" x14ac:dyDescent="0.2">
      <c r="B415" s="146"/>
      <c r="D415" s="147" t="s">
        <v>167</v>
      </c>
      <c r="E415" s="148" t="s">
        <v>19</v>
      </c>
      <c r="F415" s="149" t="s">
        <v>592</v>
      </c>
      <c r="H415" s="150">
        <v>100</v>
      </c>
      <c r="I415" s="151"/>
      <c r="L415" s="146"/>
      <c r="M415" s="152"/>
      <c r="U415" s="333"/>
      <c r="V415" s="1" t="str">
        <f t="shared" si="4"/>
        <v/>
      </c>
      <c r="AT415" s="148" t="s">
        <v>167</v>
      </c>
      <c r="AU415" s="148" t="s">
        <v>88</v>
      </c>
      <c r="AV415" s="12" t="s">
        <v>88</v>
      </c>
      <c r="AW415" s="12" t="s">
        <v>36</v>
      </c>
      <c r="AX415" s="12" t="s">
        <v>75</v>
      </c>
      <c r="AY415" s="148" t="s">
        <v>155</v>
      </c>
    </row>
    <row r="416" spans="2:65" s="13" customFormat="1" ht="11.25" x14ac:dyDescent="0.2">
      <c r="B416" s="153"/>
      <c r="D416" s="147" t="s">
        <v>167</v>
      </c>
      <c r="E416" s="154" t="s">
        <v>19</v>
      </c>
      <c r="F416" s="155" t="s">
        <v>169</v>
      </c>
      <c r="H416" s="156">
        <v>152.4</v>
      </c>
      <c r="I416" s="157"/>
      <c r="L416" s="153"/>
      <c r="M416" s="158"/>
      <c r="U416" s="334"/>
      <c r="V416" s="1" t="str">
        <f t="shared" si="4"/>
        <v/>
      </c>
      <c r="AT416" s="154" t="s">
        <v>167</v>
      </c>
      <c r="AU416" s="154" t="s">
        <v>88</v>
      </c>
      <c r="AV416" s="13" t="s">
        <v>163</v>
      </c>
      <c r="AW416" s="13" t="s">
        <v>36</v>
      </c>
      <c r="AX416" s="13" t="s">
        <v>82</v>
      </c>
      <c r="AY416" s="154" t="s">
        <v>155</v>
      </c>
    </row>
    <row r="417" spans="2:65" s="1" customFormat="1" ht="16.5" customHeight="1" x14ac:dyDescent="0.2">
      <c r="B417" s="33"/>
      <c r="C417" s="129" t="s">
        <v>593</v>
      </c>
      <c r="D417" s="129" t="s">
        <v>158</v>
      </c>
      <c r="E417" s="130" t="s">
        <v>594</v>
      </c>
      <c r="F417" s="131" t="s">
        <v>595</v>
      </c>
      <c r="G417" s="132" t="s">
        <v>399</v>
      </c>
      <c r="H417" s="133">
        <v>1</v>
      </c>
      <c r="I417" s="134"/>
      <c r="J417" s="135">
        <f>ROUND(I417*H417,2)</f>
        <v>0</v>
      </c>
      <c r="K417" s="131" t="s">
        <v>19</v>
      </c>
      <c r="L417" s="33"/>
      <c r="M417" s="136" t="s">
        <v>19</v>
      </c>
      <c r="N417" s="137" t="s">
        <v>47</v>
      </c>
      <c r="P417" s="138">
        <f>O417*H417</f>
        <v>0</v>
      </c>
      <c r="Q417" s="138">
        <v>0</v>
      </c>
      <c r="R417" s="138">
        <f>Q417*H417</f>
        <v>0</v>
      </c>
      <c r="S417" s="138">
        <v>0</v>
      </c>
      <c r="T417" s="138">
        <f>S417*H417</f>
        <v>0</v>
      </c>
      <c r="U417" s="331" t="s">
        <v>19</v>
      </c>
      <c r="V417" s="1" t="str">
        <f t="shared" si="4"/>
        <v/>
      </c>
      <c r="AR417" s="140" t="s">
        <v>163</v>
      </c>
      <c r="AT417" s="140" t="s">
        <v>158</v>
      </c>
      <c r="AU417" s="140" t="s">
        <v>88</v>
      </c>
      <c r="AY417" s="18" t="s">
        <v>155</v>
      </c>
      <c r="BE417" s="141">
        <f>IF(N417="základní",J417,0)</f>
        <v>0</v>
      </c>
      <c r="BF417" s="141">
        <f>IF(N417="snížená",J417,0)</f>
        <v>0</v>
      </c>
      <c r="BG417" s="141">
        <f>IF(N417="zákl. přenesená",J417,0)</f>
        <v>0</v>
      </c>
      <c r="BH417" s="141">
        <f>IF(N417="sníž. přenesená",J417,0)</f>
        <v>0</v>
      </c>
      <c r="BI417" s="141">
        <f>IF(N417="nulová",J417,0)</f>
        <v>0</v>
      </c>
      <c r="BJ417" s="18" t="s">
        <v>88</v>
      </c>
      <c r="BK417" s="141">
        <f>ROUND(I417*H417,2)</f>
        <v>0</v>
      </c>
      <c r="BL417" s="18" t="s">
        <v>163</v>
      </c>
      <c r="BM417" s="140" t="s">
        <v>596</v>
      </c>
    </row>
    <row r="418" spans="2:65" s="11" customFormat="1" ht="22.9" customHeight="1" x14ac:dyDescent="0.2">
      <c r="B418" s="117"/>
      <c r="D418" s="118" t="s">
        <v>74</v>
      </c>
      <c r="E418" s="127" t="s">
        <v>597</v>
      </c>
      <c r="F418" s="127" t="s">
        <v>598</v>
      </c>
      <c r="I418" s="120"/>
      <c r="J418" s="128">
        <f>BK418</f>
        <v>0</v>
      </c>
      <c r="L418" s="117"/>
      <c r="M418" s="122"/>
      <c r="P418" s="123">
        <f>SUM(P419:P450)</f>
        <v>0</v>
      </c>
      <c r="R418" s="123">
        <f>SUM(R419:R450)</f>
        <v>0</v>
      </c>
      <c r="T418" s="123">
        <f>SUM(T419:T450)</f>
        <v>0</v>
      </c>
      <c r="U418" s="330"/>
      <c r="V418" s="1" t="str">
        <f t="shared" si="4"/>
        <v/>
      </c>
      <c r="AR418" s="118" t="s">
        <v>82</v>
      </c>
      <c r="AT418" s="125" t="s">
        <v>74</v>
      </c>
      <c r="AU418" s="125" t="s">
        <v>82</v>
      </c>
      <c r="AY418" s="118" t="s">
        <v>155</v>
      </c>
      <c r="BK418" s="126">
        <f>SUM(BK419:BK450)</f>
        <v>0</v>
      </c>
    </row>
    <row r="419" spans="2:65" s="1" customFormat="1" ht="24.2" customHeight="1" x14ac:dyDescent="0.2">
      <c r="B419" s="33"/>
      <c r="C419" s="129" t="s">
        <v>599</v>
      </c>
      <c r="D419" s="129" t="s">
        <v>158</v>
      </c>
      <c r="E419" s="130" t="s">
        <v>600</v>
      </c>
      <c r="F419" s="131" t="s">
        <v>601</v>
      </c>
      <c r="G419" s="132" t="s">
        <v>231</v>
      </c>
      <c r="H419" s="133">
        <v>16.78</v>
      </c>
      <c r="I419" s="134"/>
      <c r="J419" s="135">
        <f>ROUND(I419*H419,2)</f>
        <v>0</v>
      </c>
      <c r="K419" s="131" t="s">
        <v>162</v>
      </c>
      <c r="L419" s="33"/>
      <c r="M419" s="136" t="s">
        <v>19</v>
      </c>
      <c r="N419" s="137" t="s">
        <v>47</v>
      </c>
      <c r="P419" s="138">
        <f>O419*H419</f>
        <v>0</v>
      </c>
      <c r="Q419" s="138">
        <v>0</v>
      </c>
      <c r="R419" s="138">
        <f>Q419*H419</f>
        <v>0</v>
      </c>
      <c r="S419" s="138">
        <v>0</v>
      </c>
      <c r="T419" s="138">
        <f>S419*H419</f>
        <v>0</v>
      </c>
      <c r="U419" s="331" t="s">
        <v>19</v>
      </c>
      <c r="V419" s="1" t="str">
        <f t="shared" si="4"/>
        <v/>
      </c>
      <c r="AR419" s="140" t="s">
        <v>163</v>
      </c>
      <c r="AT419" s="140" t="s">
        <v>158</v>
      </c>
      <c r="AU419" s="140" t="s">
        <v>88</v>
      </c>
      <c r="AY419" s="18" t="s">
        <v>155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8" t="s">
        <v>88</v>
      </c>
      <c r="BK419" s="141">
        <f>ROUND(I419*H419,2)</f>
        <v>0</v>
      </c>
      <c r="BL419" s="18" t="s">
        <v>163</v>
      </c>
      <c r="BM419" s="140" t="s">
        <v>602</v>
      </c>
    </row>
    <row r="420" spans="2:65" s="1" customFormat="1" ht="11.25" x14ac:dyDescent="0.2">
      <c r="B420" s="33"/>
      <c r="D420" s="142" t="s">
        <v>165</v>
      </c>
      <c r="F420" s="143" t="s">
        <v>603</v>
      </c>
      <c r="I420" s="144"/>
      <c r="L420" s="33"/>
      <c r="M420" s="145"/>
      <c r="U420" s="332"/>
      <c r="V420" s="1" t="str">
        <f t="shared" si="4"/>
        <v/>
      </c>
      <c r="AT420" s="18" t="s">
        <v>165</v>
      </c>
      <c r="AU420" s="18" t="s">
        <v>88</v>
      </c>
    </row>
    <row r="421" spans="2:65" s="1" customFormat="1" ht="21.75" customHeight="1" x14ac:dyDescent="0.2">
      <c r="B421" s="33"/>
      <c r="C421" s="129" t="s">
        <v>604</v>
      </c>
      <c r="D421" s="129" t="s">
        <v>158</v>
      </c>
      <c r="E421" s="130" t="s">
        <v>605</v>
      </c>
      <c r="F421" s="131" t="s">
        <v>606</v>
      </c>
      <c r="G421" s="132" t="s">
        <v>231</v>
      </c>
      <c r="H421" s="133">
        <v>16.78</v>
      </c>
      <c r="I421" s="134"/>
      <c r="J421" s="135">
        <f>ROUND(I421*H421,2)</f>
        <v>0</v>
      </c>
      <c r="K421" s="131" t="s">
        <v>162</v>
      </c>
      <c r="L421" s="33"/>
      <c r="M421" s="136" t="s">
        <v>19</v>
      </c>
      <c r="N421" s="137" t="s">
        <v>47</v>
      </c>
      <c r="P421" s="138">
        <f>O421*H421</f>
        <v>0</v>
      </c>
      <c r="Q421" s="138">
        <v>0</v>
      </c>
      <c r="R421" s="138">
        <f>Q421*H421</f>
        <v>0</v>
      </c>
      <c r="S421" s="138">
        <v>0</v>
      </c>
      <c r="T421" s="138">
        <f>S421*H421</f>
        <v>0</v>
      </c>
      <c r="U421" s="331" t="s">
        <v>19</v>
      </c>
      <c r="V421" s="1" t="str">
        <f t="shared" si="4"/>
        <v/>
      </c>
      <c r="AR421" s="140" t="s">
        <v>163</v>
      </c>
      <c r="AT421" s="140" t="s">
        <v>158</v>
      </c>
      <c r="AU421" s="140" t="s">
        <v>88</v>
      </c>
      <c r="AY421" s="18" t="s">
        <v>155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8" t="s">
        <v>88</v>
      </c>
      <c r="BK421" s="141">
        <f>ROUND(I421*H421,2)</f>
        <v>0</v>
      </c>
      <c r="BL421" s="18" t="s">
        <v>163</v>
      </c>
      <c r="BM421" s="140" t="s">
        <v>607</v>
      </c>
    </row>
    <row r="422" spans="2:65" s="1" customFormat="1" ht="11.25" x14ac:dyDescent="0.2">
      <c r="B422" s="33"/>
      <c r="D422" s="142" t="s">
        <v>165</v>
      </c>
      <c r="F422" s="143" t="s">
        <v>608</v>
      </c>
      <c r="I422" s="144"/>
      <c r="L422" s="33"/>
      <c r="M422" s="145"/>
      <c r="U422" s="332"/>
      <c r="V422" s="1" t="str">
        <f t="shared" si="4"/>
        <v/>
      </c>
      <c r="AT422" s="18" t="s">
        <v>165</v>
      </c>
      <c r="AU422" s="18" t="s">
        <v>88</v>
      </c>
    </row>
    <row r="423" spans="2:65" s="1" customFormat="1" ht="24.2" customHeight="1" x14ac:dyDescent="0.2">
      <c r="B423" s="33"/>
      <c r="C423" s="129" t="s">
        <v>609</v>
      </c>
      <c r="D423" s="129" t="s">
        <v>158</v>
      </c>
      <c r="E423" s="130" t="s">
        <v>610</v>
      </c>
      <c r="F423" s="131" t="s">
        <v>611</v>
      </c>
      <c r="G423" s="132" t="s">
        <v>231</v>
      </c>
      <c r="H423" s="133">
        <v>151.02000000000001</v>
      </c>
      <c r="I423" s="134"/>
      <c r="J423" s="135">
        <f>ROUND(I423*H423,2)</f>
        <v>0</v>
      </c>
      <c r="K423" s="131" t="s">
        <v>162</v>
      </c>
      <c r="L423" s="33"/>
      <c r="M423" s="136" t="s">
        <v>19</v>
      </c>
      <c r="N423" s="137" t="s">
        <v>47</v>
      </c>
      <c r="P423" s="138">
        <f>O423*H423</f>
        <v>0</v>
      </c>
      <c r="Q423" s="138">
        <v>0</v>
      </c>
      <c r="R423" s="138">
        <f>Q423*H423</f>
        <v>0</v>
      </c>
      <c r="S423" s="138">
        <v>0</v>
      </c>
      <c r="T423" s="138">
        <f>S423*H423</f>
        <v>0</v>
      </c>
      <c r="U423" s="331" t="s">
        <v>19</v>
      </c>
      <c r="V423" s="1" t="str">
        <f t="shared" si="4"/>
        <v/>
      </c>
      <c r="AR423" s="140" t="s">
        <v>163</v>
      </c>
      <c r="AT423" s="140" t="s">
        <v>158</v>
      </c>
      <c r="AU423" s="140" t="s">
        <v>88</v>
      </c>
      <c r="AY423" s="18" t="s">
        <v>155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8" t="s">
        <v>88</v>
      </c>
      <c r="BK423" s="141">
        <f>ROUND(I423*H423,2)</f>
        <v>0</v>
      </c>
      <c r="BL423" s="18" t="s">
        <v>163</v>
      </c>
      <c r="BM423" s="140" t="s">
        <v>612</v>
      </c>
    </row>
    <row r="424" spans="2:65" s="1" customFormat="1" ht="11.25" x14ac:dyDescent="0.2">
      <c r="B424" s="33"/>
      <c r="D424" s="142" t="s">
        <v>165</v>
      </c>
      <c r="F424" s="143" t="s">
        <v>613</v>
      </c>
      <c r="I424" s="144"/>
      <c r="L424" s="33"/>
      <c r="M424" s="145"/>
      <c r="U424" s="332"/>
      <c r="V424" s="1" t="str">
        <f t="shared" si="4"/>
        <v/>
      </c>
      <c r="AT424" s="18" t="s">
        <v>165</v>
      </c>
      <c r="AU424" s="18" t="s">
        <v>88</v>
      </c>
    </row>
    <row r="425" spans="2:65" s="1" customFormat="1" ht="19.5" x14ac:dyDescent="0.2">
      <c r="B425" s="33"/>
      <c r="D425" s="147" t="s">
        <v>266</v>
      </c>
      <c r="F425" s="164" t="s">
        <v>614</v>
      </c>
      <c r="I425" s="144"/>
      <c r="L425" s="33"/>
      <c r="M425" s="145"/>
      <c r="U425" s="332"/>
      <c r="V425" s="1" t="str">
        <f t="shared" si="4"/>
        <v/>
      </c>
      <c r="AT425" s="18" t="s">
        <v>266</v>
      </c>
      <c r="AU425" s="18" t="s">
        <v>88</v>
      </c>
    </row>
    <row r="426" spans="2:65" s="12" customFormat="1" ht="11.25" x14ac:dyDescent="0.2">
      <c r="B426" s="146"/>
      <c r="D426" s="147" t="s">
        <v>167</v>
      </c>
      <c r="F426" s="149" t="s">
        <v>615</v>
      </c>
      <c r="H426" s="150">
        <v>151.02000000000001</v>
      </c>
      <c r="I426" s="151"/>
      <c r="L426" s="146"/>
      <c r="M426" s="152"/>
      <c r="U426" s="333"/>
      <c r="V426" s="1" t="str">
        <f t="shared" si="4"/>
        <v/>
      </c>
      <c r="AT426" s="148" t="s">
        <v>167</v>
      </c>
      <c r="AU426" s="148" t="s">
        <v>88</v>
      </c>
      <c r="AV426" s="12" t="s">
        <v>88</v>
      </c>
      <c r="AW426" s="12" t="s">
        <v>4</v>
      </c>
      <c r="AX426" s="12" t="s">
        <v>82</v>
      </c>
      <c r="AY426" s="148" t="s">
        <v>155</v>
      </c>
    </row>
    <row r="427" spans="2:65" s="1" customFormat="1" ht="24.2" customHeight="1" x14ac:dyDescent="0.2">
      <c r="B427" s="33"/>
      <c r="C427" s="129" t="s">
        <v>616</v>
      </c>
      <c r="D427" s="129" t="s">
        <v>158</v>
      </c>
      <c r="E427" s="130" t="s">
        <v>617</v>
      </c>
      <c r="F427" s="131" t="s">
        <v>618</v>
      </c>
      <c r="G427" s="132" t="s">
        <v>231</v>
      </c>
      <c r="H427" s="133">
        <v>2.33</v>
      </c>
      <c r="I427" s="134"/>
      <c r="J427" s="135">
        <f>ROUND(I427*H427,2)</f>
        <v>0</v>
      </c>
      <c r="K427" s="131" t="s">
        <v>162</v>
      </c>
      <c r="L427" s="33"/>
      <c r="M427" s="136" t="s">
        <v>19</v>
      </c>
      <c r="N427" s="137" t="s">
        <v>47</v>
      </c>
      <c r="P427" s="138">
        <f>O427*H427</f>
        <v>0</v>
      </c>
      <c r="Q427" s="138">
        <v>0</v>
      </c>
      <c r="R427" s="138">
        <f>Q427*H427</f>
        <v>0</v>
      </c>
      <c r="S427" s="138">
        <v>0</v>
      </c>
      <c r="T427" s="138">
        <f>S427*H427</f>
        <v>0</v>
      </c>
      <c r="U427" s="331" t="s">
        <v>19</v>
      </c>
      <c r="V427" s="1" t="str">
        <f t="shared" si="4"/>
        <v/>
      </c>
      <c r="AR427" s="140" t="s">
        <v>163</v>
      </c>
      <c r="AT427" s="140" t="s">
        <v>158</v>
      </c>
      <c r="AU427" s="140" t="s">
        <v>88</v>
      </c>
      <c r="AY427" s="18" t="s">
        <v>155</v>
      </c>
      <c r="BE427" s="141">
        <f>IF(N427="základní",J427,0)</f>
        <v>0</v>
      </c>
      <c r="BF427" s="141">
        <f>IF(N427="snížená",J427,0)</f>
        <v>0</v>
      </c>
      <c r="BG427" s="141">
        <f>IF(N427="zákl. přenesená",J427,0)</f>
        <v>0</v>
      </c>
      <c r="BH427" s="141">
        <f>IF(N427="sníž. přenesená",J427,0)</f>
        <v>0</v>
      </c>
      <c r="BI427" s="141">
        <f>IF(N427="nulová",J427,0)</f>
        <v>0</v>
      </c>
      <c r="BJ427" s="18" t="s">
        <v>88</v>
      </c>
      <c r="BK427" s="141">
        <f>ROUND(I427*H427,2)</f>
        <v>0</v>
      </c>
      <c r="BL427" s="18" t="s">
        <v>163</v>
      </c>
      <c r="BM427" s="140" t="s">
        <v>619</v>
      </c>
    </row>
    <row r="428" spans="2:65" s="1" customFormat="1" ht="11.25" x14ac:dyDescent="0.2">
      <c r="B428" s="33"/>
      <c r="D428" s="142" t="s">
        <v>165</v>
      </c>
      <c r="F428" s="143" t="s">
        <v>620</v>
      </c>
      <c r="I428" s="144"/>
      <c r="L428" s="33"/>
      <c r="M428" s="145"/>
      <c r="U428" s="332"/>
      <c r="V428" s="1" t="str">
        <f t="shared" si="4"/>
        <v/>
      </c>
      <c r="AT428" s="18" t="s">
        <v>165</v>
      </c>
      <c r="AU428" s="18" t="s">
        <v>88</v>
      </c>
    </row>
    <row r="429" spans="2:65" s="12" customFormat="1" ht="11.25" x14ac:dyDescent="0.2">
      <c r="B429" s="146"/>
      <c r="D429" s="147" t="s">
        <v>167</v>
      </c>
      <c r="E429" s="148" t="s">
        <v>19</v>
      </c>
      <c r="F429" s="149" t="s">
        <v>621</v>
      </c>
      <c r="H429" s="150">
        <v>2.33</v>
      </c>
      <c r="I429" s="151"/>
      <c r="L429" s="146"/>
      <c r="M429" s="152"/>
      <c r="U429" s="333"/>
      <c r="V429" s="1" t="str">
        <f t="shared" si="4"/>
        <v/>
      </c>
      <c r="AT429" s="148" t="s">
        <v>167</v>
      </c>
      <c r="AU429" s="148" t="s">
        <v>88</v>
      </c>
      <c r="AV429" s="12" t="s">
        <v>88</v>
      </c>
      <c r="AW429" s="12" t="s">
        <v>36</v>
      </c>
      <c r="AX429" s="12" t="s">
        <v>75</v>
      </c>
      <c r="AY429" s="148" t="s">
        <v>155</v>
      </c>
    </row>
    <row r="430" spans="2:65" s="13" customFormat="1" ht="11.25" x14ac:dyDescent="0.2">
      <c r="B430" s="153"/>
      <c r="D430" s="147" t="s">
        <v>167</v>
      </c>
      <c r="E430" s="154" t="s">
        <v>19</v>
      </c>
      <c r="F430" s="155" t="s">
        <v>169</v>
      </c>
      <c r="H430" s="156">
        <v>2.33</v>
      </c>
      <c r="I430" s="157"/>
      <c r="L430" s="153"/>
      <c r="M430" s="158"/>
      <c r="U430" s="334"/>
      <c r="V430" s="1" t="str">
        <f t="shared" ref="V430:V493" si="5">IF(U430="investice",J430,"")</f>
        <v/>
      </c>
      <c r="AT430" s="154" t="s">
        <v>167</v>
      </c>
      <c r="AU430" s="154" t="s">
        <v>88</v>
      </c>
      <c r="AV430" s="13" t="s">
        <v>163</v>
      </c>
      <c r="AW430" s="13" t="s">
        <v>36</v>
      </c>
      <c r="AX430" s="13" t="s">
        <v>82</v>
      </c>
      <c r="AY430" s="154" t="s">
        <v>155</v>
      </c>
    </row>
    <row r="431" spans="2:65" s="1" customFormat="1" ht="24.2" customHeight="1" x14ac:dyDescent="0.2">
      <c r="B431" s="33"/>
      <c r="C431" s="129" t="s">
        <v>622</v>
      </c>
      <c r="D431" s="129" t="s">
        <v>158</v>
      </c>
      <c r="E431" s="130" t="s">
        <v>623</v>
      </c>
      <c r="F431" s="131" t="s">
        <v>624</v>
      </c>
      <c r="G431" s="132" t="s">
        <v>231</v>
      </c>
      <c r="H431" s="133">
        <v>6.2679999999999998</v>
      </c>
      <c r="I431" s="134"/>
      <c r="J431" s="135">
        <f>ROUND(I431*H431,2)</f>
        <v>0</v>
      </c>
      <c r="K431" s="131" t="s">
        <v>162</v>
      </c>
      <c r="L431" s="33"/>
      <c r="M431" s="136" t="s">
        <v>19</v>
      </c>
      <c r="N431" s="137" t="s">
        <v>47</v>
      </c>
      <c r="P431" s="138">
        <f>O431*H431</f>
        <v>0</v>
      </c>
      <c r="Q431" s="138">
        <v>0</v>
      </c>
      <c r="R431" s="138">
        <f>Q431*H431</f>
        <v>0</v>
      </c>
      <c r="S431" s="138">
        <v>0</v>
      </c>
      <c r="T431" s="138">
        <f>S431*H431</f>
        <v>0</v>
      </c>
      <c r="U431" s="331" t="s">
        <v>19</v>
      </c>
      <c r="V431" s="1" t="str">
        <f t="shared" si="5"/>
        <v/>
      </c>
      <c r="AR431" s="140" t="s">
        <v>163</v>
      </c>
      <c r="AT431" s="140" t="s">
        <v>158</v>
      </c>
      <c r="AU431" s="140" t="s">
        <v>88</v>
      </c>
      <c r="AY431" s="18" t="s">
        <v>155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8" t="s">
        <v>88</v>
      </c>
      <c r="BK431" s="141">
        <f>ROUND(I431*H431,2)</f>
        <v>0</v>
      </c>
      <c r="BL431" s="18" t="s">
        <v>163</v>
      </c>
      <c r="BM431" s="140" t="s">
        <v>625</v>
      </c>
    </row>
    <row r="432" spans="2:65" s="1" customFormat="1" ht="11.25" x14ac:dyDescent="0.2">
      <c r="B432" s="33"/>
      <c r="D432" s="142" t="s">
        <v>165</v>
      </c>
      <c r="F432" s="143" t="s">
        <v>626</v>
      </c>
      <c r="I432" s="144"/>
      <c r="L432" s="33"/>
      <c r="M432" s="145"/>
      <c r="U432" s="332"/>
      <c r="V432" s="1" t="str">
        <f t="shared" si="5"/>
        <v/>
      </c>
      <c r="AT432" s="18" t="s">
        <v>165</v>
      </c>
      <c r="AU432" s="18" t="s">
        <v>88</v>
      </c>
    </row>
    <row r="433" spans="2:65" s="12" customFormat="1" ht="11.25" x14ac:dyDescent="0.2">
      <c r="B433" s="146"/>
      <c r="D433" s="147" t="s">
        <v>167</v>
      </c>
      <c r="E433" s="148" t="s">
        <v>19</v>
      </c>
      <c r="F433" s="149" t="s">
        <v>627</v>
      </c>
      <c r="H433" s="150">
        <v>6.2679999999999998</v>
      </c>
      <c r="I433" s="151"/>
      <c r="L433" s="146"/>
      <c r="M433" s="152"/>
      <c r="U433" s="333"/>
      <c r="V433" s="1" t="str">
        <f t="shared" si="5"/>
        <v/>
      </c>
      <c r="AT433" s="148" t="s">
        <v>167</v>
      </c>
      <c r="AU433" s="148" t="s">
        <v>88</v>
      </c>
      <c r="AV433" s="12" t="s">
        <v>88</v>
      </c>
      <c r="AW433" s="12" t="s">
        <v>36</v>
      </c>
      <c r="AX433" s="12" t="s">
        <v>75</v>
      </c>
      <c r="AY433" s="148" t="s">
        <v>155</v>
      </c>
    </row>
    <row r="434" spans="2:65" s="13" customFormat="1" ht="11.25" x14ac:dyDescent="0.2">
      <c r="B434" s="153"/>
      <c r="D434" s="147" t="s">
        <v>167</v>
      </c>
      <c r="E434" s="154" t="s">
        <v>19</v>
      </c>
      <c r="F434" s="155" t="s">
        <v>169</v>
      </c>
      <c r="H434" s="156">
        <v>6.2679999999999998</v>
      </c>
      <c r="I434" s="157"/>
      <c r="L434" s="153"/>
      <c r="M434" s="158"/>
      <c r="U434" s="334"/>
      <c r="V434" s="1" t="str">
        <f t="shared" si="5"/>
        <v/>
      </c>
      <c r="AT434" s="154" t="s">
        <v>167</v>
      </c>
      <c r="AU434" s="154" t="s">
        <v>88</v>
      </c>
      <c r="AV434" s="13" t="s">
        <v>163</v>
      </c>
      <c r="AW434" s="13" t="s">
        <v>36</v>
      </c>
      <c r="AX434" s="13" t="s">
        <v>82</v>
      </c>
      <c r="AY434" s="154" t="s">
        <v>155</v>
      </c>
    </row>
    <row r="435" spans="2:65" s="1" customFormat="1" ht="24.2" customHeight="1" x14ac:dyDescent="0.2">
      <c r="B435" s="33"/>
      <c r="C435" s="129" t="s">
        <v>628</v>
      </c>
      <c r="D435" s="129" t="s">
        <v>158</v>
      </c>
      <c r="E435" s="130" t="s">
        <v>629</v>
      </c>
      <c r="F435" s="131" t="s">
        <v>630</v>
      </c>
      <c r="G435" s="132" t="s">
        <v>231</v>
      </c>
      <c r="H435" s="133">
        <v>1.4730000000000001</v>
      </c>
      <c r="I435" s="134"/>
      <c r="J435" s="135">
        <f>ROUND(I435*H435,2)</f>
        <v>0</v>
      </c>
      <c r="K435" s="131" t="s">
        <v>162</v>
      </c>
      <c r="L435" s="33"/>
      <c r="M435" s="136" t="s">
        <v>19</v>
      </c>
      <c r="N435" s="137" t="s">
        <v>47</v>
      </c>
      <c r="P435" s="138">
        <f>O435*H435</f>
        <v>0</v>
      </c>
      <c r="Q435" s="138">
        <v>0</v>
      </c>
      <c r="R435" s="138">
        <f>Q435*H435</f>
        <v>0</v>
      </c>
      <c r="S435" s="138">
        <v>0</v>
      </c>
      <c r="T435" s="138">
        <f>S435*H435</f>
        <v>0</v>
      </c>
      <c r="U435" s="331" t="s">
        <v>19</v>
      </c>
      <c r="V435" s="1" t="str">
        <f t="shared" si="5"/>
        <v/>
      </c>
      <c r="AR435" s="140" t="s">
        <v>163</v>
      </c>
      <c r="AT435" s="140" t="s">
        <v>158</v>
      </c>
      <c r="AU435" s="140" t="s">
        <v>88</v>
      </c>
      <c r="AY435" s="18" t="s">
        <v>155</v>
      </c>
      <c r="BE435" s="141">
        <f>IF(N435="základní",J435,0)</f>
        <v>0</v>
      </c>
      <c r="BF435" s="141">
        <f>IF(N435="snížená",J435,0)</f>
        <v>0</v>
      </c>
      <c r="BG435" s="141">
        <f>IF(N435="zákl. přenesená",J435,0)</f>
        <v>0</v>
      </c>
      <c r="BH435" s="141">
        <f>IF(N435="sníž. přenesená",J435,0)</f>
        <v>0</v>
      </c>
      <c r="BI435" s="141">
        <f>IF(N435="nulová",J435,0)</f>
        <v>0</v>
      </c>
      <c r="BJ435" s="18" t="s">
        <v>88</v>
      </c>
      <c r="BK435" s="141">
        <f>ROUND(I435*H435,2)</f>
        <v>0</v>
      </c>
      <c r="BL435" s="18" t="s">
        <v>163</v>
      </c>
      <c r="BM435" s="140" t="s">
        <v>631</v>
      </c>
    </row>
    <row r="436" spans="2:65" s="1" customFormat="1" ht="11.25" x14ac:dyDescent="0.2">
      <c r="B436" s="33"/>
      <c r="D436" s="142" t="s">
        <v>165</v>
      </c>
      <c r="F436" s="143" t="s">
        <v>632</v>
      </c>
      <c r="I436" s="144"/>
      <c r="L436" s="33"/>
      <c r="M436" s="145"/>
      <c r="U436" s="332"/>
      <c r="V436" s="1" t="str">
        <f t="shared" si="5"/>
        <v/>
      </c>
      <c r="AT436" s="18" t="s">
        <v>165</v>
      </c>
      <c r="AU436" s="18" t="s">
        <v>88</v>
      </c>
    </row>
    <row r="437" spans="2:65" s="12" customFormat="1" ht="11.25" x14ac:dyDescent="0.2">
      <c r="B437" s="146"/>
      <c r="D437" s="147" t="s">
        <v>167</v>
      </c>
      <c r="E437" s="148" t="s">
        <v>19</v>
      </c>
      <c r="F437" s="149" t="s">
        <v>633</v>
      </c>
      <c r="H437" s="150">
        <v>1.4730000000000001</v>
      </c>
      <c r="I437" s="151"/>
      <c r="L437" s="146"/>
      <c r="M437" s="152"/>
      <c r="U437" s="333"/>
      <c r="V437" s="1" t="str">
        <f t="shared" si="5"/>
        <v/>
      </c>
      <c r="AT437" s="148" t="s">
        <v>167</v>
      </c>
      <c r="AU437" s="148" t="s">
        <v>88</v>
      </c>
      <c r="AV437" s="12" t="s">
        <v>88</v>
      </c>
      <c r="AW437" s="12" t="s">
        <v>36</v>
      </c>
      <c r="AX437" s="12" t="s">
        <v>75</v>
      </c>
      <c r="AY437" s="148" t="s">
        <v>155</v>
      </c>
    </row>
    <row r="438" spans="2:65" s="13" customFormat="1" ht="11.25" x14ac:dyDescent="0.2">
      <c r="B438" s="153"/>
      <c r="D438" s="147" t="s">
        <v>167</v>
      </c>
      <c r="E438" s="154" t="s">
        <v>19</v>
      </c>
      <c r="F438" s="155" t="s">
        <v>169</v>
      </c>
      <c r="H438" s="156">
        <v>1.4730000000000001</v>
      </c>
      <c r="I438" s="157"/>
      <c r="L438" s="153"/>
      <c r="M438" s="158"/>
      <c r="U438" s="334"/>
      <c r="V438" s="1" t="str">
        <f t="shared" si="5"/>
        <v/>
      </c>
      <c r="AT438" s="154" t="s">
        <v>167</v>
      </c>
      <c r="AU438" s="154" t="s">
        <v>88</v>
      </c>
      <c r="AV438" s="13" t="s">
        <v>163</v>
      </c>
      <c r="AW438" s="13" t="s">
        <v>36</v>
      </c>
      <c r="AX438" s="13" t="s">
        <v>82</v>
      </c>
      <c r="AY438" s="154" t="s">
        <v>155</v>
      </c>
    </row>
    <row r="439" spans="2:65" s="1" customFormat="1" ht="24.2" customHeight="1" x14ac:dyDescent="0.2">
      <c r="B439" s="33"/>
      <c r="C439" s="129" t="s">
        <v>634</v>
      </c>
      <c r="D439" s="129" t="s">
        <v>158</v>
      </c>
      <c r="E439" s="130" t="s">
        <v>635</v>
      </c>
      <c r="F439" s="131" t="s">
        <v>636</v>
      </c>
      <c r="G439" s="132" t="s">
        <v>231</v>
      </c>
      <c r="H439" s="133">
        <v>1.655</v>
      </c>
      <c r="I439" s="134"/>
      <c r="J439" s="135">
        <f>ROUND(I439*H439,2)</f>
        <v>0</v>
      </c>
      <c r="K439" s="131" t="s">
        <v>162</v>
      </c>
      <c r="L439" s="33"/>
      <c r="M439" s="136" t="s">
        <v>19</v>
      </c>
      <c r="N439" s="137" t="s">
        <v>47</v>
      </c>
      <c r="P439" s="138">
        <f>O439*H439</f>
        <v>0</v>
      </c>
      <c r="Q439" s="138">
        <v>0</v>
      </c>
      <c r="R439" s="138">
        <f>Q439*H439</f>
        <v>0</v>
      </c>
      <c r="S439" s="138">
        <v>0</v>
      </c>
      <c r="T439" s="138">
        <f>S439*H439</f>
        <v>0</v>
      </c>
      <c r="U439" s="331" t="s">
        <v>19</v>
      </c>
      <c r="V439" s="1" t="str">
        <f t="shared" si="5"/>
        <v/>
      </c>
      <c r="AR439" s="140" t="s">
        <v>163</v>
      </c>
      <c r="AT439" s="140" t="s">
        <v>158</v>
      </c>
      <c r="AU439" s="140" t="s">
        <v>88</v>
      </c>
      <c r="AY439" s="18" t="s">
        <v>155</v>
      </c>
      <c r="BE439" s="141">
        <f>IF(N439="základní",J439,0)</f>
        <v>0</v>
      </c>
      <c r="BF439" s="141">
        <f>IF(N439="snížená",J439,0)</f>
        <v>0</v>
      </c>
      <c r="BG439" s="141">
        <f>IF(N439="zákl. přenesená",J439,0)</f>
        <v>0</v>
      </c>
      <c r="BH439" s="141">
        <f>IF(N439="sníž. přenesená",J439,0)</f>
        <v>0</v>
      </c>
      <c r="BI439" s="141">
        <f>IF(N439="nulová",J439,0)</f>
        <v>0</v>
      </c>
      <c r="BJ439" s="18" t="s">
        <v>88</v>
      </c>
      <c r="BK439" s="141">
        <f>ROUND(I439*H439,2)</f>
        <v>0</v>
      </c>
      <c r="BL439" s="18" t="s">
        <v>163</v>
      </c>
      <c r="BM439" s="140" t="s">
        <v>637</v>
      </c>
    </row>
    <row r="440" spans="2:65" s="1" customFormat="1" ht="11.25" x14ac:dyDescent="0.2">
      <c r="B440" s="33"/>
      <c r="D440" s="142" t="s">
        <v>165</v>
      </c>
      <c r="F440" s="143" t="s">
        <v>638</v>
      </c>
      <c r="I440" s="144"/>
      <c r="L440" s="33"/>
      <c r="M440" s="145"/>
      <c r="U440" s="332"/>
      <c r="V440" s="1" t="str">
        <f t="shared" si="5"/>
        <v/>
      </c>
      <c r="AT440" s="18" t="s">
        <v>165</v>
      </c>
      <c r="AU440" s="18" t="s">
        <v>88</v>
      </c>
    </row>
    <row r="441" spans="2:65" s="12" customFormat="1" ht="11.25" x14ac:dyDescent="0.2">
      <c r="B441" s="146"/>
      <c r="D441" s="147" t="s">
        <v>167</v>
      </c>
      <c r="E441" s="148" t="s">
        <v>19</v>
      </c>
      <c r="F441" s="149" t="s">
        <v>639</v>
      </c>
      <c r="H441" s="150">
        <v>1.655</v>
      </c>
      <c r="I441" s="151"/>
      <c r="L441" s="146"/>
      <c r="M441" s="152"/>
      <c r="U441" s="333"/>
      <c r="V441" s="1" t="str">
        <f t="shared" si="5"/>
        <v/>
      </c>
      <c r="AT441" s="148" t="s">
        <v>167</v>
      </c>
      <c r="AU441" s="148" t="s">
        <v>88</v>
      </c>
      <c r="AV441" s="12" t="s">
        <v>88</v>
      </c>
      <c r="AW441" s="12" t="s">
        <v>36</v>
      </c>
      <c r="AX441" s="12" t="s">
        <v>75</v>
      </c>
      <c r="AY441" s="148" t="s">
        <v>155</v>
      </c>
    </row>
    <row r="442" spans="2:65" s="13" customFormat="1" ht="11.25" x14ac:dyDescent="0.2">
      <c r="B442" s="153"/>
      <c r="D442" s="147" t="s">
        <v>167</v>
      </c>
      <c r="E442" s="154" t="s">
        <v>19</v>
      </c>
      <c r="F442" s="155" t="s">
        <v>169</v>
      </c>
      <c r="H442" s="156">
        <v>1.655</v>
      </c>
      <c r="I442" s="157"/>
      <c r="L442" s="153"/>
      <c r="M442" s="158"/>
      <c r="U442" s="334"/>
      <c r="V442" s="1" t="str">
        <f t="shared" si="5"/>
        <v/>
      </c>
      <c r="AT442" s="154" t="s">
        <v>167</v>
      </c>
      <c r="AU442" s="154" t="s">
        <v>88</v>
      </c>
      <c r="AV442" s="13" t="s">
        <v>163</v>
      </c>
      <c r="AW442" s="13" t="s">
        <v>36</v>
      </c>
      <c r="AX442" s="13" t="s">
        <v>82</v>
      </c>
      <c r="AY442" s="154" t="s">
        <v>155</v>
      </c>
    </row>
    <row r="443" spans="2:65" s="1" customFormat="1" ht="24.2" customHeight="1" x14ac:dyDescent="0.2">
      <c r="B443" s="33"/>
      <c r="C443" s="129" t="s">
        <v>640</v>
      </c>
      <c r="D443" s="129" t="s">
        <v>158</v>
      </c>
      <c r="E443" s="130" t="s">
        <v>641</v>
      </c>
      <c r="F443" s="131" t="s">
        <v>642</v>
      </c>
      <c r="G443" s="132" t="s">
        <v>231</v>
      </c>
      <c r="H443" s="133">
        <v>5.0540000000000003</v>
      </c>
      <c r="I443" s="134"/>
      <c r="J443" s="135">
        <f>ROUND(I443*H443,2)</f>
        <v>0</v>
      </c>
      <c r="K443" s="131" t="s">
        <v>162</v>
      </c>
      <c r="L443" s="33"/>
      <c r="M443" s="136" t="s">
        <v>19</v>
      </c>
      <c r="N443" s="137" t="s">
        <v>47</v>
      </c>
      <c r="P443" s="138">
        <f>O443*H443</f>
        <v>0</v>
      </c>
      <c r="Q443" s="138">
        <v>0</v>
      </c>
      <c r="R443" s="138">
        <f>Q443*H443</f>
        <v>0</v>
      </c>
      <c r="S443" s="138">
        <v>0</v>
      </c>
      <c r="T443" s="138">
        <f>S443*H443</f>
        <v>0</v>
      </c>
      <c r="U443" s="331" t="s">
        <v>19</v>
      </c>
      <c r="V443" s="1" t="str">
        <f t="shared" si="5"/>
        <v/>
      </c>
      <c r="AR443" s="140" t="s">
        <v>163</v>
      </c>
      <c r="AT443" s="140" t="s">
        <v>158</v>
      </c>
      <c r="AU443" s="140" t="s">
        <v>88</v>
      </c>
      <c r="AY443" s="18" t="s">
        <v>155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8" t="s">
        <v>88</v>
      </c>
      <c r="BK443" s="141">
        <f>ROUND(I443*H443,2)</f>
        <v>0</v>
      </c>
      <c r="BL443" s="18" t="s">
        <v>163</v>
      </c>
      <c r="BM443" s="140" t="s">
        <v>643</v>
      </c>
    </row>
    <row r="444" spans="2:65" s="1" customFormat="1" ht="11.25" x14ac:dyDescent="0.2">
      <c r="B444" s="33"/>
      <c r="D444" s="142" t="s">
        <v>165</v>
      </c>
      <c r="F444" s="143" t="s">
        <v>644</v>
      </c>
      <c r="I444" s="144"/>
      <c r="L444" s="33"/>
      <c r="M444" s="145"/>
      <c r="U444" s="332"/>
      <c r="V444" s="1" t="str">
        <f t="shared" si="5"/>
        <v/>
      </c>
      <c r="AT444" s="18" t="s">
        <v>165</v>
      </c>
      <c r="AU444" s="18" t="s">
        <v>88</v>
      </c>
    </row>
    <row r="445" spans="2:65" s="12" customFormat="1" ht="11.25" x14ac:dyDescent="0.2">
      <c r="B445" s="146"/>
      <c r="D445" s="147" t="s">
        <v>167</v>
      </c>
      <c r="E445" s="148" t="s">
        <v>19</v>
      </c>
      <c r="F445" s="149" t="s">
        <v>645</v>
      </c>
      <c r="H445" s="150">
        <v>16.78</v>
      </c>
      <c r="I445" s="151"/>
      <c r="L445" s="146"/>
      <c r="M445" s="152"/>
      <c r="U445" s="333"/>
      <c r="V445" s="1" t="str">
        <f t="shared" si="5"/>
        <v/>
      </c>
      <c r="AT445" s="148" t="s">
        <v>167</v>
      </c>
      <c r="AU445" s="148" t="s">
        <v>88</v>
      </c>
      <c r="AV445" s="12" t="s">
        <v>88</v>
      </c>
      <c r="AW445" s="12" t="s">
        <v>36</v>
      </c>
      <c r="AX445" s="12" t="s">
        <v>75</v>
      </c>
      <c r="AY445" s="148" t="s">
        <v>155</v>
      </c>
    </row>
    <row r="446" spans="2:65" s="12" customFormat="1" ht="11.25" x14ac:dyDescent="0.2">
      <c r="B446" s="146"/>
      <c r="D446" s="147" t="s">
        <v>167</v>
      </c>
      <c r="E446" s="148" t="s">
        <v>19</v>
      </c>
      <c r="F446" s="149" t="s">
        <v>646</v>
      </c>
      <c r="H446" s="150">
        <v>-2.33</v>
      </c>
      <c r="I446" s="151"/>
      <c r="L446" s="146"/>
      <c r="M446" s="152"/>
      <c r="U446" s="333"/>
      <c r="V446" s="1" t="str">
        <f t="shared" si="5"/>
        <v/>
      </c>
      <c r="AT446" s="148" t="s">
        <v>167</v>
      </c>
      <c r="AU446" s="148" t="s">
        <v>88</v>
      </c>
      <c r="AV446" s="12" t="s">
        <v>88</v>
      </c>
      <c r="AW446" s="12" t="s">
        <v>36</v>
      </c>
      <c r="AX446" s="12" t="s">
        <v>75</v>
      </c>
      <c r="AY446" s="148" t="s">
        <v>155</v>
      </c>
    </row>
    <row r="447" spans="2:65" s="12" customFormat="1" ht="11.25" x14ac:dyDescent="0.2">
      <c r="B447" s="146"/>
      <c r="D447" s="147" t="s">
        <v>167</v>
      </c>
      <c r="E447" s="148" t="s">
        <v>19</v>
      </c>
      <c r="F447" s="149" t="s">
        <v>647</v>
      </c>
      <c r="H447" s="150">
        <v>-6.2679999999999998</v>
      </c>
      <c r="I447" s="151"/>
      <c r="L447" s="146"/>
      <c r="M447" s="152"/>
      <c r="U447" s="333"/>
      <c r="V447" s="1" t="str">
        <f t="shared" si="5"/>
        <v/>
      </c>
      <c r="AT447" s="148" t="s">
        <v>167</v>
      </c>
      <c r="AU447" s="148" t="s">
        <v>88</v>
      </c>
      <c r="AV447" s="12" t="s">
        <v>88</v>
      </c>
      <c r="AW447" s="12" t="s">
        <v>36</v>
      </c>
      <c r="AX447" s="12" t="s">
        <v>75</v>
      </c>
      <c r="AY447" s="148" t="s">
        <v>155</v>
      </c>
    </row>
    <row r="448" spans="2:65" s="12" customFormat="1" ht="11.25" x14ac:dyDescent="0.2">
      <c r="B448" s="146"/>
      <c r="D448" s="147" t="s">
        <v>167</v>
      </c>
      <c r="E448" s="148" t="s">
        <v>19</v>
      </c>
      <c r="F448" s="149" t="s">
        <v>648</v>
      </c>
      <c r="H448" s="150">
        <v>-1.4730000000000001</v>
      </c>
      <c r="I448" s="151"/>
      <c r="L448" s="146"/>
      <c r="M448" s="152"/>
      <c r="U448" s="333"/>
      <c r="V448" s="1" t="str">
        <f t="shared" si="5"/>
        <v/>
      </c>
      <c r="AT448" s="148" t="s">
        <v>167</v>
      </c>
      <c r="AU448" s="148" t="s">
        <v>88</v>
      </c>
      <c r="AV448" s="12" t="s">
        <v>88</v>
      </c>
      <c r="AW448" s="12" t="s">
        <v>36</v>
      </c>
      <c r="AX448" s="12" t="s">
        <v>75</v>
      </c>
      <c r="AY448" s="148" t="s">
        <v>155</v>
      </c>
    </row>
    <row r="449" spans="2:65" s="12" customFormat="1" ht="11.25" x14ac:dyDescent="0.2">
      <c r="B449" s="146"/>
      <c r="D449" s="147" t="s">
        <v>167</v>
      </c>
      <c r="E449" s="148" t="s">
        <v>19</v>
      </c>
      <c r="F449" s="149" t="s">
        <v>649</v>
      </c>
      <c r="H449" s="150">
        <v>-1.655</v>
      </c>
      <c r="I449" s="151"/>
      <c r="L449" s="146"/>
      <c r="M449" s="152"/>
      <c r="U449" s="333"/>
      <c r="V449" s="1" t="str">
        <f t="shared" si="5"/>
        <v/>
      </c>
      <c r="AT449" s="148" t="s">
        <v>167</v>
      </c>
      <c r="AU449" s="148" t="s">
        <v>88</v>
      </c>
      <c r="AV449" s="12" t="s">
        <v>88</v>
      </c>
      <c r="AW449" s="12" t="s">
        <v>36</v>
      </c>
      <c r="AX449" s="12" t="s">
        <v>75</v>
      </c>
      <c r="AY449" s="148" t="s">
        <v>155</v>
      </c>
    </row>
    <row r="450" spans="2:65" s="13" customFormat="1" ht="11.25" x14ac:dyDescent="0.2">
      <c r="B450" s="153"/>
      <c r="D450" s="147" t="s">
        <v>167</v>
      </c>
      <c r="E450" s="154" t="s">
        <v>19</v>
      </c>
      <c r="F450" s="155" t="s">
        <v>169</v>
      </c>
      <c r="H450" s="156">
        <v>5.054000000000002</v>
      </c>
      <c r="I450" s="157"/>
      <c r="L450" s="153"/>
      <c r="M450" s="158"/>
      <c r="U450" s="334"/>
      <c r="V450" s="1" t="str">
        <f t="shared" si="5"/>
        <v/>
      </c>
      <c r="AT450" s="154" t="s">
        <v>167</v>
      </c>
      <c r="AU450" s="154" t="s">
        <v>88</v>
      </c>
      <c r="AV450" s="13" t="s">
        <v>163</v>
      </c>
      <c r="AW450" s="13" t="s">
        <v>36</v>
      </c>
      <c r="AX450" s="13" t="s">
        <v>82</v>
      </c>
      <c r="AY450" s="154" t="s">
        <v>155</v>
      </c>
    </row>
    <row r="451" spans="2:65" s="11" customFormat="1" ht="22.9" customHeight="1" x14ac:dyDescent="0.2">
      <c r="B451" s="117"/>
      <c r="D451" s="118" t="s">
        <v>74</v>
      </c>
      <c r="E451" s="127" t="s">
        <v>650</v>
      </c>
      <c r="F451" s="127" t="s">
        <v>651</v>
      </c>
      <c r="I451" s="120"/>
      <c r="J451" s="128">
        <f>BK451</f>
        <v>0</v>
      </c>
      <c r="L451" s="117"/>
      <c r="M451" s="122"/>
      <c r="P451" s="123">
        <f>SUM(P452:P453)</f>
        <v>0</v>
      </c>
      <c r="R451" s="123">
        <f>SUM(R452:R453)</f>
        <v>0</v>
      </c>
      <c r="T451" s="123">
        <f>SUM(T452:T453)</f>
        <v>0</v>
      </c>
      <c r="U451" s="330"/>
      <c r="V451" s="1" t="str">
        <f t="shared" si="5"/>
        <v/>
      </c>
      <c r="AR451" s="118" t="s">
        <v>82</v>
      </c>
      <c r="AT451" s="125" t="s">
        <v>74</v>
      </c>
      <c r="AU451" s="125" t="s">
        <v>82</v>
      </c>
      <c r="AY451" s="118" t="s">
        <v>155</v>
      </c>
      <c r="BK451" s="126">
        <f>SUM(BK452:BK453)</f>
        <v>0</v>
      </c>
    </row>
    <row r="452" spans="2:65" s="1" customFormat="1" ht="33" customHeight="1" x14ac:dyDescent="0.2">
      <c r="B452" s="33"/>
      <c r="C452" s="129" t="s">
        <v>652</v>
      </c>
      <c r="D452" s="129" t="s">
        <v>158</v>
      </c>
      <c r="E452" s="130" t="s">
        <v>653</v>
      </c>
      <c r="F452" s="131" t="s">
        <v>654</v>
      </c>
      <c r="G452" s="132" t="s">
        <v>231</v>
      </c>
      <c r="H452" s="133">
        <v>9.1020000000000003</v>
      </c>
      <c r="I452" s="134"/>
      <c r="J452" s="135">
        <f>ROUND(I452*H452,2)</f>
        <v>0</v>
      </c>
      <c r="K452" s="131" t="s">
        <v>162</v>
      </c>
      <c r="L452" s="33"/>
      <c r="M452" s="136" t="s">
        <v>19</v>
      </c>
      <c r="N452" s="137" t="s">
        <v>47</v>
      </c>
      <c r="P452" s="138">
        <f>O452*H452</f>
        <v>0</v>
      </c>
      <c r="Q452" s="138">
        <v>0</v>
      </c>
      <c r="R452" s="138">
        <f>Q452*H452</f>
        <v>0</v>
      </c>
      <c r="S452" s="138">
        <v>0</v>
      </c>
      <c r="T452" s="138">
        <f>S452*H452</f>
        <v>0</v>
      </c>
      <c r="U452" s="331" t="s">
        <v>19</v>
      </c>
      <c r="V452" s="1" t="str">
        <f t="shared" si="5"/>
        <v/>
      </c>
      <c r="AR452" s="140" t="s">
        <v>163</v>
      </c>
      <c r="AT452" s="140" t="s">
        <v>158</v>
      </c>
      <c r="AU452" s="140" t="s">
        <v>88</v>
      </c>
      <c r="AY452" s="18" t="s">
        <v>155</v>
      </c>
      <c r="BE452" s="141">
        <f>IF(N452="základní",J452,0)</f>
        <v>0</v>
      </c>
      <c r="BF452" s="141">
        <f>IF(N452="snížená",J452,0)</f>
        <v>0</v>
      </c>
      <c r="BG452" s="141">
        <f>IF(N452="zákl. přenesená",J452,0)</f>
        <v>0</v>
      </c>
      <c r="BH452" s="141">
        <f>IF(N452="sníž. přenesená",J452,0)</f>
        <v>0</v>
      </c>
      <c r="BI452" s="141">
        <f>IF(N452="nulová",J452,0)</f>
        <v>0</v>
      </c>
      <c r="BJ452" s="18" t="s">
        <v>88</v>
      </c>
      <c r="BK452" s="141">
        <f>ROUND(I452*H452,2)</f>
        <v>0</v>
      </c>
      <c r="BL452" s="18" t="s">
        <v>163</v>
      </c>
      <c r="BM452" s="140" t="s">
        <v>655</v>
      </c>
    </row>
    <row r="453" spans="2:65" s="1" customFormat="1" ht="11.25" x14ac:dyDescent="0.2">
      <c r="B453" s="33"/>
      <c r="D453" s="142" t="s">
        <v>165</v>
      </c>
      <c r="F453" s="143" t="s">
        <v>656</v>
      </c>
      <c r="I453" s="144"/>
      <c r="L453" s="33"/>
      <c r="M453" s="145"/>
      <c r="U453" s="332"/>
      <c r="V453" s="1" t="str">
        <f t="shared" si="5"/>
        <v/>
      </c>
      <c r="AT453" s="18" t="s">
        <v>165</v>
      </c>
      <c r="AU453" s="18" t="s">
        <v>88</v>
      </c>
    </row>
    <row r="454" spans="2:65" s="11" customFormat="1" ht="25.9" customHeight="1" x14ac:dyDescent="0.2">
      <c r="B454" s="117"/>
      <c r="D454" s="118" t="s">
        <v>74</v>
      </c>
      <c r="E454" s="119" t="s">
        <v>657</v>
      </c>
      <c r="F454" s="119" t="s">
        <v>658</v>
      </c>
      <c r="I454" s="120"/>
      <c r="J454" s="121">
        <f>BK454</f>
        <v>0</v>
      </c>
      <c r="L454" s="117"/>
      <c r="M454" s="122"/>
      <c r="P454" s="123">
        <f>P455+P466+P468+P471+P477+P491+P493+P500+P522+P540+P609+P619+P672+P687+P714+P776</f>
        <v>0</v>
      </c>
      <c r="R454" s="123">
        <f>R455+R466+R468+R471+R477+R491+R493+R500+R522+R540+R609+R619+R672+R687+R714+R776</f>
        <v>3.6605212699999994</v>
      </c>
      <c r="T454" s="123">
        <f>T455+T466+T468+T471+T477+T491+T493+T500+T522+T540+T609+T619+T672+T687+T714+T776</f>
        <v>2.3950657099999999</v>
      </c>
      <c r="U454" s="330"/>
      <c r="V454" s="1" t="str">
        <f t="shared" si="5"/>
        <v/>
      </c>
      <c r="AR454" s="118" t="s">
        <v>88</v>
      </c>
      <c r="AT454" s="125" t="s">
        <v>74</v>
      </c>
      <c r="AU454" s="125" t="s">
        <v>75</v>
      </c>
      <c r="AY454" s="118" t="s">
        <v>155</v>
      </c>
      <c r="BK454" s="126">
        <f>BK455+BK466+BK468+BK471+BK477+BK491+BK493+BK500+BK522+BK540+BK609+BK619+BK672+BK687+BK714+BK776</f>
        <v>0</v>
      </c>
    </row>
    <row r="455" spans="2:65" s="11" customFormat="1" ht="22.9" customHeight="1" x14ac:dyDescent="0.2">
      <c r="B455" s="117"/>
      <c r="D455" s="118" t="s">
        <v>74</v>
      </c>
      <c r="E455" s="127" t="s">
        <v>659</v>
      </c>
      <c r="F455" s="127" t="s">
        <v>660</v>
      </c>
      <c r="I455" s="120"/>
      <c r="J455" s="128">
        <f>BK455</f>
        <v>0</v>
      </c>
      <c r="L455" s="117"/>
      <c r="M455" s="122"/>
      <c r="P455" s="123">
        <f>SUM(P456:P465)</f>
        <v>0</v>
      </c>
      <c r="R455" s="123">
        <f>SUM(R456:R465)</f>
        <v>1.147356</v>
      </c>
      <c r="T455" s="123">
        <f>SUM(T456:T465)</f>
        <v>0</v>
      </c>
      <c r="U455" s="330"/>
      <c r="V455" s="1" t="str">
        <f t="shared" si="5"/>
        <v/>
      </c>
      <c r="AR455" s="118" t="s">
        <v>88</v>
      </c>
      <c r="AT455" s="125" t="s">
        <v>74</v>
      </c>
      <c r="AU455" s="125" t="s">
        <v>82</v>
      </c>
      <c r="AY455" s="118" t="s">
        <v>155</v>
      </c>
      <c r="BK455" s="126">
        <f>SUM(BK456:BK465)</f>
        <v>0</v>
      </c>
    </row>
    <row r="456" spans="2:65" s="1" customFormat="1" ht="24.2" customHeight="1" x14ac:dyDescent="0.2">
      <c r="B456" s="33"/>
      <c r="C456" s="129" t="s">
        <v>661</v>
      </c>
      <c r="D456" s="129" t="s">
        <v>158</v>
      </c>
      <c r="E456" s="130" t="s">
        <v>662</v>
      </c>
      <c r="F456" s="131" t="s">
        <v>663</v>
      </c>
      <c r="G456" s="132" t="s">
        <v>161</v>
      </c>
      <c r="H456" s="133">
        <v>37.68</v>
      </c>
      <c r="I456" s="134"/>
      <c r="J456" s="135">
        <f>ROUND(I456*H456,2)</f>
        <v>0</v>
      </c>
      <c r="K456" s="131" t="s">
        <v>162</v>
      </c>
      <c r="L456" s="33"/>
      <c r="M456" s="136" t="s">
        <v>19</v>
      </c>
      <c r="N456" s="137" t="s">
        <v>47</v>
      </c>
      <c r="P456" s="138">
        <f>O456*H456</f>
        <v>0</v>
      </c>
      <c r="Q456" s="138">
        <v>0</v>
      </c>
      <c r="R456" s="138">
        <f>Q456*H456</f>
        <v>0</v>
      </c>
      <c r="S456" s="138">
        <v>0</v>
      </c>
      <c r="T456" s="138">
        <f>S456*H456</f>
        <v>0</v>
      </c>
      <c r="U456" s="331" t="s">
        <v>19</v>
      </c>
      <c r="V456" s="1" t="str">
        <f t="shared" si="5"/>
        <v/>
      </c>
      <c r="AR456" s="140" t="s">
        <v>256</v>
      </c>
      <c r="AT456" s="140" t="s">
        <v>158</v>
      </c>
      <c r="AU456" s="140" t="s">
        <v>88</v>
      </c>
      <c r="AY456" s="18" t="s">
        <v>155</v>
      </c>
      <c r="BE456" s="141">
        <f>IF(N456="základní",J456,0)</f>
        <v>0</v>
      </c>
      <c r="BF456" s="141">
        <f>IF(N456="snížená",J456,0)</f>
        <v>0</v>
      </c>
      <c r="BG456" s="141">
        <f>IF(N456="zákl. přenesená",J456,0)</f>
        <v>0</v>
      </c>
      <c r="BH456" s="141">
        <f>IF(N456="sníž. přenesená",J456,0)</f>
        <v>0</v>
      </c>
      <c r="BI456" s="141">
        <f>IF(N456="nulová",J456,0)</f>
        <v>0</v>
      </c>
      <c r="BJ456" s="18" t="s">
        <v>88</v>
      </c>
      <c r="BK456" s="141">
        <f>ROUND(I456*H456,2)</f>
        <v>0</v>
      </c>
      <c r="BL456" s="18" t="s">
        <v>256</v>
      </c>
      <c r="BM456" s="140" t="s">
        <v>664</v>
      </c>
    </row>
    <row r="457" spans="2:65" s="1" customFormat="1" ht="11.25" x14ac:dyDescent="0.2">
      <c r="B457" s="33"/>
      <c r="D457" s="142" t="s">
        <v>165</v>
      </c>
      <c r="F457" s="143" t="s">
        <v>665</v>
      </c>
      <c r="I457" s="144"/>
      <c r="L457" s="33"/>
      <c r="M457" s="145"/>
      <c r="U457" s="332"/>
      <c r="V457" s="1" t="str">
        <f t="shared" si="5"/>
        <v/>
      </c>
      <c r="AT457" s="18" t="s">
        <v>165</v>
      </c>
      <c r="AU457" s="18" t="s">
        <v>88</v>
      </c>
    </row>
    <row r="458" spans="2:65" s="14" customFormat="1" ht="11.25" x14ac:dyDescent="0.2">
      <c r="B458" s="159"/>
      <c r="D458" s="147" t="s">
        <v>167</v>
      </c>
      <c r="E458" s="160" t="s">
        <v>19</v>
      </c>
      <c r="F458" s="161" t="s">
        <v>666</v>
      </c>
      <c r="H458" s="160" t="s">
        <v>19</v>
      </c>
      <c r="I458" s="162"/>
      <c r="L458" s="159"/>
      <c r="M458" s="163"/>
      <c r="U458" s="335"/>
      <c r="V458" s="1" t="str">
        <f t="shared" si="5"/>
        <v/>
      </c>
      <c r="AT458" s="160" t="s">
        <v>167</v>
      </c>
      <c r="AU458" s="160" t="s">
        <v>88</v>
      </c>
      <c r="AV458" s="14" t="s">
        <v>82</v>
      </c>
      <c r="AW458" s="14" t="s">
        <v>36</v>
      </c>
      <c r="AX458" s="14" t="s">
        <v>75</v>
      </c>
      <c r="AY458" s="160" t="s">
        <v>155</v>
      </c>
    </row>
    <row r="459" spans="2:65" s="12" customFormat="1" ht="11.25" x14ac:dyDescent="0.2">
      <c r="B459" s="146"/>
      <c r="D459" s="147" t="s">
        <v>167</v>
      </c>
      <c r="E459" s="148" t="s">
        <v>19</v>
      </c>
      <c r="F459" s="149" t="s">
        <v>667</v>
      </c>
      <c r="H459" s="150">
        <v>15.63</v>
      </c>
      <c r="I459" s="151"/>
      <c r="L459" s="146"/>
      <c r="M459" s="152"/>
      <c r="U459" s="333"/>
      <c r="V459" s="1" t="str">
        <f t="shared" si="5"/>
        <v/>
      </c>
      <c r="AT459" s="148" t="s">
        <v>167</v>
      </c>
      <c r="AU459" s="148" t="s">
        <v>88</v>
      </c>
      <c r="AV459" s="12" t="s">
        <v>88</v>
      </c>
      <c r="AW459" s="12" t="s">
        <v>36</v>
      </c>
      <c r="AX459" s="12" t="s">
        <v>75</v>
      </c>
      <c r="AY459" s="148" t="s">
        <v>155</v>
      </c>
    </row>
    <row r="460" spans="2:65" s="12" customFormat="1" ht="11.25" x14ac:dyDescent="0.2">
      <c r="B460" s="146"/>
      <c r="D460" s="147" t="s">
        <v>167</v>
      </c>
      <c r="E460" s="148" t="s">
        <v>19</v>
      </c>
      <c r="F460" s="149" t="s">
        <v>668</v>
      </c>
      <c r="H460" s="150">
        <v>22.05</v>
      </c>
      <c r="I460" s="151"/>
      <c r="L460" s="146"/>
      <c r="M460" s="152"/>
      <c r="U460" s="333"/>
      <c r="V460" s="1" t="str">
        <f t="shared" si="5"/>
        <v/>
      </c>
      <c r="AT460" s="148" t="s">
        <v>167</v>
      </c>
      <c r="AU460" s="148" t="s">
        <v>88</v>
      </c>
      <c r="AV460" s="12" t="s">
        <v>88</v>
      </c>
      <c r="AW460" s="12" t="s">
        <v>36</v>
      </c>
      <c r="AX460" s="12" t="s">
        <v>75</v>
      </c>
      <c r="AY460" s="148" t="s">
        <v>155</v>
      </c>
    </row>
    <row r="461" spans="2:65" s="13" customFormat="1" ht="11.25" x14ac:dyDescent="0.2">
      <c r="B461" s="153"/>
      <c r="D461" s="147" t="s">
        <v>167</v>
      </c>
      <c r="E461" s="154" t="s">
        <v>19</v>
      </c>
      <c r="F461" s="155" t="s">
        <v>169</v>
      </c>
      <c r="H461" s="156">
        <v>37.68</v>
      </c>
      <c r="I461" s="157"/>
      <c r="L461" s="153"/>
      <c r="M461" s="158"/>
      <c r="U461" s="334"/>
      <c r="V461" s="1" t="str">
        <f t="shared" si="5"/>
        <v/>
      </c>
      <c r="AT461" s="154" t="s">
        <v>167</v>
      </c>
      <c r="AU461" s="154" t="s">
        <v>88</v>
      </c>
      <c r="AV461" s="13" t="s">
        <v>163</v>
      </c>
      <c r="AW461" s="13" t="s">
        <v>36</v>
      </c>
      <c r="AX461" s="13" t="s">
        <v>82</v>
      </c>
      <c r="AY461" s="154" t="s">
        <v>155</v>
      </c>
    </row>
    <row r="462" spans="2:65" s="1" customFormat="1" ht="16.5" customHeight="1" x14ac:dyDescent="0.2">
      <c r="B462" s="33"/>
      <c r="C462" s="171" t="s">
        <v>669</v>
      </c>
      <c r="D462" s="171" t="s">
        <v>670</v>
      </c>
      <c r="E462" s="172" t="s">
        <v>671</v>
      </c>
      <c r="F462" s="173" t="s">
        <v>672</v>
      </c>
      <c r="G462" s="174" t="s">
        <v>161</v>
      </c>
      <c r="H462" s="175">
        <v>39.564</v>
      </c>
      <c r="I462" s="176"/>
      <c r="J462" s="177">
        <f>ROUND(I462*H462,2)</f>
        <v>0</v>
      </c>
      <c r="K462" s="173" t="s">
        <v>19</v>
      </c>
      <c r="L462" s="178"/>
      <c r="M462" s="179" t="s">
        <v>19</v>
      </c>
      <c r="N462" s="180" t="s">
        <v>47</v>
      </c>
      <c r="P462" s="138">
        <f>O462*H462</f>
        <v>0</v>
      </c>
      <c r="Q462" s="138">
        <v>2.9000000000000001E-2</v>
      </c>
      <c r="R462" s="138">
        <f>Q462*H462</f>
        <v>1.147356</v>
      </c>
      <c r="S462" s="138">
        <v>0</v>
      </c>
      <c r="T462" s="138">
        <f>S462*H462</f>
        <v>0</v>
      </c>
      <c r="U462" s="331" t="s">
        <v>19</v>
      </c>
      <c r="V462" s="1" t="str">
        <f t="shared" si="5"/>
        <v/>
      </c>
      <c r="AR462" s="140" t="s">
        <v>365</v>
      </c>
      <c r="AT462" s="140" t="s">
        <v>670</v>
      </c>
      <c r="AU462" s="140" t="s">
        <v>88</v>
      </c>
      <c r="AY462" s="18" t="s">
        <v>155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8" t="s">
        <v>88</v>
      </c>
      <c r="BK462" s="141">
        <f>ROUND(I462*H462,2)</f>
        <v>0</v>
      </c>
      <c r="BL462" s="18" t="s">
        <v>256</v>
      </c>
      <c r="BM462" s="140" t="s">
        <v>673</v>
      </c>
    </row>
    <row r="463" spans="2:65" s="12" customFormat="1" ht="11.25" x14ac:dyDescent="0.2">
      <c r="B463" s="146"/>
      <c r="D463" s="147" t="s">
        <v>167</v>
      </c>
      <c r="F463" s="149" t="s">
        <v>674</v>
      </c>
      <c r="H463" s="150">
        <v>39.564</v>
      </c>
      <c r="I463" s="151"/>
      <c r="L463" s="146"/>
      <c r="M463" s="152"/>
      <c r="U463" s="333"/>
      <c r="V463" s="1" t="str">
        <f t="shared" si="5"/>
        <v/>
      </c>
      <c r="AT463" s="148" t="s">
        <v>167</v>
      </c>
      <c r="AU463" s="148" t="s">
        <v>88</v>
      </c>
      <c r="AV463" s="12" t="s">
        <v>88</v>
      </c>
      <c r="AW463" s="12" t="s">
        <v>4</v>
      </c>
      <c r="AX463" s="12" t="s">
        <v>82</v>
      </c>
      <c r="AY463" s="148" t="s">
        <v>155</v>
      </c>
    </row>
    <row r="464" spans="2:65" s="1" customFormat="1" ht="24.2" customHeight="1" x14ac:dyDescent="0.2">
      <c r="B464" s="33"/>
      <c r="C464" s="129" t="s">
        <v>675</v>
      </c>
      <c r="D464" s="129" t="s">
        <v>158</v>
      </c>
      <c r="E464" s="130" t="s">
        <v>676</v>
      </c>
      <c r="F464" s="131" t="s">
        <v>677</v>
      </c>
      <c r="G464" s="132" t="s">
        <v>678</v>
      </c>
      <c r="H464" s="181"/>
      <c r="I464" s="134"/>
      <c r="J464" s="135">
        <f>ROUND(I464*H464,2)</f>
        <v>0</v>
      </c>
      <c r="K464" s="131" t="s">
        <v>162</v>
      </c>
      <c r="L464" s="33"/>
      <c r="M464" s="136" t="s">
        <v>19</v>
      </c>
      <c r="N464" s="137" t="s">
        <v>47</v>
      </c>
      <c r="P464" s="138">
        <f>O464*H464</f>
        <v>0</v>
      </c>
      <c r="Q464" s="138">
        <v>0</v>
      </c>
      <c r="R464" s="138">
        <f>Q464*H464</f>
        <v>0</v>
      </c>
      <c r="S464" s="138">
        <v>0</v>
      </c>
      <c r="T464" s="138">
        <f>S464*H464</f>
        <v>0</v>
      </c>
      <c r="U464" s="331" t="s">
        <v>19</v>
      </c>
      <c r="V464" s="1" t="str">
        <f t="shared" si="5"/>
        <v/>
      </c>
      <c r="AR464" s="140" t="s">
        <v>256</v>
      </c>
      <c r="AT464" s="140" t="s">
        <v>158</v>
      </c>
      <c r="AU464" s="140" t="s">
        <v>88</v>
      </c>
      <c r="AY464" s="18" t="s">
        <v>155</v>
      </c>
      <c r="BE464" s="141">
        <f>IF(N464="základní",J464,0)</f>
        <v>0</v>
      </c>
      <c r="BF464" s="141">
        <f>IF(N464="snížená",J464,0)</f>
        <v>0</v>
      </c>
      <c r="BG464" s="141">
        <f>IF(N464="zákl. přenesená",J464,0)</f>
        <v>0</v>
      </c>
      <c r="BH464" s="141">
        <f>IF(N464="sníž. přenesená",J464,0)</f>
        <v>0</v>
      </c>
      <c r="BI464" s="141">
        <f>IF(N464="nulová",J464,0)</f>
        <v>0</v>
      </c>
      <c r="BJ464" s="18" t="s">
        <v>88</v>
      </c>
      <c r="BK464" s="141">
        <f>ROUND(I464*H464,2)</f>
        <v>0</v>
      </c>
      <c r="BL464" s="18" t="s">
        <v>256</v>
      </c>
      <c r="BM464" s="140" t="s">
        <v>679</v>
      </c>
    </row>
    <row r="465" spans="2:65" s="1" customFormat="1" ht="11.25" x14ac:dyDescent="0.2">
      <c r="B465" s="33"/>
      <c r="D465" s="142" t="s">
        <v>165</v>
      </c>
      <c r="F465" s="143" t="s">
        <v>680</v>
      </c>
      <c r="I465" s="144"/>
      <c r="L465" s="33"/>
      <c r="M465" s="145"/>
      <c r="U465" s="332"/>
      <c r="V465" s="1" t="str">
        <f t="shared" si="5"/>
        <v/>
      </c>
      <c r="AT465" s="18" t="s">
        <v>165</v>
      </c>
      <c r="AU465" s="18" t="s">
        <v>88</v>
      </c>
    </row>
    <row r="466" spans="2:65" s="11" customFormat="1" ht="22.9" customHeight="1" x14ac:dyDescent="0.2">
      <c r="B466" s="117"/>
      <c r="D466" s="118" t="s">
        <v>74</v>
      </c>
      <c r="E466" s="127" t="s">
        <v>681</v>
      </c>
      <c r="F466" s="127" t="s">
        <v>682</v>
      </c>
      <c r="I466" s="120"/>
      <c r="J466" s="128">
        <f>BK466</f>
        <v>0</v>
      </c>
      <c r="L466" s="117"/>
      <c r="M466" s="122"/>
      <c r="P466" s="123">
        <f>P467</f>
        <v>0</v>
      </c>
      <c r="R466" s="123">
        <f>R467</f>
        <v>0</v>
      </c>
      <c r="T466" s="123">
        <f>T467</f>
        <v>7.92E-3</v>
      </c>
      <c r="U466" s="330"/>
      <c r="V466" s="1" t="str">
        <f t="shared" si="5"/>
        <v/>
      </c>
      <c r="AR466" s="118" t="s">
        <v>88</v>
      </c>
      <c r="AT466" s="125" t="s">
        <v>74</v>
      </c>
      <c r="AU466" s="125" t="s">
        <v>82</v>
      </c>
      <c r="AY466" s="118" t="s">
        <v>155</v>
      </c>
      <c r="BK466" s="126">
        <f>BK467</f>
        <v>0</v>
      </c>
    </row>
    <row r="467" spans="2:65" s="1" customFormat="1" ht="16.5" customHeight="1" x14ac:dyDescent="0.2">
      <c r="B467" s="33"/>
      <c r="C467" s="129" t="s">
        <v>683</v>
      </c>
      <c r="D467" s="129" t="s">
        <v>158</v>
      </c>
      <c r="E467" s="130" t="s">
        <v>684</v>
      </c>
      <c r="F467" s="131" t="s">
        <v>685</v>
      </c>
      <c r="G467" s="132" t="s">
        <v>326</v>
      </c>
      <c r="H467" s="133">
        <v>4</v>
      </c>
      <c r="I467" s="134"/>
      <c r="J467" s="135">
        <f>ROUND(I467*H467,2)</f>
        <v>0</v>
      </c>
      <c r="K467" s="131" t="s">
        <v>19</v>
      </c>
      <c r="L467" s="33"/>
      <c r="M467" s="136" t="s">
        <v>19</v>
      </c>
      <c r="N467" s="137" t="s">
        <v>47</v>
      </c>
      <c r="P467" s="138">
        <f>O467*H467</f>
        <v>0</v>
      </c>
      <c r="Q467" s="138">
        <v>0</v>
      </c>
      <c r="R467" s="138">
        <f>Q467*H467</f>
        <v>0</v>
      </c>
      <c r="S467" s="138">
        <v>1.98E-3</v>
      </c>
      <c r="T467" s="138">
        <f>S467*H467</f>
        <v>7.92E-3</v>
      </c>
      <c r="U467" s="331" t="s">
        <v>19</v>
      </c>
      <c r="V467" s="1" t="str">
        <f t="shared" si="5"/>
        <v/>
      </c>
      <c r="AR467" s="140" t="s">
        <v>256</v>
      </c>
      <c r="AT467" s="140" t="s">
        <v>158</v>
      </c>
      <c r="AU467" s="140" t="s">
        <v>88</v>
      </c>
      <c r="AY467" s="18" t="s">
        <v>155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8" t="s">
        <v>88</v>
      </c>
      <c r="BK467" s="141">
        <f>ROUND(I467*H467,2)</f>
        <v>0</v>
      </c>
      <c r="BL467" s="18" t="s">
        <v>256</v>
      </c>
      <c r="BM467" s="140" t="s">
        <v>686</v>
      </c>
    </row>
    <row r="468" spans="2:65" s="11" customFormat="1" ht="22.9" customHeight="1" x14ac:dyDescent="0.2">
      <c r="B468" s="117"/>
      <c r="D468" s="118" t="s">
        <v>74</v>
      </c>
      <c r="E468" s="127" t="s">
        <v>687</v>
      </c>
      <c r="F468" s="127" t="s">
        <v>688</v>
      </c>
      <c r="I468" s="120"/>
      <c r="J468" s="128">
        <f>BK468</f>
        <v>0</v>
      </c>
      <c r="L468" s="117"/>
      <c r="M468" s="122"/>
      <c r="P468" s="123">
        <f>SUM(P469:P470)</f>
        <v>0</v>
      </c>
      <c r="R468" s="123">
        <f>SUM(R469:R470)</f>
        <v>0</v>
      </c>
      <c r="T468" s="123">
        <f>SUM(T469:T470)</f>
        <v>0.43073999999999996</v>
      </c>
      <c r="U468" s="330"/>
      <c r="V468" s="1" t="str">
        <f t="shared" si="5"/>
        <v/>
      </c>
      <c r="AR468" s="118" t="s">
        <v>88</v>
      </c>
      <c r="AT468" s="125" t="s">
        <v>74</v>
      </c>
      <c r="AU468" s="125" t="s">
        <v>82</v>
      </c>
      <c r="AY468" s="118" t="s">
        <v>155</v>
      </c>
      <c r="BK468" s="126">
        <f>SUM(BK469:BK470)</f>
        <v>0</v>
      </c>
    </row>
    <row r="469" spans="2:65" s="1" customFormat="1" ht="16.5" customHeight="1" x14ac:dyDescent="0.2">
      <c r="B469" s="33"/>
      <c r="C469" s="129" t="s">
        <v>689</v>
      </c>
      <c r="D469" s="129" t="s">
        <v>158</v>
      </c>
      <c r="E469" s="130" t="s">
        <v>690</v>
      </c>
      <c r="F469" s="131" t="s">
        <v>691</v>
      </c>
      <c r="G469" s="132" t="s">
        <v>326</v>
      </c>
      <c r="H469" s="133">
        <v>3</v>
      </c>
      <c r="I469" s="134"/>
      <c r="J469" s="135">
        <f>ROUND(I469*H469,2)</f>
        <v>0</v>
      </c>
      <c r="K469" s="131" t="s">
        <v>19</v>
      </c>
      <c r="L469" s="33"/>
      <c r="M469" s="136" t="s">
        <v>19</v>
      </c>
      <c r="N469" s="137" t="s">
        <v>47</v>
      </c>
      <c r="P469" s="138">
        <f>O469*H469</f>
        <v>0</v>
      </c>
      <c r="Q469" s="138">
        <v>0</v>
      </c>
      <c r="R469" s="138">
        <f>Q469*H469</f>
        <v>0</v>
      </c>
      <c r="S469" s="138">
        <v>4.786E-2</v>
      </c>
      <c r="T469" s="138">
        <f>S469*H469</f>
        <v>0.14357999999999999</v>
      </c>
      <c r="U469" s="331" t="s">
        <v>19</v>
      </c>
      <c r="V469" s="1" t="str">
        <f t="shared" si="5"/>
        <v/>
      </c>
      <c r="AR469" s="140" t="s">
        <v>256</v>
      </c>
      <c r="AT469" s="140" t="s">
        <v>158</v>
      </c>
      <c r="AU469" s="140" t="s">
        <v>88</v>
      </c>
      <c r="AY469" s="18" t="s">
        <v>155</v>
      </c>
      <c r="BE469" s="141">
        <f>IF(N469="základní",J469,0)</f>
        <v>0</v>
      </c>
      <c r="BF469" s="141">
        <f>IF(N469="snížená",J469,0)</f>
        <v>0</v>
      </c>
      <c r="BG469" s="141">
        <f>IF(N469="zákl. přenesená",J469,0)</f>
        <v>0</v>
      </c>
      <c r="BH469" s="141">
        <f>IF(N469="sníž. přenesená",J469,0)</f>
        <v>0</v>
      </c>
      <c r="BI469" s="141">
        <f>IF(N469="nulová",J469,0)</f>
        <v>0</v>
      </c>
      <c r="BJ469" s="18" t="s">
        <v>88</v>
      </c>
      <c r="BK469" s="141">
        <f>ROUND(I469*H469,2)</f>
        <v>0</v>
      </c>
      <c r="BL469" s="18" t="s">
        <v>256</v>
      </c>
      <c r="BM469" s="140" t="s">
        <v>692</v>
      </c>
    </row>
    <row r="470" spans="2:65" s="1" customFormat="1" ht="16.5" customHeight="1" x14ac:dyDescent="0.2">
      <c r="B470" s="33"/>
      <c r="C470" s="129" t="s">
        <v>693</v>
      </c>
      <c r="D470" s="129" t="s">
        <v>158</v>
      </c>
      <c r="E470" s="130" t="s">
        <v>694</v>
      </c>
      <c r="F470" s="131" t="s">
        <v>695</v>
      </c>
      <c r="G470" s="132" t="s">
        <v>326</v>
      </c>
      <c r="H470" s="133">
        <v>6</v>
      </c>
      <c r="I470" s="134"/>
      <c r="J470" s="135">
        <f>ROUND(I470*H470,2)</f>
        <v>0</v>
      </c>
      <c r="K470" s="131" t="s">
        <v>19</v>
      </c>
      <c r="L470" s="33"/>
      <c r="M470" s="136" t="s">
        <v>19</v>
      </c>
      <c r="N470" s="137" t="s">
        <v>47</v>
      </c>
      <c r="P470" s="138">
        <f>O470*H470</f>
        <v>0</v>
      </c>
      <c r="Q470" s="138">
        <v>0</v>
      </c>
      <c r="R470" s="138">
        <f>Q470*H470</f>
        <v>0</v>
      </c>
      <c r="S470" s="138">
        <v>4.786E-2</v>
      </c>
      <c r="T470" s="138">
        <f>S470*H470</f>
        <v>0.28715999999999997</v>
      </c>
      <c r="U470" s="331" t="s">
        <v>19</v>
      </c>
      <c r="V470" s="1" t="str">
        <f t="shared" si="5"/>
        <v/>
      </c>
      <c r="AR470" s="140" t="s">
        <v>256</v>
      </c>
      <c r="AT470" s="140" t="s">
        <v>158</v>
      </c>
      <c r="AU470" s="140" t="s">
        <v>88</v>
      </c>
      <c r="AY470" s="18" t="s">
        <v>155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8" t="s">
        <v>88</v>
      </c>
      <c r="BK470" s="141">
        <f>ROUND(I470*H470,2)</f>
        <v>0</v>
      </c>
      <c r="BL470" s="18" t="s">
        <v>256</v>
      </c>
      <c r="BM470" s="140" t="s">
        <v>696</v>
      </c>
    </row>
    <row r="471" spans="2:65" s="11" customFormat="1" ht="22.9" customHeight="1" x14ac:dyDescent="0.2">
      <c r="B471" s="117"/>
      <c r="D471" s="118" t="s">
        <v>74</v>
      </c>
      <c r="E471" s="127" t="s">
        <v>697</v>
      </c>
      <c r="F471" s="127" t="s">
        <v>698</v>
      </c>
      <c r="I471" s="120"/>
      <c r="J471" s="128">
        <f>BK471</f>
        <v>0</v>
      </c>
      <c r="L471" s="117"/>
      <c r="M471" s="122"/>
      <c r="P471" s="123">
        <f>SUM(P472:P476)</f>
        <v>0</v>
      </c>
      <c r="R471" s="123">
        <f>SUM(R472:R476)</f>
        <v>3.3E-3</v>
      </c>
      <c r="T471" s="123">
        <f>SUM(T472:T476)</f>
        <v>0.13920000000000002</v>
      </c>
      <c r="U471" s="330"/>
      <c r="V471" s="1" t="str">
        <f t="shared" si="5"/>
        <v/>
      </c>
      <c r="AR471" s="118" t="s">
        <v>88</v>
      </c>
      <c r="AT471" s="125" t="s">
        <v>74</v>
      </c>
      <c r="AU471" s="125" t="s">
        <v>82</v>
      </c>
      <c r="AY471" s="118" t="s">
        <v>155</v>
      </c>
      <c r="BK471" s="126">
        <f>SUM(BK472:BK476)</f>
        <v>0</v>
      </c>
    </row>
    <row r="472" spans="2:65" s="1" customFormat="1" ht="16.5" customHeight="1" x14ac:dyDescent="0.2">
      <c r="B472" s="33"/>
      <c r="C472" s="129" t="s">
        <v>699</v>
      </c>
      <c r="D472" s="129" t="s">
        <v>158</v>
      </c>
      <c r="E472" s="130" t="s">
        <v>700</v>
      </c>
      <c r="F472" s="131" t="s">
        <v>701</v>
      </c>
      <c r="G472" s="132" t="s">
        <v>326</v>
      </c>
      <c r="H472" s="133">
        <v>30</v>
      </c>
      <c r="I472" s="134"/>
      <c r="J472" s="135">
        <f>ROUND(I472*H472,2)</f>
        <v>0</v>
      </c>
      <c r="K472" s="131" t="s">
        <v>19</v>
      </c>
      <c r="L472" s="33"/>
      <c r="M472" s="136" t="s">
        <v>19</v>
      </c>
      <c r="N472" s="137" t="s">
        <v>47</v>
      </c>
      <c r="P472" s="138">
        <f>O472*H472</f>
        <v>0</v>
      </c>
      <c r="Q472" s="138">
        <v>1.1E-4</v>
      </c>
      <c r="R472" s="138">
        <f>Q472*H472</f>
        <v>3.3E-3</v>
      </c>
      <c r="S472" s="138">
        <v>2.15E-3</v>
      </c>
      <c r="T472" s="138">
        <f>S472*H472</f>
        <v>6.4500000000000002E-2</v>
      </c>
      <c r="U472" s="331" t="s">
        <v>19</v>
      </c>
      <c r="V472" s="1" t="str">
        <f t="shared" si="5"/>
        <v/>
      </c>
      <c r="AR472" s="140" t="s">
        <v>256</v>
      </c>
      <c r="AT472" s="140" t="s">
        <v>158</v>
      </c>
      <c r="AU472" s="140" t="s">
        <v>88</v>
      </c>
      <c r="AY472" s="18" t="s">
        <v>155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88</v>
      </c>
      <c r="BK472" s="141">
        <f>ROUND(I472*H472,2)</f>
        <v>0</v>
      </c>
      <c r="BL472" s="18" t="s">
        <v>256</v>
      </c>
      <c r="BM472" s="140" t="s">
        <v>702</v>
      </c>
    </row>
    <row r="473" spans="2:65" s="1" customFormat="1" ht="16.5" customHeight="1" x14ac:dyDescent="0.2">
      <c r="B473" s="33"/>
      <c r="C473" s="129" t="s">
        <v>703</v>
      </c>
      <c r="D473" s="129" t="s">
        <v>158</v>
      </c>
      <c r="E473" s="130" t="s">
        <v>704</v>
      </c>
      <c r="F473" s="131" t="s">
        <v>705</v>
      </c>
      <c r="G473" s="132" t="s">
        <v>399</v>
      </c>
      <c r="H473" s="133">
        <v>1</v>
      </c>
      <c r="I473" s="134"/>
      <c r="J473" s="135">
        <f>ROUND(I473*H473,2)</f>
        <v>0</v>
      </c>
      <c r="K473" s="131" t="s">
        <v>19</v>
      </c>
      <c r="L473" s="33"/>
      <c r="M473" s="136" t="s">
        <v>19</v>
      </c>
      <c r="N473" s="137" t="s">
        <v>47</v>
      </c>
      <c r="P473" s="138">
        <f>O473*H473</f>
        <v>0</v>
      </c>
      <c r="Q473" s="138">
        <v>0</v>
      </c>
      <c r="R473" s="138">
        <f>Q473*H473</f>
        <v>0</v>
      </c>
      <c r="S473" s="138">
        <v>4.3499999999999997E-2</v>
      </c>
      <c r="T473" s="138">
        <f>S473*H473</f>
        <v>4.3499999999999997E-2</v>
      </c>
      <c r="U473" s="331" t="s">
        <v>19</v>
      </c>
      <c r="V473" s="1" t="str">
        <f t="shared" si="5"/>
        <v/>
      </c>
      <c r="AR473" s="140" t="s">
        <v>256</v>
      </c>
      <c r="AT473" s="140" t="s">
        <v>158</v>
      </c>
      <c r="AU473" s="140" t="s">
        <v>88</v>
      </c>
      <c r="AY473" s="18" t="s">
        <v>155</v>
      </c>
      <c r="BE473" s="141">
        <f>IF(N473="základní",J473,0)</f>
        <v>0</v>
      </c>
      <c r="BF473" s="141">
        <f>IF(N473="snížená",J473,0)</f>
        <v>0</v>
      </c>
      <c r="BG473" s="141">
        <f>IF(N473="zákl. přenesená",J473,0)</f>
        <v>0</v>
      </c>
      <c r="BH473" s="141">
        <f>IF(N473="sníž. přenesená",J473,0)</f>
        <v>0</v>
      </c>
      <c r="BI473" s="141">
        <f>IF(N473="nulová",J473,0)</f>
        <v>0</v>
      </c>
      <c r="BJ473" s="18" t="s">
        <v>88</v>
      </c>
      <c r="BK473" s="141">
        <f>ROUND(I473*H473,2)</f>
        <v>0</v>
      </c>
      <c r="BL473" s="18" t="s">
        <v>256</v>
      </c>
      <c r="BM473" s="140" t="s">
        <v>706</v>
      </c>
    </row>
    <row r="474" spans="2:65" s="1" customFormat="1" ht="16.5" customHeight="1" x14ac:dyDescent="0.2">
      <c r="B474" s="33"/>
      <c r="C474" s="129" t="s">
        <v>707</v>
      </c>
      <c r="D474" s="129" t="s">
        <v>158</v>
      </c>
      <c r="E474" s="130" t="s">
        <v>708</v>
      </c>
      <c r="F474" s="131" t="s">
        <v>709</v>
      </c>
      <c r="G474" s="132" t="s">
        <v>326</v>
      </c>
      <c r="H474" s="133">
        <v>8</v>
      </c>
      <c r="I474" s="134"/>
      <c r="J474" s="135">
        <f>ROUND(I474*H474,2)</f>
        <v>0</v>
      </c>
      <c r="K474" s="131" t="s">
        <v>19</v>
      </c>
      <c r="L474" s="33"/>
      <c r="M474" s="136" t="s">
        <v>19</v>
      </c>
      <c r="N474" s="137" t="s">
        <v>47</v>
      </c>
      <c r="P474" s="138">
        <f>O474*H474</f>
        <v>0</v>
      </c>
      <c r="Q474" s="138">
        <v>0</v>
      </c>
      <c r="R474" s="138">
        <f>Q474*H474</f>
        <v>0</v>
      </c>
      <c r="S474" s="138">
        <v>2.15E-3</v>
      </c>
      <c r="T474" s="138">
        <f>S474*H474</f>
        <v>1.72E-2</v>
      </c>
      <c r="U474" s="331" t="s">
        <v>19</v>
      </c>
      <c r="V474" s="1" t="str">
        <f t="shared" si="5"/>
        <v/>
      </c>
      <c r="AR474" s="140" t="s">
        <v>256</v>
      </c>
      <c r="AT474" s="140" t="s">
        <v>158</v>
      </c>
      <c r="AU474" s="140" t="s">
        <v>88</v>
      </c>
      <c r="AY474" s="18" t="s">
        <v>155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8" t="s">
        <v>88</v>
      </c>
      <c r="BK474" s="141">
        <f>ROUND(I474*H474,2)</f>
        <v>0</v>
      </c>
      <c r="BL474" s="18" t="s">
        <v>256</v>
      </c>
      <c r="BM474" s="140" t="s">
        <v>710</v>
      </c>
    </row>
    <row r="475" spans="2:65" s="1" customFormat="1" ht="16.5" customHeight="1" x14ac:dyDescent="0.2">
      <c r="B475" s="33"/>
      <c r="C475" s="129" t="s">
        <v>711</v>
      </c>
      <c r="D475" s="129" t="s">
        <v>158</v>
      </c>
      <c r="E475" s="130" t="s">
        <v>712</v>
      </c>
      <c r="F475" s="131" t="s">
        <v>713</v>
      </c>
      <c r="G475" s="132" t="s">
        <v>399</v>
      </c>
      <c r="H475" s="133">
        <v>1</v>
      </c>
      <c r="I475" s="134"/>
      <c r="J475" s="135">
        <f>ROUND(I475*H475,2)</f>
        <v>0</v>
      </c>
      <c r="K475" s="131" t="s">
        <v>162</v>
      </c>
      <c r="L475" s="33"/>
      <c r="M475" s="136" t="s">
        <v>19</v>
      </c>
      <c r="N475" s="137" t="s">
        <v>47</v>
      </c>
      <c r="P475" s="138">
        <f>O475*H475</f>
        <v>0</v>
      </c>
      <c r="Q475" s="138">
        <v>0</v>
      </c>
      <c r="R475" s="138">
        <f>Q475*H475</f>
        <v>0</v>
      </c>
      <c r="S475" s="138">
        <v>1.4E-2</v>
      </c>
      <c r="T475" s="138">
        <f>S475*H475</f>
        <v>1.4E-2</v>
      </c>
      <c r="U475" s="331" t="s">
        <v>19</v>
      </c>
      <c r="V475" s="1" t="str">
        <f t="shared" si="5"/>
        <v/>
      </c>
      <c r="AR475" s="140" t="s">
        <v>256</v>
      </c>
      <c r="AT475" s="140" t="s">
        <v>158</v>
      </c>
      <c r="AU475" s="140" t="s">
        <v>88</v>
      </c>
      <c r="AY475" s="18" t="s">
        <v>155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8" t="s">
        <v>88</v>
      </c>
      <c r="BK475" s="141">
        <f>ROUND(I475*H475,2)</f>
        <v>0</v>
      </c>
      <c r="BL475" s="18" t="s">
        <v>256</v>
      </c>
      <c r="BM475" s="140" t="s">
        <v>714</v>
      </c>
    </row>
    <row r="476" spans="2:65" s="1" customFormat="1" ht="11.25" x14ac:dyDescent="0.2">
      <c r="B476" s="33"/>
      <c r="D476" s="142" t="s">
        <v>165</v>
      </c>
      <c r="F476" s="143" t="s">
        <v>715</v>
      </c>
      <c r="I476" s="144"/>
      <c r="L476" s="33"/>
      <c r="M476" s="145"/>
      <c r="U476" s="332"/>
      <c r="V476" s="1" t="str">
        <f t="shared" si="5"/>
        <v/>
      </c>
      <c r="AT476" s="18" t="s">
        <v>165</v>
      </c>
      <c r="AU476" s="18" t="s">
        <v>88</v>
      </c>
    </row>
    <row r="477" spans="2:65" s="11" customFormat="1" ht="22.9" customHeight="1" x14ac:dyDescent="0.2">
      <c r="B477" s="117"/>
      <c r="D477" s="118" t="s">
        <v>74</v>
      </c>
      <c r="E477" s="127" t="s">
        <v>716</v>
      </c>
      <c r="F477" s="127" t="s">
        <v>717</v>
      </c>
      <c r="I477" s="120"/>
      <c r="J477" s="128">
        <f>BK477</f>
        <v>0</v>
      </c>
      <c r="L477" s="117"/>
      <c r="M477" s="122"/>
      <c r="P477" s="123">
        <f>SUM(P478:P490)</f>
        <v>0</v>
      </c>
      <c r="R477" s="123">
        <f>SUM(R478:R490)</f>
        <v>0</v>
      </c>
      <c r="T477" s="123">
        <f>SUM(T478:T490)</f>
        <v>6.3710000000000003E-2</v>
      </c>
      <c r="U477" s="330"/>
      <c r="V477" s="1" t="str">
        <f t="shared" si="5"/>
        <v/>
      </c>
      <c r="AR477" s="118" t="s">
        <v>88</v>
      </c>
      <c r="AT477" s="125" t="s">
        <v>74</v>
      </c>
      <c r="AU477" s="125" t="s">
        <v>82</v>
      </c>
      <c r="AY477" s="118" t="s">
        <v>155</v>
      </c>
      <c r="BK477" s="126">
        <f>SUM(BK478:BK490)</f>
        <v>0</v>
      </c>
    </row>
    <row r="478" spans="2:65" s="1" customFormat="1" ht="16.5" customHeight="1" x14ac:dyDescent="0.2">
      <c r="B478" s="33"/>
      <c r="C478" s="129" t="s">
        <v>718</v>
      </c>
      <c r="D478" s="129" t="s">
        <v>158</v>
      </c>
      <c r="E478" s="130" t="s">
        <v>719</v>
      </c>
      <c r="F478" s="131" t="s">
        <v>720</v>
      </c>
      <c r="G478" s="132" t="s">
        <v>399</v>
      </c>
      <c r="H478" s="133">
        <v>1</v>
      </c>
      <c r="I478" s="134"/>
      <c r="J478" s="135">
        <f>ROUND(I478*H478,2)</f>
        <v>0</v>
      </c>
      <c r="K478" s="131" t="s">
        <v>162</v>
      </c>
      <c r="L478" s="33"/>
      <c r="M478" s="136" t="s">
        <v>19</v>
      </c>
      <c r="N478" s="137" t="s">
        <v>47</v>
      </c>
      <c r="P478" s="138">
        <f>O478*H478</f>
        <v>0</v>
      </c>
      <c r="Q478" s="138">
        <v>0</v>
      </c>
      <c r="R478" s="138">
        <f>Q478*H478</f>
        <v>0</v>
      </c>
      <c r="S478" s="138">
        <v>1.933E-2</v>
      </c>
      <c r="T478" s="138">
        <f>S478*H478</f>
        <v>1.933E-2</v>
      </c>
      <c r="U478" s="331" t="s">
        <v>19</v>
      </c>
      <c r="V478" s="1" t="str">
        <f t="shared" si="5"/>
        <v/>
      </c>
      <c r="AR478" s="140" t="s">
        <v>256</v>
      </c>
      <c r="AT478" s="140" t="s">
        <v>158</v>
      </c>
      <c r="AU478" s="140" t="s">
        <v>88</v>
      </c>
      <c r="AY478" s="18" t="s">
        <v>155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88</v>
      </c>
      <c r="BK478" s="141">
        <f>ROUND(I478*H478,2)</f>
        <v>0</v>
      </c>
      <c r="BL478" s="18" t="s">
        <v>256</v>
      </c>
      <c r="BM478" s="140" t="s">
        <v>721</v>
      </c>
    </row>
    <row r="479" spans="2:65" s="1" customFormat="1" ht="11.25" x14ac:dyDescent="0.2">
      <c r="B479" s="33"/>
      <c r="D479" s="142" t="s">
        <v>165</v>
      </c>
      <c r="F479" s="143" t="s">
        <v>722</v>
      </c>
      <c r="I479" s="144"/>
      <c r="L479" s="33"/>
      <c r="M479" s="145"/>
      <c r="U479" s="332"/>
      <c r="V479" s="1" t="str">
        <f t="shared" si="5"/>
        <v/>
      </c>
      <c r="AT479" s="18" t="s">
        <v>165</v>
      </c>
      <c r="AU479" s="18" t="s">
        <v>88</v>
      </c>
    </row>
    <row r="480" spans="2:65" s="1" customFormat="1" ht="16.5" customHeight="1" x14ac:dyDescent="0.2">
      <c r="B480" s="33"/>
      <c r="C480" s="129" t="s">
        <v>723</v>
      </c>
      <c r="D480" s="129" t="s">
        <v>158</v>
      </c>
      <c r="E480" s="130" t="s">
        <v>724</v>
      </c>
      <c r="F480" s="131" t="s">
        <v>725</v>
      </c>
      <c r="G480" s="132" t="s">
        <v>399</v>
      </c>
      <c r="H480" s="133">
        <v>1</v>
      </c>
      <c r="I480" s="134"/>
      <c r="J480" s="135">
        <f>ROUND(I480*H480,2)</f>
        <v>0</v>
      </c>
      <c r="K480" s="131" t="s">
        <v>162</v>
      </c>
      <c r="L480" s="33"/>
      <c r="M480" s="136" t="s">
        <v>19</v>
      </c>
      <c r="N480" s="137" t="s">
        <v>47</v>
      </c>
      <c r="P480" s="138">
        <f>O480*H480</f>
        <v>0</v>
      </c>
      <c r="Q480" s="138">
        <v>0</v>
      </c>
      <c r="R480" s="138">
        <f>Q480*H480</f>
        <v>0</v>
      </c>
      <c r="S480" s="138">
        <v>1.9460000000000002E-2</v>
      </c>
      <c r="T480" s="138">
        <f>S480*H480</f>
        <v>1.9460000000000002E-2</v>
      </c>
      <c r="U480" s="331" t="s">
        <v>19</v>
      </c>
      <c r="V480" s="1" t="str">
        <f t="shared" si="5"/>
        <v/>
      </c>
      <c r="AR480" s="140" t="s">
        <v>256</v>
      </c>
      <c r="AT480" s="140" t="s">
        <v>158</v>
      </c>
      <c r="AU480" s="140" t="s">
        <v>88</v>
      </c>
      <c r="AY480" s="18" t="s">
        <v>155</v>
      </c>
      <c r="BE480" s="141">
        <f>IF(N480="základní",J480,0)</f>
        <v>0</v>
      </c>
      <c r="BF480" s="141">
        <f>IF(N480="snížená",J480,0)</f>
        <v>0</v>
      </c>
      <c r="BG480" s="141">
        <f>IF(N480="zákl. přenesená",J480,0)</f>
        <v>0</v>
      </c>
      <c r="BH480" s="141">
        <f>IF(N480="sníž. přenesená",J480,0)</f>
        <v>0</v>
      </c>
      <c r="BI480" s="141">
        <f>IF(N480="nulová",J480,0)</f>
        <v>0</v>
      </c>
      <c r="BJ480" s="18" t="s">
        <v>88</v>
      </c>
      <c r="BK480" s="141">
        <f>ROUND(I480*H480,2)</f>
        <v>0</v>
      </c>
      <c r="BL480" s="18" t="s">
        <v>256</v>
      </c>
      <c r="BM480" s="140" t="s">
        <v>726</v>
      </c>
    </row>
    <row r="481" spans="2:65" s="1" customFormat="1" ht="11.25" x14ac:dyDescent="0.2">
      <c r="B481" s="33"/>
      <c r="D481" s="142" t="s">
        <v>165</v>
      </c>
      <c r="F481" s="143" t="s">
        <v>727</v>
      </c>
      <c r="I481" s="144"/>
      <c r="L481" s="33"/>
      <c r="M481" s="145"/>
      <c r="U481" s="332"/>
      <c r="V481" s="1" t="str">
        <f t="shared" si="5"/>
        <v/>
      </c>
      <c r="AT481" s="18" t="s">
        <v>165</v>
      </c>
      <c r="AU481" s="18" t="s">
        <v>88</v>
      </c>
    </row>
    <row r="482" spans="2:65" s="1" customFormat="1" ht="16.5" customHeight="1" x14ac:dyDescent="0.2">
      <c r="B482" s="33"/>
      <c r="C482" s="129" t="s">
        <v>728</v>
      </c>
      <c r="D482" s="129" t="s">
        <v>158</v>
      </c>
      <c r="E482" s="130" t="s">
        <v>729</v>
      </c>
      <c r="F482" s="131" t="s">
        <v>730</v>
      </c>
      <c r="G482" s="132" t="s">
        <v>399</v>
      </c>
      <c r="H482" s="133">
        <v>1</v>
      </c>
      <c r="I482" s="134"/>
      <c r="J482" s="135">
        <f>ROUND(I482*H482,2)</f>
        <v>0</v>
      </c>
      <c r="K482" s="131" t="s">
        <v>19</v>
      </c>
      <c r="L482" s="33"/>
      <c r="M482" s="136" t="s">
        <v>19</v>
      </c>
      <c r="N482" s="137" t="s">
        <v>47</v>
      </c>
      <c r="P482" s="138">
        <f>O482*H482</f>
        <v>0</v>
      </c>
      <c r="Q482" s="138">
        <v>0</v>
      </c>
      <c r="R482" s="138">
        <f>Q482*H482</f>
        <v>0</v>
      </c>
      <c r="S482" s="138">
        <v>2.2499999999999999E-2</v>
      </c>
      <c r="T482" s="138">
        <f>S482*H482</f>
        <v>2.2499999999999999E-2</v>
      </c>
      <c r="U482" s="331" t="s">
        <v>19</v>
      </c>
      <c r="V482" s="1" t="str">
        <f t="shared" si="5"/>
        <v/>
      </c>
      <c r="AR482" s="140" t="s">
        <v>256</v>
      </c>
      <c r="AT482" s="140" t="s">
        <v>158</v>
      </c>
      <c r="AU482" s="140" t="s">
        <v>88</v>
      </c>
      <c r="AY482" s="18" t="s">
        <v>155</v>
      </c>
      <c r="BE482" s="141">
        <f>IF(N482="základní",J482,0)</f>
        <v>0</v>
      </c>
      <c r="BF482" s="141">
        <f>IF(N482="snížená",J482,0)</f>
        <v>0</v>
      </c>
      <c r="BG482" s="141">
        <f>IF(N482="zákl. přenesená",J482,0)</f>
        <v>0</v>
      </c>
      <c r="BH482" s="141">
        <f>IF(N482="sníž. přenesená",J482,0)</f>
        <v>0</v>
      </c>
      <c r="BI482" s="141">
        <f>IF(N482="nulová",J482,0)</f>
        <v>0</v>
      </c>
      <c r="BJ482" s="18" t="s">
        <v>88</v>
      </c>
      <c r="BK482" s="141">
        <f>ROUND(I482*H482,2)</f>
        <v>0</v>
      </c>
      <c r="BL482" s="18" t="s">
        <v>256</v>
      </c>
      <c r="BM482" s="140" t="s">
        <v>731</v>
      </c>
    </row>
    <row r="483" spans="2:65" s="1" customFormat="1" ht="16.5" customHeight="1" x14ac:dyDescent="0.2">
      <c r="B483" s="33"/>
      <c r="C483" s="129" t="s">
        <v>732</v>
      </c>
      <c r="D483" s="129" t="s">
        <v>158</v>
      </c>
      <c r="E483" s="130" t="s">
        <v>733</v>
      </c>
      <c r="F483" s="131" t="s">
        <v>734</v>
      </c>
      <c r="G483" s="132" t="s">
        <v>399</v>
      </c>
      <c r="H483" s="133">
        <v>1</v>
      </c>
      <c r="I483" s="134"/>
      <c r="J483" s="135">
        <f>ROUND(I483*H483,2)</f>
        <v>0</v>
      </c>
      <c r="K483" s="131" t="s">
        <v>162</v>
      </c>
      <c r="L483" s="33"/>
      <c r="M483" s="136" t="s">
        <v>19</v>
      </c>
      <c r="N483" s="137" t="s">
        <v>47</v>
      </c>
      <c r="P483" s="138">
        <f>O483*H483</f>
        <v>0</v>
      </c>
      <c r="Q483" s="138">
        <v>0</v>
      </c>
      <c r="R483" s="138">
        <f>Q483*H483</f>
        <v>0</v>
      </c>
      <c r="S483" s="138">
        <v>1.56E-3</v>
      </c>
      <c r="T483" s="138">
        <f>S483*H483</f>
        <v>1.56E-3</v>
      </c>
      <c r="U483" s="331" t="s">
        <v>19</v>
      </c>
      <c r="V483" s="1" t="str">
        <f t="shared" si="5"/>
        <v/>
      </c>
      <c r="AR483" s="140" t="s">
        <v>256</v>
      </c>
      <c r="AT483" s="140" t="s">
        <v>158</v>
      </c>
      <c r="AU483" s="140" t="s">
        <v>88</v>
      </c>
      <c r="AY483" s="18" t="s">
        <v>155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8" t="s">
        <v>88</v>
      </c>
      <c r="BK483" s="141">
        <f>ROUND(I483*H483,2)</f>
        <v>0</v>
      </c>
      <c r="BL483" s="18" t="s">
        <v>256</v>
      </c>
      <c r="BM483" s="140" t="s">
        <v>735</v>
      </c>
    </row>
    <row r="484" spans="2:65" s="1" customFormat="1" ht="11.25" x14ac:dyDescent="0.2">
      <c r="B484" s="33"/>
      <c r="D484" s="142" t="s">
        <v>165</v>
      </c>
      <c r="F484" s="143" t="s">
        <v>736</v>
      </c>
      <c r="I484" s="144"/>
      <c r="L484" s="33"/>
      <c r="M484" s="145"/>
      <c r="U484" s="332"/>
      <c r="V484" s="1" t="str">
        <f t="shared" si="5"/>
        <v/>
      </c>
      <c r="AT484" s="18" t="s">
        <v>165</v>
      </c>
      <c r="AU484" s="18" t="s">
        <v>88</v>
      </c>
    </row>
    <row r="485" spans="2:65" s="12" customFormat="1" ht="11.25" x14ac:dyDescent="0.2">
      <c r="B485" s="146"/>
      <c r="D485" s="147" t="s">
        <v>167</v>
      </c>
      <c r="E485" s="148" t="s">
        <v>19</v>
      </c>
      <c r="F485" s="149" t="s">
        <v>737</v>
      </c>
      <c r="H485" s="150">
        <v>1</v>
      </c>
      <c r="I485" s="151"/>
      <c r="L485" s="146"/>
      <c r="M485" s="152"/>
      <c r="U485" s="333"/>
      <c r="V485" s="1" t="str">
        <f t="shared" si="5"/>
        <v/>
      </c>
      <c r="AT485" s="148" t="s">
        <v>167</v>
      </c>
      <c r="AU485" s="148" t="s">
        <v>88</v>
      </c>
      <c r="AV485" s="12" t="s">
        <v>88</v>
      </c>
      <c r="AW485" s="12" t="s">
        <v>36</v>
      </c>
      <c r="AX485" s="12" t="s">
        <v>75</v>
      </c>
      <c r="AY485" s="148" t="s">
        <v>155</v>
      </c>
    </row>
    <row r="486" spans="2:65" s="13" customFormat="1" ht="11.25" x14ac:dyDescent="0.2">
      <c r="B486" s="153"/>
      <c r="D486" s="147" t="s">
        <v>167</v>
      </c>
      <c r="E486" s="154" t="s">
        <v>19</v>
      </c>
      <c r="F486" s="155" t="s">
        <v>169</v>
      </c>
      <c r="H486" s="156">
        <v>1</v>
      </c>
      <c r="I486" s="157"/>
      <c r="L486" s="153"/>
      <c r="M486" s="158"/>
      <c r="U486" s="334"/>
      <c r="V486" s="1" t="str">
        <f t="shared" si="5"/>
        <v/>
      </c>
      <c r="AT486" s="154" t="s">
        <v>167</v>
      </c>
      <c r="AU486" s="154" t="s">
        <v>88</v>
      </c>
      <c r="AV486" s="13" t="s">
        <v>163</v>
      </c>
      <c r="AW486" s="13" t="s">
        <v>36</v>
      </c>
      <c r="AX486" s="13" t="s">
        <v>82</v>
      </c>
      <c r="AY486" s="154" t="s">
        <v>155</v>
      </c>
    </row>
    <row r="487" spans="2:65" s="1" customFormat="1" ht="16.5" customHeight="1" x14ac:dyDescent="0.2">
      <c r="B487" s="33"/>
      <c r="C487" s="129" t="s">
        <v>738</v>
      </c>
      <c r="D487" s="129" t="s">
        <v>158</v>
      </c>
      <c r="E487" s="130" t="s">
        <v>739</v>
      </c>
      <c r="F487" s="131" t="s">
        <v>740</v>
      </c>
      <c r="G487" s="132" t="s">
        <v>399</v>
      </c>
      <c r="H487" s="133">
        <v>1</v>
      </c>
      <c r="I487" s="134"/>
      <c r="J487" s="135">
        <f>ROUND(I487*H487,2)</f>
        <v>0</v>
      </c>
      <c r="K487" s="131" t="s">
        <v>162</v>
      </c>
      <c r="L487" s="33"/>
      <c r="M487" s="136" t="s">
        <v>19</v>
      </c>
      <c r="N487" s="137" t="s">
        <v>47</v>
      </c>
      <c r="P487" s="138">
        <f>O487*H487</f>
        <v>0</v>
      </c>
      <c r="Q487" s="138">
        <v>0</v>
      </c>
      <c r="R487" s="138">
        <f>Q487*H487</f>
        <v>0</v>
      </c>
      <c r="S487" s="138">
        <v>8.5999999999999998E-4</v>
      </c>
      <c r="T487" s="138">
        <f>S487*H487</f>
        <v>8.5999999999999998E-4</v>
      </c>
      <c r="U487" s="331" t="s">
        <v>19</v>
      </c>
      <c r="V487" s="1" t="str">
        <f t="shared" si="5"/>
        <v/>
      </c>
      <c r="AR487" s="140" t="s">
        <v>256</v>
      </c>
      <c r="AT487" s="140" t="s">
        <v>158</v>
      </c>
      <c r="AU487" s="140" t="s">
        <v>88</v>
      </c>
      <c r="AY487" s="18" t="s">
        <v>155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8" t="s">
        <v>88</v>
      </c>
      <c r="BK487" s="141">
        <f>ROUND(I487*H487,2)</f>
        <v>0</v>
      </c>
      <c r="BL487" s="18" t="s">
        <v>256</v>
      </c>
      <c r="BM487" s="140" t="s">
        <v>741</v>
      </c>
    </row>
    <row r="488" spans="2:65" s="1" customFormat="1" ht="11.25" x14ac:dyDescent="0.2">
      <c r="B488" s="33"/>
      <c r="D488" s="142" t="s">
        <v>165</v>
      </c>
      <c r="F488" s="143" t="s">
        <v>742</v>
      </c>
      <c r="I488" s="144"/>
      <c r="L488" s="33"/>
      <c r="M488" s="145"/>
      <c r="U488" s="332"/>
      <c r="V488" s="1" t="str">
        <f t="shared" si="5"/>
        <v/>
      </c>
      <c r="AT488" s="18" t="s">
        <v>165</v>
      </c>
      <c r="AU488" s="18" t="s">
        <v>88</v>
      </c>
    </row>
    <row r="489" spans="2:65" s="12" customFormat="1" ht="11.25" x14ac:dyDescent="0.2">
      <c r="B489" s="146"/>
      <c r="D489" s="147" t="s">
        <v>167</v>
      </c>
      <c r="E489" s="148" t="s">
        <v>19</v>
      </c>
      <c r="F489" s="149" t="s">
        <v>743</v>
      </c>
      <c r="H489" s="150">
        <v>1</v>
      </c>
      <c r="I489" s="151"/>
      <c r="L489" s="146"/>
      <c r="M489" s="152"/>
      <c r="U489" s="333"/>
      <c r="V489" s="1" t="str">
        <f t="shared" si="5"/>
        <v/>
      </c>
      <c r="AT489" s="148" t="s">
        <v>167</v>
      </c>
      <c r="AU489" s="148" t="s">
        <v>88</v>
      </c>
      <c r="AV489" s="12" t="s">
        <v>88</v>
      </c>
      <c r="AW489" s="12" t="s">
        <v>36</v>
      </c>
      <c r="AX489" s="12" t="s">
        <v>75</v>
      </c>
      <c r="AY489" s="148" t="s">
        <v>155</v>
      </c>
    </row>
    <row r="490" spans="2:65" s="13" customFormat="1" ht="11.25" x14ac:dyDescent="0.2">
      <c r="B490" s="153"/>
      <c r="D490" s="147" t="s">
        <v>167</v>
      </c>
      <c r="E490" s="154" t="s">
        <v>19</v>
      </c>
      <c r="F490" s="155" t="s">
        <v>169</v>
      </c>
      <c r="H490" s="156">
        <v>1</v>
      </c>
      <c r="I490" s="157"/>
      <c r="L490" s="153"/>
      <c r="M490" s="158"/>
      <c r="U490" s="334"/>
      <c r="V490" s="1" t="str">
        <f t="shared" si="5"/>
        <v/>
      </c>
      <c r="AT490" s="154" t="s">
        <v>167</v>
      </c>
      <c r="AU490" s="154" t="s">
        <v>88</v>
      </c>
      <c r="AV490" s="13" t="s">
        <v>163</v>
      </c>
      <c r="AW490" s="13" t="s">
        <v>36</v>
      </c>
      <c r="AX490" s="13" t="s">
        <v>82</v>
      </c>
      <c r="AY490" s="154" t="s">
        <v>155</v>
      </c>
    </row>
    <row r="491" spans="2:65" s="11" customFormat="1" ht="22.9" customHeight="1" x14ac:dyDescent="0.2">
      <c r="B491" s="117"/>
      <c r="D491" s="118" t="s">
        <v>74</v>
      </c>
      <c r="E491" s="127" t="s">
        <v>744</v>
      </c>
      <c r="F491" s="127" t="s">
        <v>745</v>
      </c>
      <c r="I491" s="120"/>
      <c r="J491" s="128">
        <f>BK491</f>
        <v>0</v>
      </c>
      <c r="L491" s="117"/>
      <c r="M491" s="122"/>
      <c r="P491" s="123">
        <f>P492</f>
        <v>0</v>
      </c>
      <c r="R491" s="123">
        <f>R492</f>
        <v>0</v>
      </c>
      <c r="T491" s="123">
        <f>T492</f>
        <v>0</v>
      </c>
      <c r="U491" s="330"/>
      <c r="V491" s="1" t="str">
        <f t="shared" si="5"/>
        <v/>
      </c>
      <c r="AR491" s="118" t="s">
        <v>88</v>
      </c>
      <c r="AT491" s="125" t="s">
        <v>74</v>
      </c>
      <c r="AU491" s="125" t="s">
        <v>82</v>
      </c>
      <c r="AY491" s="118" t="s">
        <v>155</v>
      </c>
      <c r="BK491" s="126">
        <f>BK492</f>
        <v>0</v>
      </c>
    </row>
    <row r="492" spans="2:65" s="1" customFormat="1" ht="16.5" customHeight="1" x14ac:dyDescent="0.2">
      <c r="B492" s="33"/>
      <c r="C492" s="129" t="s">
        <v>746</v>
      </c>
      <c r="D492" s="129" t="s">
        <v>158</v>
      </c>
      <c r="E492" s="130" t="s">
        <v>747</v>
      </c>
      <c r="F492" s="131" t="s">
        <v>748</v>
      </c>
      <c r="G492" s="132" t="s">
        <v>399</v>
      </c>
      <c r="H492" s="133">
        <v>1</v>
      </c>
      <c r="I492" s="134"/>
      <c r="J492" s="135">
        <f>ROUND(I492*H492,2)</f>
        <v>0</v>
      </c>
      <c r="K492" s="131" t="s">
        <v>19</v>
      </c>
      <c r="L492" s="33"/>
      <c r="M492" s="136" t="s">
        <v>19</v>
      </c>
      <c r="N492" s="137" t="s">
        <v>47</v>
      </c>
      <c r="P492" s="138">
        <f>O492*H492</f>
        <v>0</v>
      </c>
      <c r="Q492" s="138">
        <v>0</v>
      </c>
      <c r="R492" s="138">
        <f>Q492*H492</f>
        <v>0</v>
      </c>
      <c r="S492" s="138">
        <v>0</v>
      </c>
      <c r="T492" s="138">
        <f>S492*H492</f>
        <v>0</v>
      </c>
      <c r="U492" s="331" t="s">
        <v>272</v>
      </c>
      <c r="V492" s="1">
        <f t="shared" si="5"/>
        <v>0</v>
      </c>
      <c r="AR492" s="140" t="s">
        <v>256</v>
      </c>
      <c r="AT492" s="140" t="s">
        <v>158</v>
      </c>
      <c r="AU492" s="140" t="s">
        <v>88</v>
      </c>
      <c r="AY492" s="18" t="s">
        <v>155</v>
      </c>
      <c r="BE492" s="141">
        <f>IF(N492="základní",J492,0)</f>
        <v>0</v>
      </c>
      <c r="BF492" s="141">
        <f>IF(N492="snížená",J492,0)</f>
        <v>0</v>
      </c>
      <c r="BG492" s="141">
        <f>IF(N492="zákl. přenesená",J492,0)</f>
        <v>0</v>
      </c>
      <c r="BH492" s="141">
        <f>IF(N492="sníž. přenesená",J492,0)</f>
        <v>0</v>
      </c>
      <c r="BI492" s="141">
        <f>IF(N492="nulová",J492,0)</f>
        <v>0</v>
      </c>
      <c r="BJ492" s="18" t="s">
        <v>88</v>
      </c>
      <c r="BK492" s="141">
        <f>ROUND(I492*H492,2)</f>
        <v>0</v>
      </c>
      <c r="BL492" s="18" t="s">
        <v>256</v>
      </c>
      <c r="BM492" s="140" t="s">
        <v>749</v>
      </c>
    </row>
    <row r="493" spans="2:65" s="11" customFormat="1" ht="22.9" customHeight="1" x14ac:dyDescent="0.2">
      <c r="B493" s="117"/>
      <c r="D493" s="118" t="s">
        <v>74</v>
      </c>
      <c r="E493" s="127" t="s">
        <v>750</v>
      </c>
      <c r="F493" s="127" t="s">
        <v>751</v>
      </c>
      <c r="I493" s="120"/>
      <c r="J493" s="128">
        <f>BK493</f>
        <v>0</v>
      </c>
      <c r="L493" s="117"/>
      <c r="M493" s="122"/>
      <c r="P493" s="123">
        <f>SUM(P494:P499)</f>
        <v>0</v>
      </c>
      <c r="R493" s="123">
        <f>SUM(R494:R499)</f>
        <v>0</v>
      </c>
      <c r="T493" s="123">
        <f>SUM(T494:T499)</f>
        <v>0.68381999999999998</v>
      </c>
      <c r="U493" s="330"/>
      <c r="V493" s="1" t="str">
        <f t="shared" si="5"/>
        <v/>
      </c>
      <c r="AR493" s="118" t="s">
        <v>88</v>
      </c>
      <c r="AT493" s="125" t="s">
        <v>74</v>
      </c>
      <c r="AU493" s="125" t="s">
        <v>82</v>
      </c>
      <c r="AY493" s="118" t="s">
        <v>155</v>
      </c>
      <c r="BK493" s="126">
        <f>SUM(BK494:BK499)</f>
        <v>0</v>
      </c>
    </row>
    <row r="494" spans="2:65" s="1" customFormat="1" ht="16.5" customHeight="1" x14ac:dyDescent="0.2">
      <c r="B494" s="33"/>
      <c r="C494" s="129" t="s">
        <v>752</v>
      </c>
      <c r="D494" s="129" t="s">
        <v>158</v>
      </c>
      <c r="E494" s="130" t="s">
        <v>753</v>
      </c>
      <c r="F494" s="131" t="s">
        <v>754</v>
      </c>
      <c r="G494" s="132" t="s">
        <v>161</v>
      </c>
      <c r="H494" s="133">
        <v>37.99</v>
      </c>
      <c r="I494" s="134"/>
      <c r="J494" s="135">
        <f>ROUND(I494*H494,2)</f>
        <v>0</v>
      </c>
      <c r="K494" s="131" t="s">
        <v>162</v>
      </c>
      <c r="L494" s="33"/>
      <c r="M494" s="136" t="s">
        <v>19</v>
      </c>
      <c r="N494" s="137" t="s">
        <v>47</v>
      </c>
      <c r="P494" s="138">
        <f>O494*H494</f>
        <v>0</v>
      </c>
      <c r="Q494" s="138">
        <v>0</v>
      </c>
      <c r="R494" s="138">
        <f>Q494*H494</f>
        <v>0</v>
      </c>
      <c r="S494" s="138">
        <v>1.7999999999999999E-2</v>
      </c>
      <c r="T494" s="138">
        <f>S494*H494</f>
        <v>0.68381999999999998</v>
      </c>
      <c r="U494" s="331" t="s">
        <v>19</v>
      </c>
      <c r="V494" s="1" t="str">
        <f t="shared" ref="V494:V557" si="6">IF(U494="investice",J494,"")</f>
        <v/>
      </c>
      <c r="AR494" s="140" t="s">
        <v>256</v>
      </c>
      <c r="AT494" s="140" t="s">
        <v>158</v>
      </c>
      <c r="AU494" s="140" t="s">
        <v>88</v>
      </c>
      <c r="AY494" s="18" t="s">
        <v>155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8" t="s">
        <v>88</v>
      </c>
      <c r="BK494" s="141">
        <f>ROUND(I494*H494,2)</f>
        <v>0</v>
      </c>
      <c r="BL494" s="18" t="s">
        <v>256</v>
      </c>
      <c r="BM494" s="140" t="s">
        <v>755</v>
      </c>
    </row>
    <row r="495" spans="2:65" s="1" customFormat="1" ht="11.25" x14ac:dyDescent="0.2">
      <c r="B495" s="33"/>
      <c r="D495" s="142" t="s">
        <v>165</v>
      </c>
      <c r="F495" s="143" t="s">
        <v>756</v>
      </c>
      <c r="I495" s="144"/>
      <c r="L495" s="33"/>
      <c r="M495" s="145"/>
      <c r="U495" s="332"/>
      <c r="V495" s="1" t="str">
        <f t="shared" si="6"/>
        <v/>
      </c>
      <c r="AT495" s="18" t="s">
        <v>165</v>
      </c>
      <c r="AU495" s="18" t="s">
        <v>88</v>
      </c>
    </row>
    <row r="496" spans="2:65" s="14" customFormat="1" ht="11.25" x14ac:dyDescent="0.2">
      <c r="B496" s="159"/>
      <c r="D496" s="147" t="s">
        <v>167</v>
      </c>
      <c r="E496" s="160" t="s">
        <v>19</v>
      </c>
      <c r="F496" s="161" t="s">
        <v>505</v>
      </c>
      <c r="H496" s="160" t="s">
        <v>19</v>
      </c>
      <c r="I496" s="162"/>
      <c r="L496" s="159"/>
      <c r="M496" s="163"/>
      <c r="U496" s="335"/>
      <c r="V496" s="1" t="str">
        <f t="shared" si="6"/>
        <v/>
      </c>
      <c r="AT496" s="160" t="s">
        <v>167</v>
      </c>
      <c r="AU496" s="160" t="s">
        <v>88</v>
      </c>
      <c r="AV496" s="14" t="s">
        <v>82</v>
      </c>
      <c r="AW496" s="14" t="s">
        <v>36</v>
      </c>
      <c r="AX496" s="14" t="s">
        <v>75</v>
      </c>
      <c r="AY496" s="160" t="s">
        <v>155</v>
      </c>
    </row>
    <row r="497" spans="2:65" s="12" customFormat="1" ht="11.25" x14ac:dyDescent="0.2">
      <c r="B497" s="146"/>
      <c r="D497" s="147" t="s">
        <v>167</v>
      </c>
      <c r="E497" s="148" t="s">
        <v>19</v>
      </c>
      <c r="F497" s="149" t="s">
        <v>757</v>
      </c>
      <c r="H497" s="150">
        <v>20.59</v>
      </c>
      <c r="I497" s="151"/>
      <c r="L497" s="146"/>
      <c r="M497" s="152"/>
      <c r="U497" s="333"/>
      <c r="V497" s="1" t="str">
        <f t="shared" si="6"/>
        <v/>
      </c>
      <c r="AT497" s="148" t="s">
        <v>167</v>
      </c>
      <c r="AU497" s="148" t="s">
        <v>88</v>
      </c>
      <c r="AV497" s="12" t="s">
        <v>88</v>
      </c>
      <c r="AW497" s="12" t="s">
        <v>36</v>
      </c>
      <c r="AX497" s="12" t="s">
        <v>75</v>
      </c>
      <c r="AY497" s="148" t="s">
        <v>155</v>
      </c>
    </row>
    <row r="498" spans="2:65" s="12" customFormat="1" ht="11.25" x14ac:dyDescent="0.2">
      <c r="B498" s="146"/>
      <c r="D498" s="147" t="s">
        <v>167</v>
      </c>
      <c r="E498" s="148" t="s">
        <v>19</v>
      </c>
      <c r="F498" s="149" t="s">
        <v>758</v>
      </c>
      <c r="H498" s="150">
        <v>17.399999999999999</v>
      </c>
      <c r="I498" s="151"/>
      <c r="L498" s="146"/>
      <c r="M498" s="152"/>
      <c r="U498" s="333"/>
      <c r="V498" s="1" t="str">
        <f t="shared" si="6"/>
        <v/>
      </c>
      <c r="AT498" s="148" t="s">
        <v>167</v>
      </c>
      <c r="AU498" s="148" t="s">
        <v>88</v>
      </c>
      <c r="AV498" s="12" t="s">
        <v>88</v>
      </c>
      <c r="AW498" s="12" t="s">
        <v>36</v>
      </c>
      <c r="AX498" s="12" t="s">
        <v>75</v>
      </c>
      <c r="AY498" s="148" t="s">
        <v>155</v>
      </c>
    </row>
    <row r="499" spans="2:65" s="13" customFormat="1" ht="11.25" x14ac:dyDescent="0.2">
      <c r="B499" s="153"/>
      <c r="D499" s="147" t="s">
        <v>167</v>
      </c>
      <c r="E499" s="154" t="s">
        <v>19</v>
      </c>
      <c r="F499" s="155" t="s">
        <v>169</v>
      </c>
      <c r="H499" s="156">
        <v>37.989999999999995</v>
      </c>
      <c r="I499" s="157"/>
      <c r="L499" s="153"/>
      <c r="M499" s="158"/>
      <c r="U499" s="334"/>
      <c r="V499" s="1" t="str">
        <f t="shared" si="6"/>
        <v/>
      </c>
      <c r="AT499" s="154" t="s">
        <v>167</v>
      </c>
      <c r="AU499" s="154" t="s">
        <v>88</v>
      </c>
      <c r="AV499" s="13" t="s">
        <v>163</v>
      </c>
      <c r="AW499" s="13" t="s">
        <v>36</v>
      </c>
      <c r="AX499" s="13" t="s">
        <v>82</v>
      </c>
      <c r="AY499" s="154" t="s">
        <v>155</v>
      </c>
    </row>
    <row r="500" spans="2:65" s="11" customFormat="1" ht="22.9" customHeight="1" x14ac:dyDescent="0.2">
      <c r="B500" s="117"/>
      <c r="D500" s="118" t="s">
        <v>74</v>
      </c>
      <c r="E500" s="127" t="s">
        <v>759</v>
      </c>
      <c r="F500" s="127" t="s">
        <v>760</v>
      </c>
      <c r="I500" s="120"/>
      <c r="J500" s="128">
        <f>BK500</f>
        <v>0</v>
      </c>
      <c r="L500" s="117"/>
      <c r="M500" s="122"/>
      <c r="P500" s="123">
        <f>SUM(P501:P521)</f>
        <v>0</v>
      </c>
      <c r="R500" s="123">
        <f>SUM(R501:R521)</f>
        <v>1.2537801000000002</v>
      </c>
      <c r="T500" s="123">
        <f>SUM(T501:T521)</f>
        <v>5.0600000000000003E-3</v>
      </c>
      <c r="U500" s="330"/>
      <c r="V500" s="1" t="str">
        <f t="shared" si="6"/>
        <v/>
      </c>
      <c r="AR500" s="118" t="s">
        <v>88</v>
      </c>
      <c r="AT500" s="125" t="s">
        <v>74</v>
      </c>
      <c r="AU500" s="125" t="s">
        <v>82</v>
      </c>
      <c r="AY500" s="118" t="s">
        <v>155</v>
      </c>
      <c r="BK500" s="126">
        <f>SUM(BK501:BK521)</f>
        <v>0</v>
      </c>
    </row>
    <row r="501" spans="2:65" s="1" customFormat="1" ht="24.2" customHeight="1" x14ac:dyDescent="0.2">
      <c r="B501" s="33"/>
      <c r="C501" s="129" t="s">
        <v>761</v>
      </c>
      <c r="D501" s="129" t="s">
        <v>158</v>
      </c>
      <c r="E501" s="130" t="s">
        <v>762</v>
      </c>
      <c r="F501" s="131" t="s">
        <v>763</v>
      </c>
      <c r="G501" s="132" t="s">
        <v>172</v>
      </c>
      <c r="H501" s="133">
        <v>1</v>
      </c>
      <c r="I501" s="134"/>
      <c r="J501" s="135">
        <f>ROUND(I501*H501,2)</f>
        <v>0</v>
      </c>
      <c r="K501" s="131" t="s">
        <v>162</v>
      </c>
      <c r="L501" s="33"/>
      <c r="M501" s="136" t="s">
        <v>19</v>
      </c>
      <c r="N501" s="137" t="s">
        <v>47</v>
      </c>
      <c r="P501" s="138">
        <f>O501*H501</f>
        <v>0</v>
      </c>
      <c r="Q501" s="138">
        <v>6.4200000000000004E-3</v>
      </c>
      <c r="R501" s="138">
        <f>Q501*H501</f>
        <v>6.4200000000000004E-3</v>
      </c>
      <c r="S501" s="138">
        <v>5.0600000000000003E-3</v>
      </c>
      <c r="T501" s="138">
        <f>S501*H501</f>
        <v>5.0600000000000003E-3</v>
      </c>
      <c r="U501" s="331" t="s">
        <v>19</v>
      </c>
      <c r="V501" s="1" t="str">
        <f t="shared" si="6"/>
        <v/>
      </c>
      <c r="AR501" s="140" t="s">
        <v>163</v>
      </c>
      <c r="AT501" s="140" t="s">
        <v>158</v>
      </c>
      <c r="AU501" s="140" t="s">
        <v>88</v>
      </c>
      <c r="AY501" s="18" t="s">
        <v>155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8" t="s">
        <v>88</v>
      </c>
      <c r="BK501" s="141">
        <f>ROUND(I501*H501,2)</f>
        <v>0</v>
      </c>
      <c r="BL501" s="18" t="s">
        <v>163</v>
      </c>
      <c r="BM501" s="140" t="s">
        <v>764</v>
      </c>
    </row>
    <row r="502" spans="2:65" s="1" customFormat="1" ht="11.25" x14ac:dyDescent="0.2">
      <c r="B502" s="33"/>
      <c r="D502" s="142" t="s">
        <v>165</v>
      </c>
      <c r="F502" s="143" t="s">
        <v>765</v>
      </c>
      <c r="I502" s="144"/>
      <c r="L502" s="33"/>
      <c r="M502" s="145"/>
      <c r="U502" s="332"/>
      <c r="V502" s="1" t="str">
        <f t="shared" si="6"/>
        <v/>
      </c>
      <c r="AT502" s="18" t="s">
        <v>165</v>
      </c>
      <c r="AU502" s="18" t="s">
        <v>88</v>
      </c>
    </row>
    <row r="503" spans="2:65" s="12" customFormat="1" ht="11.25" x14ac:dyDescent="0.2">
      <c r="B503" s="146"/>
      <c r="D503" s="147" t="s">
        <v>167</v>
      </c>
      <c r="E503" s="148" t="s">
        <v>19</v>
      </c>
      <c r="F503" s="149" t="s">
        <v>766</v>
      </c>
      <c r="H503" s="150">
        <v>1</v>
      </c>
      <c r="I503" s="151"/>
      <c r="L503" s="146"/>
      <c r="M503" s="152"/>
      <c r="U503" s="333"/>
      <c r="V503" s="1" t="str">
        <f t="shared" si="6"/>
        <v/>
      </c>
      <c r="AT503" s="148" t="s">
        <v>167</v>
      </c>
      <c r="AU503" s="148" t="s">
        <v>88</v>
      </c>
      <c r="AV503" s="12" t="s">
        <v>88</v>
      </c>
      <c r="AW503" s="12" t="s">
        <v>36</v>
      </c>
      <c r="AX503" s="12" t="s">
        <v>75</v>
      </c>
      <c r="AY503" s="148" t="s">
        <v>155</v>
      </c>
    </row>
    <row r="504" spans="2:65" s="13" customFormat="1" ht="11.25" x14ac:dyDescent="0.2">
      <c r="B504" s="153"/>
      <c r="D504" s="147" t="s">
        <v>167</v>
      </c>
      <c r="E504" s="154" t="s">
        <v>19</v>
      </c>
      <c r="F504" s="155" t="s">
        <v>169</v>
      </c>
      <c r="H504" s="156">
        <v>1</v>
      </c>
      <c r="I504" s="157"/>
      <c r="L504" s="153"/>
      <c r="M504" s="158"/>
      <c r="U504" s="334"/>
      <c r="V504" s="1" t="str">
        <f t="shared" si="6"/>
        <v/>
      </c>
      <c r="AT504" s="154" t="s">
        <v>167</v>
      </c>
      <c r="AU504" s="154" t="s">
        <v>88</v>
      </c>
      <c r="AV504" s="13" t="s">
        <v>163</v>
      </c>
      <c r="AW504" s="13" t="s">
        <v>36</v>
      </c>
      <c r="AX504" s="13" t="s">
        <v>82</v>
      </c>
      <c r="AY504" s="154" t="s">
        <v>155</v>
      </c>
    </row>
    <row r="505" spans="2:65" s="1" customFormat="1" ht="24.2" customHeight="1" x14ac:dyDescent="0.2">
      <c r="B505" s="33"/>
      <c r="C505" s="129" t="s">
        <v>767</v>
      </c>
      <c r="D505" s="129" t="s">
        <v>158</v>
      </c>
      <c r="E505" s="130" t="s">
        <v>768</v>
      </c>
      <c r="F505" s="131" t="s">
        <v>769</v>
      </c>
      <c r="G505" s="132" t="s">
        <v>161</v>
      </c>
      <c r="H505" s="133">
        <v>1.17</v>
      </c>
      <c r="I505" s="134"/>
      <c r="J505" s="135">
        <f>ROUND(I505*H505,2)</f>
        <v>0</v>
      </c>
      <c r="K505" s="131" t="s">
        <v>162</v>
      </c>
      <c r="L505" s="33"/>
      <c r="M505" s="136" t="s">
        <v>19</v>
      </c>
      <c r="N505" s="137" t="s">
        <v>47</v>
      </c>
      <c r="P505" s="138">
        <f>O505*H505</f>
        <v>0</v>
      </c>
      <c r="Q505" s="138">
        <v>1.259E-2</v>
      </c>
      <c r="R505" s="138">
        <f>Q505*H505</f>
        <v>1.47303E-2</v>
      </c>
      <c r="S505" s="138">
        <v>0</v>
      </c>
      <c r="T505" s="138">
        <f>S505*H505</f>
        <v>0</v>
      </c>
      <c r="U505" s="331" t="s">
        <v>272</v>
      </c>
      <c r="V505" s="1">
        <f t="shared" si="6"/>
        <v>0</v>
      </c>
      <c r="AR505" s="140" t="s">
        <v>256</v>
      </c>
      <c r="AT505" s="140" t="s">
        <v>158</v>
      </c>
      <c r="AU505" s="140" t="s">
        <v>88</v>
      </c>
      <c r="AY505" s="18" t="s">
        <v>155</v>
      </c>
      <c r="BE505" s="141">
        <f>IF(N505="základní",J505,0)</f>
        <v>0</v>
      </c>
      <c r="BF505" s="141">
        <f>IF(N505="snížená",J505,0)</f>
        <v>0</v>
      </c>
      <c r="BG505" s="141">
        <f>IF(N505="zákl. přenesená",J505,0)</f>
        <v>0</v>
      </c>
      <c r="BH505" s="141">
        <f>IF(N505="sníž. přenesená",J505,0)</f>
        <v>0</v>
      </c>
      <c r="BI505" s="141">
        <f>IF(N505="nulová",J505,0)</f>
        <v>0</v>
      </c>
      <c r="BJ505" s="18" t="s">
        <v>88</v>
      </c>
      <c r="BK505" s="141">
        <f>ROUND(I505*H505,2)</f>
        <v>0</v>
      </c>
      <c r="BL505" s="18" t="s">
        <v>256</v>
      </c>
      <c r="BM505" s="140" t="s">
        <v>770</v>
      </c>
    </row>
    <row r="506" spans="2:65" s="1" customFormat="1" ht="11.25" x14ac:dyDescent="0.2">
      <c r="B506" s="33"/>
      <c r="D506" s="142" t="s">
        <v>165</v>
      </c>
      <c r="F506" s="143" t="s">
        <v>771</v>
      </c>
      <c r="I506" s="144"/>
      <c r="L506" s="33"/>
      <c r="M506" s="145"/>
      <c r="U506" s="332"/>
      <c r="V506" s="1" t="str">
        <f t="shared" si="6"/>
        <v/>
      </c>
      <c r="AT506" s="18" t="s">
        <v>165</v>
      </c>
      <c r="AU506" s="18" t="s">
        <v>88</v>
      </c>
    </row>
    <row r="507" spans="2:65" s="14" customFormat="1" ht="11.25" x14ac:dyDescent="0.2">
      <c r="B507" s="159"/>
      <c r="D507" s="147" t="s">
        <v>167</v>
      </c>
      <c r="E507" s="160" t="s">
        <v>19</v>
      </c>
      <c r="F507" s="161" t="s">
        <v>351</v>
      </c>
      <c r="H507" s="160" t="s">
        <v>19</v>
      </c>
      <c r="I507" s="162"/>
      <c r="L507" s="159"/>
      <c r="M507" s="163"/>
      <c r="U507" s="335"/>
      <c r="V507" s="1" t="str">
        <f t="shared" si="6"/>
        <v/>
      </c>
      <c r="AT507" s="160" t="s">
        <v>167</v>
      </c>
      <c r="AU507" s="160" t="s">
        <v>88</v>
      </c>
      <c r="AV507" s="14" t="s">
        <v>82</v>
      </c>
      <c r="AW507" s="14" t="s">
        <v>36</v>
      </c>
      <c r="AX507" s="14" t="s">
        <v>75</v>
      </c>
      <c r="AY507" s="160" t="s">
        <v>155</v>
      </c>
    </row>
    <row r="508" spans="2:65" s="12" customFormat="1" ht="11.25" x14ac:dyDescent="0.2">
      <c r="B508" s="146"/>
      <c r="D508" s="147" t="s">
        <v>167</v>
      </c>
      <c r="E508" s="148" t="s">
        <v>19</v>
      </c>
      <c r="F508" s="149" t="s">
        <v>772</v>
      </c>
      <c r="H508" s="150">
        <v>1.17</v>
      </c>
      <c r="I508" s="151"/>
      <c r="L508" s="146"/>
      <c r="M508" s="152"/>
      <c r="U508" s="333"/>
      <c r="V508" s="1" t="str">
        <f t="shared" si="6"/>
        <v/>
      </c>
      <c r="AT508" s="148" t="s">
        <v>167</v>
      </c>
      <c r="AU508" s="148" t="s">
        <v>88</v>
      </c>
      <c r="AV508" s="12" t="s">
        <v>88</v>
      </c>
      <c r="AW508" s="12" t="s">
        <v>36</v>
      </c>
      <c r="AX508" s="12" t="s">
        <v>75</v>
      </c>
      <c r="AY508" s="148" t="s">
        <v>155</v>
      </c>
    </row>
    <row r="509" spans="2:65" s="13" customFormat="1" ht="11.25" x14ac:dyDescent="0.2">
      <c r="B509" s="153"/>
      <c r="D509" s="147" t="s">
        <v>167</v>
      </c>
      <c r="E509" s="154" t="s">
        <v>19</v>
      </c>
      <c r="F509" s="155" t="s">
        <v>169</v>
      </c>
      <c r="H509" s="156">
        <v>1.17</v>
      </c>
      <c r="I509" s="157"/>
      <c r="L509" s="153"/>
      <c r="M509" s="158"/>
      <c r="U509" s="334"/>
      <c r="V509" s="1" t="str">
        <f t="shared" si="6"/>
        <v/>
      </c>
      <c r="AT509" s="154" t="s">
        <v>167</v>
      </c>
      <c r="AU509" s="154" t="s">
        <v>88</v>
      </c>
      <c r="AV509" s="13" t="s">
        <v>163</v>
      </c>
      <c r="AW509" s="13" t="s">
        <v>36</v>
      </c>
      <c r="AX509" s="13" t="s">
        <v>82</v>
      </c>
      <c r="AY509" s="154" t="s">
        <v>155</v>
      </c>
    </row>
    <row r="510" spans="2:65" s="1" customFormat="1" ht="16.5" customHeight="1" x14ac:dyDescent="0.2">
      <c r="B510" s="33"/>
      <c r="C510" s="129" t="s">
        <v>773</v>
      </c>
      <c r="D510" s="129" t="s">
        <v>158</v>
      </c>
      <c r="E510" s="130" t="s">
        <v>774</v>
      </c>
      <c r="F510" s="131" t="s">
        <v>775</v>
      </c>
      <c r="G510" s="132" t="s">
        <v>161</v>
      </c>
      <c r="H510" s="133">
        <v>1.17</v>
      </c>
      <c r="I510" s="134"/>
      <c r="J510" s="135">
        <f>ROUND(I510*H510,2)</f>
        <v>0</v>
      </c>
      <c r="K510" s="131" t="s">
        <v>162</v>
      </c>
      <c r="L510" s="33"/>
      <c r="M510" s="136" t="s">
        <v>19</v>
      </c>
      <c r="N510" s="137" t="s">
        <v>47</v>
      </c>
      <c r="P510" s="138">
        <f>O510*H510</f>
        <v>0</v>
      </c>
      <c r="Q510" s="138">
        <v>0</v>
      </c>
      <c r="R510" s="138">
        <f>Q510*H510</f>
        <v>0</v>
      </c>
      <c r="S510" s="138">
        <v>0</v>
      </c>
      <c r="T510" s="138">
        <f>S510*H510</f>
        <v>0</v>
      </c>
      <c r="U510" s="331" t="s">
        <v>272</v>
      </c>
      <c r="V510" s="1">
        <f t="shared" si="6"/>
        <v>0</v>
      </c>
      <c r="AR510" s="140" t="s">
        <v>256</v>
      </c>
      <c r="AT510" s="140" t="s">
        <v>158</v>
      </c>
      <c r="AU510" s="140" t="s">
        <v>88</v>
      </c>
      <c r="AY510" s="18" t="s">
        <v>155</v>
      </c>
      <c r="BE510" s="141">
        <f>IF(N510="základní",J510,0)</f>
        <v>0</v>
      </c>
      <c r="BF510" s="141">
        <f>IF(N510="snížená",J510,0)</f>
        <v>0</v>
      </c>
      <c r="BG510" s="141">
        <f>IF(N510="zákl. přenesená",J510,0)</f>
        <v>0</v>
      </c>
      <c r="BH510" s="141">
        <f>IF(N510="sníž. přenesená",J510,0)</f>
        <v>0</v>
      </c>
      <c r="BI510" s="141">
        <f>IF(N510="nulová",J510,0)</f>
        <v>0</v>
      </c>
      <c r="BJ510" s="18" t="s">
        <v>88</v>
      </c>
      <c r="BK510" s="141">
        <f>ROUND(I510*H510,2)</f>
        <v>0</v>
      </c>
      <c r="BL510" s="18" t="s">
        <v>256</v>
      </c>
      <c r="BM510" s="140" t="s">
        <v>776</v>
      </c>
    </row>
    <row r="511" spans="2:65" s="1" customFormat="1" ht="11.25" x14ac:dyDescent="0.2">
      <c r="B511" s="33"/>
      <c r="D511" s="142" t="s">
        <v>165</v>
      </c>
      <c r="F511" s="143" t="s">
        <v>777</v>
      </c>
      <c r="I511" s="144"/>
      <c r="L511" s="33"/>
      <c r="M511" s="145"/>
      <c r="U511" s="332"/>
      <c r="V511" s="1" t="str">
        <f t="shared" si="6"/>
        <v/>
      </c>
      <c r="AT511" s="18" t="s">
        <v>165</v>
      </c>
      <c r="AU511" s="18" t="s">
        <v>88</v>
      </c>
    </row>
    <row r="512" spans="2:65" s="1" customFormat="1" ht="24.2" customHeight="1" x14ac:dyDescent="0.2">
      <c r="B512" s="33"/>
      <c r="C512" s="129" t="s">
        <v>778</v>
      </c>
      <c r="D512" s="129" t="s">
        <v>158</v>
      </c>
      <c r="E512" s="130" t="s">
        <v>779</v>
      </c>
      <c r="F512" s="131" t="s">
        <v>780</v>
      </c>
      <c r="G512" s="132" t="s">
        <v>161</v>
      </c>
      <c r="H512" s="133">
        <v>1.17</v>
      </c>
      <c r="I512" s="134"/>
      <c r="J512" s="135">
        <f>ROUND(I512*H512,2)</f>
        <v>0</v>
      </c>
      <c r="K512" s="131" t="s">
        <v>162</v>
      </c>
      <c r="L512" s="33"/>
      <c r="M512" s="136" t="s">
        <v>19</v>
      </c>
      <c r="N512" s="137" t="s">
        <v>47</v>
      </c>
      <c r="P512" s="138">
        <f>O512*H512</f>
        <v>0</v>
      </c>
      <c r="Q512" s="138">
        <v>1E-4</v>
      </c>
      <c r="R512" s="138">
        <f>Q512*H512</f>
        <v>1.17E-4</v>
      </c>
      <c r="S512" s="138">
        <v>0</v>
      </c>
      <c r="T512" s="138">
        <f>S512*H512</f>
        <v>0</v>
      </c>
      <c r="U512" s="331" t="s">
        <v>19</v>
      </c>
      <c r="V512" s="1" t="str">
        <f t="shared" si="6"/>
        <v/>
      </c>
      <c r="AR512" s="140" t="s">
        <v>256</v>
      </c>
      <c r="AT512" s="140" t="s">
        <v>158</v>
      </c>
      <c r="AU512" s="140" t="s">
        <v>88</v>
      </c>
      <c r="AY512" s="18" t="s">
        <v>155</v>
      </c>
      <c r="BE512" s="141">
        <f>IF(N512="základní",J512,0)</f>
        <v>0</v>
      </c>
      <c r="BF512" s="141">
        <f>IF(N512="snížená",J512,0)</f>
        <v>0</v>
      </c>
      <c r="BG512" s="141">
        <f>IF(N512="zákl. přenesená",J512,0)</f>
        <v>0</v>
      </c>
      <c r="BH512" s="141">
        <f>IF(N512="sníž. přenesená",J512,0)</f>
        <v>0</v>
      </c>
      <c r="BI512" s="141">
        <f>IF(N512="nulová",J512,0)</f>
        <v>0</v>
      </c>
      <c r="BJ512" s="18" t="s">
        <v>88</v>
      </c>
      <c r="BK512" s="141">
        <f>ROUND(I512*H512,2)</f>
        <v>0</v>
      </c>
      <c r="BL512" s="18" t="s">
        <v>256</v>
      </c>
      <c r="BM512" s="140" t="s">
        <v>781</v>
      </c>
    </row>
    <row r="513" spans="2:65" s="1" customFormat="1" ht="11.25" x14ac:dyDescent="0.2">
      <c r="B513" s="33"/>
      <c r="D513" s="142" t="s">
        <v>165</v>
      </c>
      <c r="F513" s="143" t="s">
        <v>782</v>
      </c>
      <c r="I513" s="144"/>
      <c r="L513" s="33"/>
      <c r="M513" s="145"/>
      <c r="U513" s="332"/>
      <c r="V513" s="1" t="str">
        <f t="shared" si="6"/>
        <v/>
      </c>
      <c r="AT513" s="18" t="s">
        <v>165</v>
      </c>
      <c r="AU513" s="18" t="s">
        <v>88</v>
      </c>
    </row>
    <row r="514" spans="2:65" s="1" customFormat="1" ht="24.2" customHeight="1" x14ac:dyDescent="0.2">
      <c r="B514" s="33"/>
      <c r="C514" s="129" t="s">
        <v>783</v>
      </c>
      <c r="D514" s="129" t="s">
        <v>158</v>
      </c>
      <c r="E514" s="130" t="s">
        <v>784</v>
      </c>
      <c r="F514" s="131" t="s">
        <v>785</v>
      </c>
      <c r="G514" s="132" t="s">
        <v>161</v>
      </c>
      <c r="H514" s="133">
        <v>37.68</v>
      </c>
      <c r="I514" s="134"/>
      <c r="J514" s="135">
        <f>ROUND(I514*H514,2)</f>
        <v>0</v>
      </c>
      <c r="K514" s="131" t="s">
        <v>162</v>
      </c>
      <c r="L514" s="33"/>
      <c r="M514" s="136" t="s">
        <v>19</v>
      </c>
      <c r="N514" s="137" t="s">
        <v>47</v>
      </c>
      <c r="P514" s="138">
        <f>O514*H514</f>
        <v>0</v>
      </c>
      <c r="Q514" s="138">
        <v>3.2710000000000003E-2</v>
      </c>
      <c r="R514" s="138">
        <f>Q514*H514</f>
        <v>1.2325128000000001</v>
      </c>
      <c r="S514" s="138">
        <v>0</v>
      </c>
      <c r="T514" s="138">
        <f>S514*H514</f>
        <v>0</v>
      </c>
      <c r="U514" s="331" t="s">
        <v>19</v>
      </c>
      <c r="V514" s="1" t="str">
        <f t="shared" si="6"/>
        <v/>
      </c>
      <c r="AR514" s="140" t="s">
        <v>256</v>
      </c>
      <c r="AT514" s="140" t="s">
        <v>158</v>
      </c>
      <c r="AU514" s="140" t="s">
        <v>88</v>
      </c>
      <c r="AY514" s="18" t="s">
        <v>155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8" t="s">
        <v>88</v>
      </c>
      <c r="BK514" s="141">
        <f>ROUND(I514*H514,2)</f>
        <v>0</v>
      </c>
      <c r="BL514" s="18" t="s">
        <v>256</v>
      </c>
      <c r="BM514" s="140" t="s">
        <v>786</v>
      </c>
    </row>
    <row r="515" spans="2:65" s="1" customFormat="1" ht="11.25" x14ac:dyDescent="0.2">
      <c r="B515" s="33"/>
      <c r="D515" s="142" t="s">
        <v>165</v>
      </c>
      <c r="F515" s="143" t="s">
        <v>787</v>
      </c>
      <c r="I515" s="144"/>
      <c r="L515" s="33"/>
      <c r="M515" s="145"/>
      <c r="U515" s="332"/>
      <c r="V515" s="1" t="str">
        <f t="shared" si="6"/>
        <v/>
      </c>
      <c r="AT515" s="18" t="s">
        <v>165</v>
      </c>
      <c r="AU515" s="18" t="s">
        <v>88</v>
      </c>
    </row>
    <row r="516" spans="2:65" s="14" customFormat="1" ht="11.25" x14ac:dyDescent="0.2">
      <c r="B516" s="159"/>
      <c r="D516" s="147" t="s">
        <v>167</v>
      </c>
      <c r="E516" s="160" t="s">
        <v>19</v>
      </c>
      <c r="F516" s="161" t="s">
        <v>666</v>
      </c>
      <c r="H516" s="160" t="s">
        <v>19</v>
      </c>
      <c r="I516" s="162"/>
      <c r="L516" s="159"/>
      <c r="M516" s="163"/>
      <c r="U516" s="335"/>
      <c r="V516" s="1" t="str">
        <f t="shared" si="6"/>
        <v/>
      </c>
      <c r="AT516" s="160" t="s">
        <v>167</v>
      </c>
      <c r="AU516" s="160" t="s">
        <v>88</v>
      </c>
      <c r="AV516" s="14" t="s">
        <v>82</v>
      </c>
      <c r="AW516" s="14" t="s">
        <v>36</v>
      </c>
      <c r="AX516" s="14" t="s">
        <v>75</v>
      </c>
      <c r="AY516" s="160" t="s">
        <v>155</v>
      </c>
    </row>
    <row r="517" spans="2:65" s="12" customFormat="1" ht="11.25" x14ac:dyDescent="0.2">
      <c r="B517" s="146"/>
      <c r="D517" s="147" t="s">
        <v>167</v>
      </c>
      <c r="E517" s="148" t="s">
        <v>19</v>
      </c>
      <c r="F517" s="149" t="s">
        <v>667</v>
      </c>
      <c r="H517" s="150">
        <v>15.63</v>
      </c>
      <c r="I517" s="151"/>
      <c r="L517" s="146"/>
      <c r="M517" s="152"/>
      <c r="U517" s="333"/>
      <c r="V517" s="1" t="str">
        <f t="shared" si="6"/>
        <v/>
      </c>
      <c r="AT517" s="148" t="s">
        <v>167</v>
      </c>
      <c r="AU517" s="148" t="s">
        <v>88</v>
      </c>
      <c r="AV517" s="12" t="s">
        <v>88</v>
      </c>
      <c r="AW517" s="12" t="s">
        <v>36</v>
      </c>
      <c r="AX517" s="12" t="s">
        <v>75</v>
      </c>
      <c r="AY517" s="148" t="s">
        <v>155</v>
      </c>
    </row>
    <row r="518" spans="2:65" s="12" customFormat="1" ht="11.25" x14ac:dyDescent="0.2">
      <c r="B518" s="146"/>
      <c r="D518" s="147" t="s">
        <v>167</v>
      </c>
      <c r="E518" s="148" t="s">
        <v>19</v>
      </c>
      <c r="F518" s="149" t="s">
        <v>668</v>
      </c>
      <c r="H518" s="150">
        <v>22.05</v>
      </c>
      <c r="I518" s="151"/>
      <c r="L518" s="146"/>
      <c r="M518" s="152"/>
      <c r="U518" s="333"/>
      <c r="V518" s="1" t="str">
        <f t="shared" si="6"/>
        <v/>
      </c>
      <c r="AT518" s="148" t="s">
        <v>167</v>
      </c>
      <c r="AU518" s="148" t="s">
        <v>88</v>
      </c>
      <c r="AV518" s="12" t="s">
        <v>88</v>
      </c>
      <c r="AW518" s="12" t="s">
        <v>36</v>
      </c>
      <c r="AX518" s="12" t="s">
        <v>75</v>
      </c>
      <c r="AY518" s="148" t="s">
        <v>155</v>
      </c>
    </row>
    <row r="519" spans="2:65" s="13" customFormat="1" ht="11.25" x14ac:dyDescent="0.2">
      <c r="B519" s="153"/>
      <c r="D519" s="147" t="s">
        <v>167</v>
      </c>
      <c r="E519" s="154" t="s">
        <v>19</v>
      </c>
      <c r="F519" s="155" t="s">
        <v>169</v>
      </c>
      <c r="H519" s="156">
        <v>37.68</v>
      </c>
      <c r="I519" s="157"/>
      <c r="L519" s="153"/>
      <c r="M519" s="158"/>
      <c r="U519" s="334"/>
      <c r="V519" s="1" t="str">
        <f t="shared" si="6"/>
        <v/>
      </c>
      <c r="AT519" s="154" t="s">
        <v>167</v>
      </c>
      <c r="AU519" s="154" t="s">
        <v>88</v>
      </c>
      <c r="AV519" s="13" t="s">
        <v>163</v>
      </c>
      <c r="AW519" s="13" t="s">
        <v>36</v>
      </c>
      <c r="AX519" s="13" t="s">
        <v>82</v>
      </c>
      <c r="AY519" s="154" t="s">
        <v>155</v>
      </c>
    </row>
    <row r="520" spans="2:65" s="1" customFormat="1" ht="37.9" customHeight="1" x14ac:dyDescent="0.2">
      <c r="B520" s="33"/>
      <c r="C520" s="129" t="s">
        <v>788</v>
      </c>
      <c r="D520" s="129" t="s">
        <v>158</v>
      </c>
      <c r="E520" s="130" t="s">
        <v>789</v>
      </c>
      <c r="F520" s="131" t="s">
        <v>790</v>
      </c>
      <c r="G520" s="132" t="s">
        <v>678</v>
      </c>
      <c r="H520" s="181"/>
      <c r="I520" s="134"/>
      <c r="J520" s="135">
        <f>ROUND(I520*H520,2)</f>
        <v>0</v>
      </c>
      <c r="K520" s="131" t="s">
        <v>162</v>
      </c>
      <c r="L520" s="33"/>
      <c r="M520" s="136" t="s">
        <v>19</v>
      </c>
      <c r="N520" s="137" t="s">
        <v>47</v>
      </c>
      <c r="P520" s="138">
        <f>O520*H520</f>
        <v>0</v>
      </c>
      <c r="Q520" s="138">
        <v>0</v>
      </c>
      <c r="R520" s="138">
        <f>Q520*H520</f>
        <v>0</v>
      </c>
      <c r="S520" s="138">
        <v>0</v>
      </c>
      <c r="T520" s="138">
        <f>S520*H520</f>
        <v>0</v>
      </c>
      <c r="U520" s="331" t="s">
        <v>19</v>
      </c>
      <c r="V520" s="1" t="str">
        <f t="shared" si="6"/>
        <v/>
      </c>
      <c r="AR520" s="140" t="s">
        <v>256</v>
      </c>
      <c r="AT520" s="140" t="s">
        <v>158</v>
      </c>
      <c r="AU520" s="140" t="s">
        <v>88</v>
      </c>
      <c r="AY520" s="18" t="s">
        <v>155</v>
      </c>
      <c r="BE520" s="141">
        <f>IF(N520="základní",J520,0)</f>
        <v>0</v>
      </c>
      <c r="BF520" s="141">
        <f>IF(N520="snížená",J520,0)</f>
        <v>0</v>
      </c>
      <c r="BG520" s="141">
        <f>IF(N520="zákl. přenesená",J520,0)</f>
        <v>0</v>
      </c>
      <c r="BH520" s="141">
        <f>IF(N520="sníž. přenesená",J520,0)</f>
        <v>0</v>
      </c>
      <c r="BI520" s="141">
        <f>IF(N520="nulová",J520,0)</f>
        <v>0</v>
      </c>
      <c r="BJ520" s="18" t="s">
        <v>88</v>
      </c>
      <c r="BK520" s="141">
        <f>ROUND(I520*H520,2)</f>
        <v>0</v>
      </c>
      <c r="BL520" s="18" t="s">
        <v>256</v>
      </c>
      <c r="BM520" s="140" t="s">
        <v>791</v>
      </c>
    </row>
    <row r="521" spans="2:65" s="1" customFormat="1" ht="11.25" x14ac:dyDescent="0.2">
      <c r="B521" s="33"/>
      <c r="D521" s="142" t="s">
        <v>165</v>
      </c>
      <c r="F521" s="143" t="s">
        <v>792</v>
      </c>
      <c r="I521" s="144"/>
      <c r="L521" s="33"/>
      <c r="M521" s="145"/>
      <c r="U521" s="332"/>
      <c r="V521" s="1" t="str">
        <f t="shared" si="6"/>
        <v/>
      </c>
      <c r="AT521" s="18" t="s">
        <v>165</v>
      </c>
      <c r="AU521" s="18" t="s">
        <v>88</v>
      </c>
    </row>
    <row r="522" spans="2:65" s="11" customFormat="1" ht="22.9" customHeight="1" x14ac:dyDescent="0.2">
      <c r="B522" s="117"/>
      <c r="D522" s="118" t="s">
        <v>74</v>
      </c>
      <c r="E522" s="127" t="s">
        <v>793</v>
      </c>
      <c r="F522" s="127" t="s">
        <v>794</v>
      </c>
      <c r="I522" s="120"/>
      <c r="J522" s="128">
        <f>BK522</f>
        <v>0</v>
      </c>
      <c r="L522" s="117"/>
      <c r="M522" s="122"/>
      <c r="P522" s="123">
        <f>SUM(P523:P539)</f>
        <v>0</v>
      </c>
      <c r="R522" s="123">
        <f>SUM(R523:R539)</f>
        <v>1.9489499999999999E-3</v>
      </c>
      <c r="T522" s="123">
        <f>SUM(T523:T539)</f>
        <v>5.3356499999999999E-3</v>
      </c>
      <c r="U522" s="330"/>
      <c r="V522" s="1" t="str">
        <f t="shared" si="6"/>
        <v/>
      </c>
      <c r="AR522" s="118" t="s">
        <v>88</v>
      </c>
      <c r="AT522" s="125" t="s">
        <v>74</v>
      </c>
      <c r="AU522" s="125" t="s">
        <v>82</v>
      </c>
      <c r="AY522" s="118" t="s">
        <v>155</v>
      </c>
      <c r="BK522" s="126">
        <f>SUM(BK523:BK539)</f>
        <v>0</v>
      </c>
    </row>
    <row r="523" spans="2:65" s="1" customFormat="1" ht="16.5" customHeight="1" x14ac:dyDescent="0.2">
      <c r="B523" s="33"/>
      <c r="C523" s="129" t="s">
        <v>795</v>
      </c>
      <c r="D523" s="129" t="s">
        <v>158</v>
      </c>
      <c r="E523" s="130" t="s">
        <v>796</v>
      </c>
      <c r="F523" s="131" t="s">
        <v>797</v>
      </c>
      <c r="G523" s="132" t="s">
        <v>326</v>
      </c>
      <c r="H523" s="133">
        <v>3.1949999999999998</v>
      </c>
      <c r="I523" s="134"/>
      <c r="J523" s="135">
        <f>ROUND(I523*H523,2)</f>
        <v>0</v>
      </c>
      <c r="K523" s="131" t="s">
        <v>162</v>
      </c>
      <c r="L523" s="33"/>
      <c r="M523" s="136" t="s">
        <v>19</v>
      </c>
      <c r="N523" s="137" t="s">
        <v>47</v>
      </c>
      <c r="P523" s="138">
        <f>O523*H523</f>
        <v>0</v>
      </c>
      <c r="Q523" s="138">
        <v>0</v>
      </c>
      <c r="R523" s="138">
        <f>Q523*H523</f>
        <v>0</v>
      </c>
      <c r="S523" s="138">
        <v>1.67E-3</v>
      </c>
      <c r="T523" s="138">
        <f>S523*H523</f>
        <v>5.3356499999999999E-3</v>
      </c>
      <c r="U523" s="331" t="s">
        <v>19</v>
      </c>
      <c r="V523" s="1" t="str">
        <f t="shared" si="6"/>
        <v/>
      </c>
      <c r="AR523" s="140" t="s">
        <v>256</v>
      </c>
      <c r="AT523" s="140" t="s">
        <v>158</v>
      </c>
      <c r="AU523" s="140" t="s">
        <v>88</v>
      </c>
      <c r="AY523" s="18" t="s">
        <v>155</v>
      </c>
      <c r="BE523" s="141">
        <f>IF(N523="základní",J523,0)</f>
        <v>0</v>
      </c>
      <c r="BF523" s="141">
        <f>IF(N523="snížená",J523,0)</f>
        <v>0</v>
      </c>
      <c r="BG523" s="141">
        <f>IF(N523="zákl. přenesená",J523,0)</f>
        <v>0</v>
      </c>
      <c r="BH523" s="141">
        <f>IF(N523="sníž. přenesená",J523,0)</f>
        <v>0</v>
      </c>
      <c r="BI523" s="141">
        <f>IF(N523="nulová",J523,0)</f>
        <v>0</v>
      </c>
      <c r="BJ523" s="18" t="s">
        <v>88</v>
      </c>
      <c r="BK523" s="141">
        <f>ROUND(I523*H523,2)</f>
        <v>0</v>
      </c>
      <c r="BL523" s="18" t="s">
        <v>256</v>
      </c>
      <c r="BM523" s="140" t="s">
        <v>798</v>
      </c>
    </row>
    <row r="524" spans="2:65" s="1" customFormat="1" ht="11.25" x14ac:dyDescent="0.2">
      <c r="B524" s="33"/>
      <c r="D524" s="142" t="s">
        <v>165</v>
      </c>
      <c r="F524" s="143" t="s">
        <v>799</v>
      </c>
      <c r="I524" s="144"/>
      <c r="L524" s="33"/>
      <c r="M524" s="145"/>
      <c r="U524" s="332"/>
      <c r="V524" s="1" t="str">
        <f t="shared" si="6"/>
        <v/>
      </c>
      <c r="AT524" s="18" t="s">
        <v>165</v>
      </c>
      <c r="AU524" s="18" t="s">
        <v>88</v>
      </c>
    </row>
    <row r="525" spans="2:65" s="12" customFormat="1" ht="11.25" x14ac:dyDescent="0.2">
      <c r="B525" s="146"/>
      <c r="D525" s="147" t="s">
        <v>167</v>
      </c>
      <c r="E525" s="148" t="s">
        <v>19</v>
      </c>
      <c r="F525" s="149" t="s">
        <v>800</v>
      </c>
      <c r="H525" s="150">
        <v>0.875</v>
      </c>
      <c r="I525" s="151"/>
      <c r="L525" s="146"/>
      <c r="M525" s="152"/>
      <c r="U525" s="333"/>
      <c r="V525" s="1" t="str">
        <f t="shared" si="6"/>
        <v/>
      </c>
      <c r="AT525" s="148" t="s">
        <v>167</v>
      </c>
      <c r="AU525" s="148" t="s">
        <v>88</v>
      </c>
      <c r="AV525" s="12" t="s">
        <v>88</v>
      </c>
      <c r="AW525" s="12" t="s">
        <v>36</v>
      </c>
      <c r="AX525" s="12" t="s">
        <v>75</v>
      </c>
      <c r="AY525" s="148" t="s">
        <v>155</v>
      </c>
    </row>
    <row r="526" spans="2:65" s="12" customFormat="1" ht="11.25" x14ac:dyDescent="0.2">
      <c r="B526" s="146"/>
      <c r="D526" s="147" t="s">
        <v>167</v>
      </c>
      <c r="E526" s="148" t="s">
        <v>19</v>
      </c>
      <c r="F526" s="149" t="s">
        <v>801</v>
      </c>
      <c r="H526" s="150">
        <v>0.56999999999999995</v>
      </c>
      <c r="I526" s="151"/>
      <c r="L526" s="146"/>
      <c r="M526" s="152"/>
      <c r="U526" s="333"/>
      <c r="V526" s="1" t="str">
        <f t="shared" si="6"/>
        <v/>
      </c>
      <c r="AT526" s="148" t="s">
        <v>167</v>
      </c>
      <c r="AU526" s="148" t="s">
        <v>88</v>
      </c>
      <c r="AV526" s="12" t="s">
        <v>88</v>
      </c>
      <c r="AW526" s="12" t="s">
        <v>36</v>
      </c>
      <c r="AX526" s="12" t="s">
        <v>75</v>
      </c>
      <c r="AY526" s="148" t="s">
        <v>155</v>
      </c>
    </row>
    <row r="527" spans="2:65" s="12" customFormat="1" ht="11.25" x14ac:dyDescent="0.2">
      <c r="B527" s="146"/>
      <c r="D527" s="147" t="s">
        <v>167</v>
      </c>
      <c r="E527" s="148" t="s">
        <v>19</v>
      </c>
      <c r="F527" s="149" t="s">
        <v>802</v>
      </c>
      <c r="H527" s="150">
        <v>0.57999999999999996</v>
      </c>
      <c r="I527" s="151"/>
      <c r="L527" s="146"/>
      <c r="M527" s="152"/>
      <c r="U527" s="333"/>
      <c r="V527" s="1" t="str">
        <f t="shared" si="6"/>
        <v/>
      </c>
      <c r="AT527" s="148" t="s">
        <v>167</v>
      </c>
      <c r="AU527" s="148" t="s">
        <v>88</v>
      </c>
      <c r="AV527" s="12" t="s">
        <v>88</v>
      </c>
      <c r="AW527" s="12" t="s">
        <v>36</v>
      </c>
      <c r="AX527" s="12" t="s">
        <v>75</v>
      </c>
      <c r="AY527" s="148" t="s">
        <v>155</v>
      </c>
    </row>
    <row r="528" spans="2:65" s="12" customFormat="1" ht="11.25" x14ac:dyDescent="0.2">
      <c r="B528" s="146"/>
      <c r="D528" s="147" t="s">
        <v>167</v>
      </c>
      <c r="E528" s="148" t="s">
        <v>19</v>
      </c>
      <c r="F528" s="149" t="s">
        <v>803</v>
      </c>
      <c r="H528" s="150">
        <v>0.56999999999999995</v>
      </c>
      <c r="I528" s="151"/>
      <c r="L528" s="146"/>
      <c r="M528" s="152"/>
      <c r="U528" s="333"/>
      <c r="V528" s="1" t="str">
        <f t="shared" si="6"/>
        <v/>
      </c>
      <c r="AT528" s="148" t="s">
        <v>167</v>
      </c>
      <c r="AU528" s="148" t="s">
        <v>88</v>
      </c>
      <c r="AV528" s="12" t="s">
        <v>88</v>
      </c>
      <c r="AW528" s="12" t="s">
        <v>36</v>
      </c>
      <c r="AX528" s="12" t="s">
        <v>75</v>
      </c>
      <c r="AY528" s="148" t="s">
        <v>155</v>
      </c>
    </row>
    <row r="529" spans="2:65" s="12" customFormat="1" ht="11.25" x14ac:dyDescent="0.2">
      <c r="B529" s="146"/>
      <c r="D529" s="147" t="s">
        <v>167</v>
      </c>
      <c r="E529" s="148" t="s">
        <v>19</v>
      </c>
      <c r="F529" s="149" t="s">
        <v>804</v>
      </c>
      <c r="H529" s="150">
        <v>0.6</v>
      </c>
      <c r="I529" s="151"/>
      <c r="L529" s="146"/>
      <c r="M529" s="152"/>
      <c r="U529" s="333"/>
      <c r="V529" s="1" t="str">
        <f t="shared" si="6"/>
        <v/>
      </c>
      <c r="AT529" s="148" t="s">
        <v>167</v>
      </c>
      <c r="AU529" s="148" t="s">
        <v>88</v>
      </c>
      <c r="AV529" s="12" t="s">
        <v>88</v>
      </c>
      <c r="AW529" s="12" t="s">
        <v>36</v>
      </c>
      <c r="AX529" s="12" t="s">
        <v>75</v>
      </c>
      <c r="AY529" s="148" t="s">
        <v>155</v>
      </c>
    </row>
    <row r="530" spans="2:65" s="13" customFormat="1" ht="11.25" x14ac:dyDescent="0.2">
      <c r="B530" s="153"/>
      <c r="D530" s="147" t="s">
        <v>167</v>
      </c>
      <c r="E530" s="154" t="s">
        <v>19</v>
      </c>
      <c r="F530" s="155" t="s">
        <v>169</v>
      </c>
      <c r="H530" s="156">
        <v>3.1949999999999998</v>
      </c>
      <c r="I530" s="157"/>
      <c r="L530" s="153"/>
      <c r="M530" s="158"/>
      <c r="U530" s="334"/>
      <c r="V530" s="1" t="str">
        <f t="shared" si="6"/>
        <v/>
      </c>
      <c r="AT530" s="154" t="s">
        <v>167</v>
      </c>
      <c r="AU530" s="154" t="s">
        <v>88</v>
      </c>
      <c r="AV530" s="13" t="s">
        <v>163</v>
      </c>
      <c r="AW530" s="13" t="s">
        <v>36</v>
      </c>
      <c r="AX530" s="13" t="s">
        <v>82</v>
      </c>
      <c r="AY530" s="154" t="s">
        <v>155</v>
      </c>
    </row>
    <row r="531" spans="2:65" s="1" customFormat="1" ht="24.2" customHeight="1" x14ac:dyDescent="0.2">
      <c r="B531" s="33"/>
      <c r="C531" s="129" t="s">
        <v>805</v>
      </c>
      <c r="D531" s="129" t="s">
        <v>158</v>
      </c>
      <c r="E531" s="130" t="s">
        <v>806</v>
      </c>
      <c r="F531" s="131" t="s">
        <v>807</v>
      </c>
      <c r="G531" s="132" t="s">
        <v>326</v>
      </c>
      <c r="H531" s="133">
        <v>3.1949999999999998</v>
      </c>
      <c r="I531" s="134"/>
      <c r="J531" s="135">
        <f>ROUND(I531*H531,2)</f>
        <v>0</v>
      </c>
      <c r="K531" s="131" t="s">
        <v>19</v>
      </c>
      <c r="L531" s="33"/>
      <c r="M531" s="136" t="s">
        <v>19</v>
      </c>
      <c r="N531" s="137" t="s">
        <v>47</v>
      </c>
      <c r="P531" s="138">
        <f>O531*H531</f>
        <v>0</v>
      </c>
      <c r="Q531" s="138">
        <v>6.0999999999999997E-4</v>
      </c>
      <c r="R531" s="138">
        <f>Q531*H531</f>
        <v>1.9489499999999999E-3</v>
      </c>
      <c r="S531" s="138">
        <v>0</v>
      </c>
      <c r="T531" s="138">
        <f>S531*H531</f>
        <v>0</v>
      </c>
      <c r="U531" s="331" t="s">
        <v>272</v>
      </c>
      <c r="V531" s="1">
        <f t="shared" si="6"/>
        <v>0</v>
      </c>
      <c r="AR531" s="140" t="s">
        <v>256</v>
      </c>
      <c r="AT531" s="140" t="s">
        <v>158</v>
      </c>
      <c r="AU531" s="140" t="s">
        <v>88</v>
      </c>
      <c r="AY531" s="18" t="s">
        <v>155</v>
      </c>
      <c r="BE531" s="141">
        <f>IF(N531="základní",J531,0)</f>
        <v>0</v>
      </c>
      <c r="BF531" s="141">
        <f>IF(N531="snížená",J531,0)</f>
        <v>0</v>
      </c>
      <c r="BG531" s="141">
        <f>IF(N531="zákl. přenesená",J531,0)</f>
        <v>0</v>
      </c>
      <c r="BH531" s="141">
        <f>IF(N531="sníž. přenesená",J531,0)</f>
        <v>0</v>
      </c>
      <c r="BI531" s="141">
        <f>IF(N531="nulová",J531,0)</f>
        <v>0</v>
      </c>
      <c r="BJ531" s="18" t="s">
        <v>88</v>
      </c>
      <c r="BK531" s="141">
        <f>ROUND(I531*H531,2)</f>
        <v>0</v>
      </c>
      <c r="BL531" s="18" t="s">
        <v>256</v>
      </c>
      <c r="BM531" s="140" t="s">
        <v>808</v>
      </c>
    </row>
    <row r="532" spans="2:65" s="12" customFormat="1" ht="11.25" x14ac:dyDescent="0.2">
      <c r="B532" s="146"/>
      <c r="D532" s="147" t="s">
        <v>167</v>
      </c>
      <c r="E532" s="148" t="s">
        <v>19</v>
      </c>
      <c r="F532" s="149" t="s">
        <v>800</v>
      </c>
      <c r="H532" s="150">
        <v>0.875</v>
      </c>
      <c r="I532" s="151"/>
      <c r="L532" s="146"/>
      <c r="M532" s="152"/>
      <c r="U532" s="333"/>
      <c r="V532" s="1" t="str">
        <f t="shared" si="6"/>
        <v/>
      </c>
      <c r="AT532" s="148" t="s">
        <v>167</v>
      </c>
      <c r="AU532" s="148" t="s">
        <v>88</v>
      </c>
      <c r="AV532" s="12" t="s">
        <v>88</v>
      </c>
      <c r="AW532" s="12" t="s">
        <v>36</v>
      </c>
      <c r="AX532" s="12" t="s">
        <v>75</v>
      </c>
      <c r="AY532" s="148" t="s">
        <v>155</v>
      </c>
    </row>
    <row r="533" spans="2:65" s="12" customFormat="1" ht="11.25" x14ac:dyDescent="0.2">
      <c r="B533" s="146"/>
      <c r="D533" s="147" t="s">
        <v>167</v>
      </c>
      <c r="E533" s="148" t="s">
        <v>19</v>
      </c>
      <c r="F533" s="149" t="s">
        <v>801</v>
      </c>
      <c r="H533" s="150">
        <v>0.56999999999999995</v>
      </c>
      <c r="I533" s="151"/>
      <c r="L533" s="146"/>
      <c r="M533" s="152"/>
      <c r="U533" s="333"/>
      <c r="V533" s="1" t="str">
        <f t="shared" si="6"/>
        <v/>
      </c>
      <c r="AT533" s="148" t="s">
        <v>167</v>
      </c>
      <c r="AU533" s="148" t="s">
        <v>88</v>
      </c>
      <c r="AV533" s="12" t="s">
        <v>88</v>
      </c>
      <c r="AW533" s="12" t="s">
        <v>36</v>
      </c>
      <c r="AX533" s="12" t="s">
        <v>75</v>
      </c>
      <c r="AY533" s="148" t="s">
        <v>155</v>
      </c>
    </row>
    <row r="534" spans="2:65" s="12" customFormat="1" ht="11.25" x14ac:dyDescent="0.2">
      <c r="B534" s="146"/>
      <c r="D534" s="147" t="s">
        <v>167</v>
      </c>
      <c r="E534" s="148" t="s">
        <v>19</v>
      </c>
      <c r="F534" s="149" t="s">
        <v>802</v>
      </c>
      <c r="H534" s="150">
        <v>0.57999999999999996</v>
      </c>
      <c r="I534" s="151"/>
      <c r="L534" s="146"/>
      <c r="M534" s="152"/>
      <c r="U534" s="333"/>
      <c r="V534" s="1" t="str">
        <f t="shared" si="6"/>
        <v/>
      </c>
      <c r="AT534" s="148" t="s">
        <v>167</v>
      </c>
      <c r="AU534" s="148" t="s">
        <v>88</v>
      </c>
      <c r="AV534" s="12" t="s">
        <v>88</v>
      </c>
      <c r="AW534" s="12" t="s">
        <v>36</v>
      </c>
      <c r="AX534" s="12" t="s">
        <v>75</v>
      </c>
      <c r="AY534" s="148" t="s">
        <v>155</v>
      </c>
    </row>
    <row r="535" spans="2:65" s="12" customFormat="1" ht="11.25" x14ac:dyDescent="0.2">
      <c r="B535" s="146"/>
      <c r="D535" s="147" t="s">
        <v>167</v>
      </c>
      <c r="E535" s="148" t="s">
        <v>19</v>
      </c>
      <c r="F535" s="149" t="s">
        <v>803</v>
      </c>
      <c r="H535" s="150">
        <v>0.56999999999999995</v>
      </c>
      <c r="I535" s="151"/>
      <c r="L535" s="146"/>
      <c r="M535" s="152"/>
      <c r="U535" s="333"/>
      <c r="V535" s="1" t="str">
        <f t="shared" si="6"/>
        <v/>
      </c>
      <c r="AT535" s="148" t="s">
        <v>167</v>
      </c>
      <c r="AU535" s="148" t="s">
        <v>88</v>
      </c>
      <c r="AV535" s="12" t="s">
        <v>88</v>
      </c>
      <c r="AW535" s="12" t="s">
        <v>36</v>
      </c>
      <c r="AX535" s="12" t="s">
        <v>75</v>
      </c>
      <c r="AY535" s="148" t="s">
        <v>155</v>
      </c>
    </row>
    <row r="536" spans="2:65" s="12" customFormat="1" ht="11.25" x14ac:dyDescent="0.2">
      <c r="B536" s="146"/>
      <c r="D536" s="147" t="s">
        <v>167</v>
      </c>
      <c r="E536" s="148" t="s">
        <v>19</v>
      </c>
      <c r="F536" s="149" t="s">
        <v>804</v>
      </c>
      <c r="H536" s="150">
        <v>0.6</v>
      </c>
      <c r="I536" s="151"/>
      <c r="L536" s="146"/>
      <c r="M536" s="152"/>
      <c r="U536" s="333"/>
      <c r="V536" s="1" t="str">
        <f t="shared" si="6"/>
        <v/>
      </c>
      <c r="AT536" s="148" t="s">
        <v>167</v>
      </c>
      <c r="AU536" s="148" t="s">
        <v>88</v>
      </c>
      <c r="AV536" s="12" t="s">
        <v>88</v>
      </c>
      <c r="AW536" s="12" t="s">
        <v>36</v>
      </c>
      <c r="AX536" s="12" t="s">
        <v>75</v>
      </c>
      <c r="AY536" s="148" t="s">
        <v>155</v>
      </c>
    </row>
    <row r="537" spans="2:65" s="13" customFormat="1" ht="11.25" x14ac:dyDescent="0.2">
      <c r="B537" s="153"/>
      <c r="D537" s="147" t="s">
        <v>167</v>
      </c>
      <c r="E537" s="154" t="s">
        <v>19</v>
      </c>
      <c r="F537" s="155" t="s">
        <v>169</v>
      </c>
      <c r="H537" s="156">
        <v>3.1949999999999998</v>
      </c>
      <c r="I537" s="157"/>
      <c r="L537" s="153"/>
      <c r="M537" s="158"/>
      <c r="U537" s="334"/>
      <c r="V537" s="1" t="str">
        <f t="shared" si="6"/>
        <v/>
      </c>
      <c r="AT537" s="154" t="s">
        <v>167</v>
      </c>
      <c r="AU537" s="154" t="s">
        <v>88</v>
      </c>
      <c r="AV537" s="13" t="s">
        <v>163</v>
      </c>
      <c r="AW537" s="13" t="s">
        <v>36</v>
      </c>
      <c r="AX537" s="13" t="s">
        <v>82</v>
      </c>
      <c r="AY537" s="154" t="s">
        <v>155</v>
      </c>
    </row>
    <row r="538" spans="2:65" s="1" customFormat="1" ht="33" customHeight="1" x14ac:dyDescent="0.2">
      <c r="B538" s="33"/>
      <c r="C538" s="129" t="s">
        <v>809</v>
      </c>
      <c r="D538" s="129" t="s">
        <v>158</v>
      </c>
      <c r="E538" s="130" t="s">
        <v>810</v>
      </c>
      <c r="F538" s="131" t="s">
        <v>811</v>
      </c>
      <c r="G538" s="132" t="s">
        <v>678</v>
      </c>
      <c r="H538" s="181"/>
      <c r="I538" s="134"/>
      <c r="J538" s="135">
        <f>ROUND(I538*H538,2)</f>
        <v>0</v>
      </c>
      <c r="K538" s="131" t="s">
        <v>162</v>
      </c>
      <c r="L538" s="33"/>
      <c r="M538" s="136" t="s">
        <v>19</v>
      </c>
      <c r="N538" s="137" t="s">
        <v>47</v>
      </c>
      <c r="P538" s="138">
        <f>O538*H538</f>
        <v>0</v>
      </c>
      <c r="Q538" s="138">
        <v>0</v>
      </c>
      <c r="R538" s="138">
        <f>Q538*H538</f>
        <v>0</v>
      </c>
      <c r="S538" s="138">
        <v>0</v>
      </c>
      <c r="T538" s="138">
        <f>S538*H538</f>
        <v>0</v>
      </c>
      <c r="U538" s="331" t="s">
        <v>19</v>
      </c>
      <c r="V538" s="1" t="str">
        <f t="shared" si="6"/>
        <v/>
      </c>
      <c r="AR538" s="140" t="s">
        <v>256</v>
      </c>
      <c r="AT538" s="140" t="s">
        <v>158</v>
      </c>
      <c r="AU538" s="140" t="s">
        <v>88</v>
      </c>
      <c r="AY538" s="18" t="s">
        <v>155</v>
      </c>
      <c r="BE538" s="141">
        <f>IF(N538="základní",J538,0)</f>
        <v>0</v>
      </c>
      <c r="BF538" s="141">
        <f>IF(N538="snížená",J538,0)</f>
        <v>0</v>
      </c>
      <c r="BG538" s="141">
        <f>IF(N538="zákl. přenesená",J538,0)</f>
        <v>0</v>
      </c>
      <c r="BH538" s="141">
        <f>IF(N538="sníž. přenesená",J538,0)</f>
        <v>0</v>
      </c>
      <c r="BI538" s="141">
        <f>IF(N538="nulová",J538,0)</f>
        <v>0</v>
      </c>
      <c r="BJ538" s="18" t="s">
        <v>88</v>
      </c>
      <c r="BK538" s="141">
        <f>ROUND(I538*H538,2)</f>
        <v>0</v>
      </c>
      <c r="BL538" s="18" t="s">
        <v>256</v>
      </c>
      <c r="BM538" s="140" t="s">
        <v>812</v>
      </c>
    </row>
    <row r="539" spans="2:65" s="1" customFormat="1" ht="11.25" x14ac:dyDescent="0.2">
      <c r="B539" s="33"/>
      <c r="D539" s="142" t="s">
        <v>165</v>
      </c>
      <c r="F539" s="143" t="s">
        <v>813</v>
      </c>
      <c r="I539" s="144"/>
      <c r="L539" s="33"/>
      <c r="M539" s="145"/>
      <c r="U539" s="332"/>
      <c r="V539" s="1" t="str">
        <f t="shared" si="6"/>
        <v/>
      </c>
      <c r="AT539" s="18" t="s">
        <v>165</v>
      </c>
      <c r="AU539" s="18" t="s">
        <v>88</v>
      </c>
    </row>
    <row r="540" spans="2:65" s="11" customFormat="1" ht="22.9" customHeight="1" x14ac:dyDescent="0.2">
      <c r="B540" s="117"/>
      <c r="D540" s="118" t="s">
        <v>74</v>
      </c>
      <c r="E540" s="127" t="s">
        <v>814</v>
      </c>
      <c r="F540" s="127" t="s">
        <v>815</v>
      </c>
      <c r="I540" s="120"/>
      <c r="J540" s="128">
        <f>BK540</f>
        <v>0</v>
      </c>
      <c r="L540" s="117"/>
      <c r="M540" s="122"/>
      <c r="P540" s="123">
        <f>SUM(P541:P608)</f>
        <v>0</v>
      </c>
      <c r="R540" s="123">
        <f>SUM(R541:R608)</f>
        <v>1.278E-2</v>
      </c>
      <c r="T540" s="123">
        <f>SUM(T541:T608)</f>
        <v>3.0368099999999999E-2</v>
      </c>
      <c r="U540" s="330"/>
      <c r="V540" s="1" t="str">
        <f t="shared" si="6"/>
        <v/>
      </c>
      <c r="AR540" s="118" t="s">
        <v>88</v>
      </c>
      <c r="AT540" s="125" t="s">
        <v>74</v>
      </c>
      <c r="AU540" s="125" t="s">
        <v>82</v>
      </c>
      <c r="AY540" s="118" t="s">
        <v>155</v>
      </c>
      <c r="BK540" s="126">
        <f>SUM(BK541:BK608)</f>
        <v>0</v>
      </c>
    </row>
    <row r="541" spans="2:65" s="1" customFormat="1" ht="16.5" customHeight="1" x14ac:dyDescent="0.2">
      <c r="B541" s="33"/>
      <c r="C541" s="129" t="s">
        <v>816</v>
      </c>
      <c r="D541" s="129" t="s">
        <v>158</v>
      </c>
      <c r="E541" s="130" t="s">
        <v>817</v>
      </c>
      <c r="F541" s="131" t="s">
        <v>818</v>
      </c>
      <c r="G541" s="132" t="s">
        <v>161</v>
      </c>
      <c r="H541" s="133">
        <v>1.095</v>
      </c>
      <c r="I541" s="134"/>
      <c r="J541" s="135">
        <f>ROUND(I541*H541,2)</f>
        <v>0</v>
      </c>
      <c r="K541" s="131" t="s">
        <v>162</v>
      </c>
      <c r="L541" s="33"/>
      <c r="M541" s="136" t="s">
        <v>19</v>
      </c>
      <c r="N541" s="137" t="s">
        <v>47</v>
      </c>
      <c r="P541" s="138">
        <f>O541*H541</f>
        <v>0</v>
      </c>
      <c r="Q541" s="138">
        <v>0</v>
      </c>
      <c r="R541" s="138">
        <f>Q541*H541</f>
        <v>0</v>
      </c>
      <c r="S541" s="138">
        <v>1.098E-2</v>
      </c>
      <c r="T541" s="138">
        <f>S541*H541</f>
        <v>1.20231E-2</v>
      </c>
      <c r="U541" s="331" t="s">
        <v>19</v>
      </c>
      <c r="V541" s="1" t="str">
        <f t="shared" si="6"/>
        <v/>
      </c>
      <c r="AR541" s="140" t="s">
        <v>256</v>
      </c>
      <c r="AT541" s="140" t="s">
        <v>158</v>
      </c>
      <c r="AU541" s="140" t="s">
        <v>88</v>
      </c>
      <c r="AY541" s="18" t="s">
        <v>155</v>
      </c>
      <c r="BE541" s="141">
        <f>IF(N541="základní",J541,0)</f>
        <v>0</v>
      </c>
      <c r="BF541" s="141">
        <f>IF(N541="snížená",J541,0)</f>
        <v>0</v>
      </c>
      <c r="BG541" s="141">
        <f>IF(N541="zákl. přenesená",J541,0)</f>
        <v>0</v>
      </c>
      <c r="BH541" s="141">
        <f>IF(N541="sníž. přenesená",J541,0)</f>
        <v>0</v>
      </c>
      <c r="BI541" s="141">
        <f>IF(N541="nulová",J541,0)</f>
        <v>0</v>
      </c>
      <c r="BJ541" s="18" t="s">
        <v>88</v>
      </c>
      <c r="BK541" s="141">
        <f>ROUND(I541*H541,2)</f>
        <v>0</v>
      </c>
      <c r="BL541" s="18" t="s">
        <v>256</v>
      </c>
      <c r="BM541" s="140" t="s">
        <v>819</v>
      </c>
    </row>
    <row r="542" spans="2:65" s="1" customFormat="1" ht="11.25" x14ac:dyDescent="0.2">
      <c r="B542" s="33"/>
      <c r="D542" s="142" t="s">
        <v>165</v>
      </c>
      <c r="F542" s="143" t="s">
        <v>820</v>
      </c>
      <c r="I542" s="144"/>
      <c r="L542" s="33"/>
      <c r="M542" s="145"/>
      <c r="U542" s="332"/>
      <c r="V542" s="1" t="str">
        <f t="shared" si="6"/>
        <v/>
      </c>
      <c r="AT542" s="18" t="s">
        <v>165</v>
      </c>
      <c r="AU542" s="18" t="s">
        <v>88</v>
      </c>
    </row>
    <row r="543" spans="2:65" s="14" customFormat="1" ht="11.25" x14ac:dyDescent="0.2">
      <c r="B543" s="159"/>
      <c r="D543" s="147" t="s">
        <v>167</v>
      </c>
      <c r="E543" s="160" t="s">
        <v>19</v>
      </c>
      <c r="F543" s="161" t="s">
        <v>505</v>
      </c>
      <c r="H543" s="160" t="s">
        <v>19</v>
      </c>
      <c r="I543" s="162"/>
      <c r="L543" s="159"/>
      <c r="M543" s="163"/>
      <c r="U543" s="335"/>
      <c r="V543" s="1" t="str">
        <f t="shared" si="6"/>
        <v/>
      </c>
      <c r="AT543" s="160" t="s">
        <v>167</v>
      </c>
      <c r="AU543" s="160" t="s">
        <v>88</v>
      </c>
      <c r="AV543" s="14" t="s">
        <v>82</v>
      </c>
      <c r="AW543" s="14" t="s">
        <v>36</v>
      </c>
      <c r="AX543" s="14" t="s">
        <v>75</v>
      </c>
      <c r="AY543" s="160" t="s">
        <v>155</v>
      </c>
    </row>
    <row r="544" spans="2:65" s="12" customFormat="1" ht="11.25" x14ac:dyDescent="0.2">
      <c r="B544" s="146"/>
      <c r="D544" s="147" t="s">
        <v>167</v>
      </c>
      <c r="E544" s="148" t="s">
        <v>19</v>
      </c>
      <c r="F544" s="149" t="s">
        <v>821</v>
      </c>
      <c r="H544" s="150">
        <v>1.095</v>
      </c>
      <c r="I544" s="151"/>
      <c r="L544" s="146"/>
      <c r="M544" s="152"/>
      <c r="U544" s="333"/>
      <c r="V544" s="1" t="str">
        <f t="shared" si="6"/>
        <v/>
      </c>
      <c r="AT544" s="148" t="s">
        <v>167</v>
      </c>
      <c r="AU544" s="148" t="s">
        <v>88</v>
      </c>
      <c r="AV544" s="12" t="s">
        <v>88</v>
      </c>
      <c r="AW544" s="12" t="s">
        <v>36</v>
      </c>
      <c r="AX544" s="12" t="s">
        <v>75</v>
      </c>
      <c r="AY544" s="148" t="s">
        <v>155</v>
      </c>
    </row>
    <row r="545" spans="2:65" s="13" customFormat="1" ht="11.25" x14ac:dyDescent="0.2">
      <c r="B545" s="153"/>
      <c r="D545" s="147" t="s">
        <v>167</v>
      </c>
      <c r="E545" s="154" t="s">
        <v>19</v>
      </c>
      <c r="F545" s="155" t="s">
        <v>169</v>
      </c>
      <c r="H545" s="156">
        <v>1.095</v>
      </c>
      <c r="I545" s="157"/>
      <c r="L545" s="153"/>
      <c r="M545" s="158"/>
      <c r="U545" s="334"/>
      <c r="V545" s="1" t="str">
        <f t="shared" si="6"/>
        <v/>
      </c>
      <c r="AT545" s="154" t="s">
        <v>167</v>
      </c>
      <c r="AU545" s="154" t="s">
        <v>88</v>
      </c>
      <c r="AV545" s="13" t="s">
        <v>163</v>
      </c>
      <c r="AW545" s="13" t="s">
        <v>36</v>
      </c>
      <c r="AX545" s="13" t="s">
        <v>82</v>
      </c>
      <c r="AY545" s="154" t="s">
        <v>155</v>
      </c>
    </row>
    <row r="546" spans="2:65" s="1" customFormat="1" ht="16.5" customHeight="1" x14ac:dyDescent="0.2">
      <c r="B546" s="33"/>
      <c r="C546" s="129" t="s">
        <v>822</v>
      </c>
      <c r="D546" s="129" t="s">
        <v>158</v>
      </c>
      <c r="E546" s="130" t="s">
        <v>823</v>
      </c>
      <c r="F546" s="131" t="s">
        <v>824</v>
      </c>
      <c r="G546" s="132" t="s">
        <v>161</v>
      </c>
      <c r="H546" s="133">
        <v>1.095</v>
      </c>
      <c r="I546" s="134"/>
      <c r="J546" s="135">
        <f>ROUND(I546*H546,2)</f>
        <v>0</v>
      </c>
      <c r="K546" s="131" t="s">
        <v>162</v>
      </c>
      <c r="L546" s="33"/>
      <c r="M546" s="136" t="s">
        <v>19</v>
      </c>
      <c r="N546" s="137" t="s">
        <v>47</v>
      </c>
      <c r="P546" s="138">
        <f>O546*H546</f>
        <v>0</v>
      </c>
      <c r="Q546" s="138">
        <v>0</v>
      </c>
      <c r="R546" s="138">
        <f>Q546*H546</f>
        <v>0</v>
      </c>
      <c r="S546" s="138">
        <v>8.0000000000000002E-3</v>
      </c>
      <c r="T546" s="138">
        <f>S546*H546</f>
        <v>8.7600000000000004E-3</v>
      </c>
      <c r="U546" s="331" t="s">
        <v>19</v>
      </c>
      <c r="V546" s="1" t="str">
        <f t="shared" si="6"/>
        <v/>
      </c>
      <c r="AR546" s="140" t="s">
        <v>256</v>
      </c>
      <c r="AT546" s="140" t="s">
        <v>158</v>
      </c>
      <c r="AU546" s="140" t="s">
        <v>88</v>
      </c>
      <c r="AY546" s="18" t="s">
        <v>155</v>
      </c>
      <c r="BE546" s="141">
        <f>IF(N546="základní",J546,0)</f>
        <v>0</v>
      </c>
      <c r="BF546" s="141">
        <f>IF(N546="snížená",J546,0)</f>
        <v>0</v>
      </c>
      <c r="BG546" s="141">
        <f>IF(N546="zákl. přenesená",J546,0)</f>
        <v>0</v>
      </c>
      <c r="BH546" s="141">
        <f>IF(N546="sníž. přenesená",J546,0)</f>
        <v>0</v>
      </c>
      <c r="BI546" s="141">
        <f>IF(N546="nulová",J546,0)</f>
        <v>0</v>
      </c>
      <c r="BJ546" s="18" t="s">
        <v>88</v>
      </c>
      <c r="BK546" s="141">
        <f>ROUND(I546*H546,2)</f>
        <v>0</v>
      </c>
      <c r="BL546" s="18" t="s">
        <v>256</v>
      </c>
      <c r="BM546" s="140" t="s">
        <v>825</v>
      </c>
    </row>
    <row r="547" spans="2:65" s="1" customFormat="1" ht="11.25" x14ac:dyDescent="0.2">
      <c r="B547" s="33"/>
      <c r="D547" s="142" t="s">
        <v>165</v>
      </c>
      <c r="F547" s="143" t="s">
        <v>826</v>
      </c>
      <c r="I547" s="144"/>
      <c r="L547" s="33"/>
      <c r="M547" s="145"/>
      <c r="U547" s="332"/>
      <c r="V547" s="1" t="str">
        <f t="shared" si="6"/>
        <v/>
      </c>
      <c r="AT547" s="18" t="s">
        <v>165</v>
      </c>
      <c r="AU547" s="18" t="s">
        <v>88</v>
      </c>
    </row>
    <row r="548" spans="2:65" s="1" customFormat="1" ht="16.5" customHeight="1" x14ac:dyDescent="0.2">
      <c r="B548" s="33"/>
      <c r="C548" s="129" t="s">
        <v>827</v>
      </c>
      <c r="D548" s="129" t="s">
        <v>158</v>
      </c>
      <c r="E548" s="130" t="s">
        <v>828</v>
      </c>
      <c r="F548" s="131" t="s">
        <v>829</v>
      </c>
      <c r="G548" s="132" t="s">
        <v>326</v>
      </c>
      <c r="H548" s="133">
        <v>3.1949999999999998</v>
      </c>
      <c r="I548" s="134"/>
      <c r="J548" s="135">
        <f>ROUND(I548*H548,2)</f>
        <v>0</v>
      </c>
      <c r="K548" s="131" t="s">
        <v>162</v>
      </c>
      <c r="L548" s="33"/>
      <c r="M548" s="136" t="s">
        <v>19</v>
      </c>
      <c r="N548" s="137" t="s">
        <v>47</v>
      </c>
      <c r="P548" s="138">
        <f>O548*H548</f>
        <v>0</v>
      </c>
      <c r="Q548" s="138">
        <v>0</v>
      </c>
      <c r="R548" s="138">
        <f>Q548*H548</f>
        <v>0</v>
      </c>
      <c r="S548" s="138">
        <v>3.0000000000000001E-3</v>
      </c>
      <c r="T548" s="138">
        <f>S548*H548</f>
        <v>9.5849999999999998E-3</v>
      </c>
      <c r="U548" s="331" t="s">
        <v>272</v>
      </c>
      <c r="V548" s="1">
        <f t="shared" si="6"/>
        <v>0</v>
      </c>
      <c r="AR548" s="140" t="s">
        <v>256</v>
      </c>
      <c r="AT548" s="140" t="s">
        <v>158</v>
      </c>
      <c r="AU548" s="140" t="s">
        <v>88</v>
      </c>
      <c r="AY548" s="18" t="s">
        <v>155</v>
      </c>
      <c r="BE548" s="141">
        <f>IF(N548="základní",J548,0)</f>
        <v>0</v>
      </c>
      <c r="BF548" s="141">
        <f>IF(N548="snížená",J548,0)</f>
        <v>0</v>
      </c>
      <c r="BG548" s="141">
        <f>IF(N548="zákl. přenesená",J548,0)</f>
        <v>0</v>
      </c>
      <c r="BH548" s="141">
        <f>IF(N548="sníž. přenesená",J548,0)</f>
        <v>0</v>
      </c>
      <c r="BI548" s="141">
        <f>IF(N548="nulová",J548,0)</f>
        <v>0</v>
      </c>
      <c r="BJ548" s="18" t="s">
        <v>88</v>
      </c>
      <c r="BK548" s="141">
        <f>ROUND(I548*H548,2)</f>
        <v>0</v>
      </c>
      <c r="BL548" s="18" t="s">
        <v>256</v>
      </c>
      <c r="BM548" s="140" t="s">
        <v>830</v>
      </c>
    </row>
    <row r="549" spans="2:65" s="1" customFormat="1" ht="11.25" x14ac:dyDescent="0.2">
      <c r="B549" s="33"/>
      <c r="D549" s="142" t="s">
        <v>165</v>
      </c>
      <c r="F549" s="143" t="s">
        <v>831</v>
      </c>
      <c r="I549" s="144"/>
      <c r="L549" s="33"/>
      <c r="M549" s="145"/>
      <c r="U549" s="332"/>
      <c r="V549" s="1" t="str">
        <f t="shared" si="6"/>
        <v/>
      </c>
      <c r="AT549" s="18" t="s">
        <v>165</v>
      </c>
      <c r="AU549" s="18" t="s">
        <v>88</v>
      </c>
    </row>
    <row r="550" spans="2:65" s="14" customFormat="1" ht="11.25" x14ac:dyDescent="0.2">
      <c r="B550" s="159"/>
      <c r="D550" s="147" t="s">
        <v>167</v>
      </c>
      <c r="E550" s="160" t="s">
        <v>19</v>
      </c>
      <c r="F550" s="161" t="s">
        <v>832</v>
      </c>
      <c r="H550" s="160" t="s">
        <v>19</v>
      </c>
      <c r="I550" s="162"/>
      <c r="L550" s="159"/>
      <c r="M550" s="163"/>
      <c r="U550" s="335"/>
      <c r="V550" s="1" t="str">
        <f t="shared" si="6"/>
        <v/>
      </c>
      <c r="AT550" s="160" t="s">
        <v>167</v>
      </c>
      <c r="AU550" s="160" t="s">
        <v>88</v>
      </c>
      <c r="AV550" s="14" t="s">
        <v>82</v>
      </c>
      <c r="AW550" s="14" t="s">
        <v>36</v>
      </c>
      <c r="AX550" s="14" t="s">
        <v>75</v>
      </c>
      <c r="AY550" s="160" t="s">
        <v>155</v>
      </c>
    </row>
    <row r="551" spans="2:65" s="12" customFormat="1" ht="11.25" x14ac:dyDescent="0.2">
      <c r="B551" s="146"/>
      <c r="D551" s="147" t="s">
        <v>167</v>
      </c>
      <c r="E551" s="148" t="s">
        <v>19</v>
      </c>
      <c r="F551" s="149" t="s">
        <v>800</v>
      </c>
      <c r="H551" s="150">
        <v>0.875</v>
      </c>
      <c r="I551" s="151"/>
      <c r="L551" s="146"/>
      <c r="M551" s="152"/>
      <c r="U551" s="333"/>
      <c r="V551" s="1" t="str">
        <f t="shared" si="6"/>
        <v/>
      </c>
      <c r="AT551" s="148" t="s">
        <v>167</v>
      </c>
      <c r="AU551" s="148" t="s">
        <v>88</v>
      </c>
      <c r="AV551" s="12" t="s">
        <v>88</v>
      </c>
      <c r="AW551" s="12" t="s">
        <v>36</v>
      </c>
      <c r="AX551" s="12" t="s">
        <v>75</v>
      </c>
      <c r="AY551" s="148" t="s">
        <v>155</v>
      </c>
    </row>
    <row r="552" spans="2:65" s="12" customFormat="1" ht="11.25" x14ac:dyDescent="0.2">
      <c r="B552" s="146"/>
      <c r="D552" s="147" t="s">
        <v>167</v>
      </c>
      <c r="E552" s="148" t="s">
        <v>19</v>
      </c>
      <c r="F552" s="149" t="s">
        <v>801</v>
      </c>
      <c r="H552" s="150">
        <v>0.56999999999999995</v>
      </c>
      <c r="I552" s="151"/>
      <c r="L552" s="146"/>
      <c r="M552" s="152"/>
      <c r="U552" s="333"/>
      <c r="V552" s="1" t="str">
        <f t="shared" si="6"/>
        <v/>
      </c>
      <c r="AT552" s="148" t="s">
        <v>167</v>
      </c>
      <c r="AU552" s="148" t="s">
        <v>88</v>
      </c>
      <c r="AV552" s="12" t="s">
        <v>88</v>
      </c>
      <c r="AW552" s="12" t="s">
        <v>36</v>
      </c>
      <c r="AX552" s="12" t="s">
        <v>75</v>
      </c>
      <c r="AY552" s="148" t="s">
        <v>155</v>
      </c>
    </row>
    <row r="553" spans="2:65" s="12" customFormat="1" ht="11.25" x14ac:dyDescent="0.2">
      <c r="B553" s="146"/>
      <c r="D553" s="147" t="s">
        <v>167</v>
      </c>
      <c r="E553" s="148" t="s">
        <v>19</v>
      </c>
      <c r="F553" s="149" t="s">
        <v>802</v>
      </c>
      <c r="H553" s="150">
        <v>0.57999999999999996</v>
      </c>
      <c r="I553" s="151"/>
      <c r="L553" s="146"/>
      <c r="M553" s="152"/>
      <c r="U553" s="333"/>
      <c r="V553" s="1" t="str">
        <f t="shared" si="6"/>
        <v/>
      </c>
      <c r="AT553" s="148" t="s">
        <v>167</v>
      </c>
      <c r="AU553" s="148" t="s">
        <v>88</v>
      </c>
      <c r="AV553" s="12" t="s">
        <v>88</v>
      </c>
      <c r="AW553" s="12" t="s">
        <v>36</v>
      </c>
      <c r="AX553" s="12" t="s">
        <v>75</v>
      </c>
      <c r="AY553" s="148" t="s">
        <v>155</v>
      </c>
    </row>
    <row r="554" spans="2:65" s="12" customFormat="1" ht="11.25" x14ac:dyDescent="0.2">
      <c r="B554" s="146"/>
      <c r="D554" s="147" t="s">
        <v>167</v>
      </c>
      <c r="E554" s="148" t="s">
        <v>19</v>
      </c>
      <c r="F554" s="149" t="s">
        <v>803</v>
      </c>
      <c r="H554" s="150">
        <v>0.56999999999999995</v>
      </c>
      <c r="I554" s="151"/>
      <c r="L554" s="146"/>
      <c r="M554" s="152"/>
      <c r="U554" s="333"/>
      <c r="V554" s="1" t="str">
        <f t="shared" si="6"/>
        <v/>
      </c>
      <c r="AT554" s="148" t="s">
        <v>167</v>
      </c>
      <c r="AU554" s="148" t="s">
        <v>88</v>
      </c>
      <c r="AV554" s="12" t="s">
        <v>88</v>
      </c>
      <c r="AW554" s="12" t="s">
        <v>36</v>
      </c>
      <c r="AX554" s="12" t="s">
        <v>75</v>
      </c>
      <c r="AY554" s="148" t="s">
        <v>155</v>
      </c>
    </row>
    <row r="555" spans="2:65" s="12" customFormat="1" ht="11.25" x14ac:dyDescent="0.2">
      <c r="B555" s="146"/>
      <c r="D555" s="147" t="s">
        <v>167</v>
      </c>
      <c r="E555" s="148" t="s">
        <v>19</v>
      </c>
      <c r="F555" s="149" t="s">
        <v>804</v>
      </c>
      <c r="H555" s="150">
        <v>0.6</v>
      </c>
      <c r="I555" s="151"/>
      <c r="L555" s="146"/>
      <c r="M555" s="152"/>
      <c r="U555" s="333"/>
      <c r="V555" s="1" t="str">
        <f t="shared" si="6"/>
        <v/>
      </c>
      <c r="AT555" s="148" t="s">
        <v>167</v>
      </c>
      <c r="AU555" s="148" t="s">
        <v>88</v>
      </c>
      <c r="AV555" s="12" t="s">
        <v>88</v>
      </c>
      <c r="AW555" s="12" t="s">
        <v>36</v>
      </c>
      <c r="AX555" s="12" t="s">
        <v>75</v>
      </c>
      <c r="AY555" s="148" t="s">
        <v>155</v>
      </c>
    </row>
    <row r="556" spans="2:65" s="13" customFormat="1" ht="11.25" x14ac:dyDescent="0.2">
      <c r="B556" s="153"/>
      <c r="D556" s="147" t="s">
        <v>167</v>
      </c>
      <c r="E556" s="154" t="s">
        <v>19</v>
      </c>
      <c r="F556" s="155" t="s">
        <v>169</v>
      </c>
      <c r="H556" s="156">
        <v>3.1949999999999998</v>
      </c>
      <c r="I556" s="157"/>
      <c r="L556" s="153"/>
      <c r="M556" s="158"/>
      <c r="U556" s="334"/>
      <c r="V556" s="1" t="str">
        <f t="shared" si="6"/>
        <v/>
      </c>
      <c r="AT556" s="154" t="s">
        <v>167</v>
      </c>
      <c r="AU556" s="154" t="s">
        <v>88</v>
      </c>
      <c r="AV556" s="13" t="s">
        <v>163</v>
      </c>
      <c r="AW556" s="13" t="s">
        <v>36</v>
      </c>
      <c r="AX556" s="13" t="s">
        <v>82</v>
      </c>
      <c r="AY556" s="154" t="s">
        <v>155</v>
      </c>
    </row>
    <row r="557" spans="2:65" s="1" customFormat="1" ht="16.5" customHeight="1" x14ac:dyDescent="0.2">
      <c r="B557" s="33"/>
      <c r="C557" s="171" t="s">
        <v>833</v>
      </c>
      <c r="D557" s="171" t="s">
        <v>670</v>
      </c>
      <c r="E557" s="172" t="s">
        <v>834</v>
      </c>
      <c r="F557" s="173" t="s">
        <v>835</v>
      </c>
      <c r="G557" s="174" t="s">
        <v>326</v>
      </c>
      <c r="H557" s="175">
        <v>3.1949999999999998</v>
      </c>
      <c r="I557" s="176"/>
      <c r="J557" s="177">
        <f>ROUND(I557*H557,2)</f>
        <v>0</v>
      </c>
      <c r="K557" s="173" t="s">
        <v>19</v>
      </c>
      <c r="L557" s="178"/>
      <c r="M557" s="179" t="s">
        <v>19</v>
      </c>
      <c r="N557" s="180" t="s">
        <v>47</v>
      </c>
      <c r="P557" s="138">
        <f>O557*H557</f>
        <v>0</v>
      </c>
      <c r="Q557" s="138">
        <v>4.0000000000000001E-3</v>
      </c>
      <c r="R557" s="138">
        <f>Q557*H557</f>
        <v>1.278E-2</v>
      </c>
      <c r="S557" s="138">
        <v>0</v>
      </c>
      <c r="T557" s="138">
        <f>S557*H557</f>
        <v>0</v>
      </c>
      <c r="U557" s="331" t="s">
        <v>272</v>
      </c>
      <c r="V557" s="1">
        <f t="shared" si="6"/>
        <v>0</v>
      </c>
      <c r="AR557" s="140" t="s">
        <v>365</v>
      </c>
      <c r="AT557" s="140" t="s">
        <v>670</v>
      </c>
      <c r="AU557" s="140" t="s">
        <v>88</v>
      </c>
      <c r="AY557" s="18" t="s">
        <v>155</v>
      </c>
      <c r="BE557" s="141">
        <f>IF(N557="základní",J557,0)</f>
        <v>0</v>
      </c>
      <c r="BF557" s="141">
        <f>IF(N557="snížená",J557,0)</f>
        <v>0</v>
      </c>
      <c r="BG557" s="141">
        <f>IF(N557="zákl. přenesená",J557,0)</f>
        <v>0</v>
      </c>
      <c r="BH557" s="141">
        <f>IF(N557="sníž. přenesená",J557,0)</f>
        <v>0</v>
      </c>
      <c r="BI557" s="141">
        <f>IF(N557="nulová",J557,0)</f>
        <v>0</v>
      </c>
      <c r="BJ557" s="18" t="s">
        <v>88</v>
      </c>
      <c r="BK557" s="141">
        <f>ROUND(I557*H557,2)</f>
        <v>0</v>
      </c>
      <c r="BL557" s="18" t="s">
        <v>256</v>
      </c>
      <c r="BM557" s="140" t="s">
        <v>836</v>
      </c>
    </row>
    <row r="558" spans="2:65" s="1" customFormat="1" ht="24.2" customHeight="1" x14ac:dyDescent="0.2">
      <c r="B558" s="33"/>
      <c r="C558" s="129" t="s">
        <v>837</v>
      </c>
      <c r="D558" s="129" t="s">
        <v>158</v>
      </c>
      <c r="E558" s="130" t="s">
        <v>838</v>
      </c>
      <c r="F558" s="131" t="s">
        <v>839</v>
      </c>
      <c r="G558" s="132" t="s">
        <v>172</v>
      </c>
      <c r="H558" s="133">
        <v>1</v>
      </c>
      <c r="I558" s="134"/>
      <c r="J558" s="135">
        <f>ROUND(I558*H558,2)</f>
        <v>0</v>
      </c>
      <c r="K558" s="131" t="s">
        <v>19</v>
      </c>
      <c r="L558" s="33"/>
      <c r="M558" s="136" t="s">
        <v>19</v>
      </c>
      <c r="N558" s="137" t="s">
        <v>47</v>
      </c>
      <c r="P558" s="138">
        <f>O558*H558</f>
        <v>0</v>
      </c>
      <c r="Q558" s="138">
        <v>0</v>
      </c>
      <c r="R558" s="138">
        <f>Q558*H558</f>
        <v>0</v>
      </c>
      <c r="S558" s="138">
        <v>0</v>
      </c>
      <c r="T558" s="138">
        <f>S558*H558</f>
        <v>0</v>
      </c>
      <c r="U558" s="331" t="s">
        <v>19</v>
      </c>
      <c r="V558" s="1" t="str">
        <f t="shared" ref="V558:V621" si="7">IF(U558="investice",J558,"")</f>
        <v/>
      </c>
      <c r="AR558" s="140" t="s">
        <v>256</v>
      </c>
      <c r="AT558" s="140" t="s">
        <v>158</v>
      </c>
      <c r="AU558" s="140" t="s">
        <v>88</v>
      </c>
      <c r="AY558" s="18" t="s">
        <v>155</v>
      </c>
      <c r="BE558" s="141">
        <f>IF(N558="základní",J558,0)</f>
        <v>0</v>
      </c>
      <c r="BF558" s="141">
        <f>IF(N558="snížená",J558,0)</f>
        <v>0</v>
      </c>
      <c r="BG558" s="141">
        <f>IF(N558="zákl. přenesená",J558,0)</f>
        <v>0</v>
      </c>
      <c r="BH558" s="141">
        <f>IF(N558="sníž. přenesená",J558,0)</f>
        <v>0</v>
      </c>
      <c r="BI558" s="141">
        <f>IF(N558="nulová",J558,0)</f>
        <v>0</v>
      </c>
      <c r="BJ558" s="18" t="s">
        <v>88</v>
      </c>
      <c r="BK558" s="141">
        <f>ROUND(I558*H558,2)</f>
        <v>0</v>
      </c>
      <c r="BL558" s="18" t="s">
        <v>256</v>
      </c>
      <c r="BM558" s="140" t="s">
        <v>840</v>
      </c>
    </row>
    <row r="559" spans="2:65" s="14" customFormat="1" ht="11.25" x14ac:dyDescent="0.2">
      <c r="B559" s="159"/>
      <c r="D559" s="147" t="s">
        <v>167</v>
      </c>
      <c r="E559" s="160" t="s">
        <v>19</v>
      </c>
      <c r="F559" s="161" t="s">
        <v>841</v>
      </c>
      <c r="H559" s="160" t="s">
        <v>19</v>
      </c>
      <c r="I559" s="162"/>
      <c r="L559" s="159"/>
      <c r="M559" s="163"/>
      <c r="U559" s="335"/>
      <c r="V559" s="1" t="str">
        <f t="shared" si="7"/>
        <v/>
      </c>
      <c r="AT559" s="160" t="s">
        <v>167</v>
      </c>
      <c r="AU559" s="160" t="s">
        <v>88</v>
      </c>
      <c r="AV559" s="14" t="s">
        <v>82</v>
      </c>
      <c r="AW559" s="14" t="s">
        <v>36</v>
      </c>
      <c r="AX559" s="14" t="s">
        <v>75</v>
      </c>
      <c r="AY559" s="160" t="s">
        <v>155</v>
      </c>
    </row>
    <row r="560" spans="2:65" s="12" customFormat="1" ht="11.25" x14ac:dyDescent="0.2">
      <c r="B560" s="146"/>
      <c r="D560" s="147" t="s">
        <v>167</v>
      </c>
      <c r="E560" s="148" t="s">
        <v>19</v>
      </c>
      <c r="F560" s="149" t="s">
        <v>842</v>
      </c>
      <c r="H560" s="150">
        <v>1</v>
      </c>
      <c r="I560" s="151"/>
      <c r="L560" s="146"/>
      <c r="M560" s="152"/>
      <c r="U560" s="333"/>
      <c r="V560" s="1" t="str">
        <f t="shared" si="7"/>
        <v/>
      </c>
      <c r="AT560" s="148" t="s">
        <v>167</v>
      </c>
      <c r="AU560" s="148" t="s">
        <v>88</v>
      </c>
      <c r="AV560" s="12" t="s">
        <v>88</v>
      </c>
      <c r="AW560" s="12" t="s">
        <v>36</v>
      </c>
      <c r="AX560" s="12" t="s">
        <v>75</v>
      </c>
      <c r="AY560" s="148" t="s">
        <v>155</v>
      </c>
    </row>
    <row r="561" spans="2:65" s="13" customFormat="1" ht="11.25" x14ac:dyDescent="0.2">
      <c r="B561" s="153"/>
      <c r="D561" s="147" t="s">
        <v>167</v>
      </c>
      <c r="E561" s="154" t="s">
        <v>19</v>
      </c>
      <c r="F561" s="155" t="s">
        <v>169</v>
      </c>
      <c r="H561" s="156">
        <v>1</v>
      </c>
      <c r="I561" s="157"/>
      <c r="L561" s="153"/>
      <c r="M561" s="158"/>
      <c r="U561" s="334"/>
      <c r="V561" s="1" t="str">
        <f t="shared" si="7"/>
        <v/>
      </c>
      <c r="AT561" s="154" t="s">
        <v>167</v>
      </c>
      <c r="AU561" s="154" t="s">
        <v>88</v>
      </c>
      <c r="AV561" s="13" t="s">
        <v>163</v>
      </c>
      <c r="AW561" s="13" t="s">
        <v>36</v>
      </c>
      <c r="AX561" s="13" t="s">
        <v>82</v>
      </c>
      <c r="AY561" s="154" t="s">
        <v>155</v>
      </c>
    </row>
    <row r="562" spans="2:65" s="1" customFormat="1" ht="24.2" customHeight="1" x14ac:dyDescent="0.2">
      <c r="B562" s="33"/>
      <c r="C562" s="129" t="s">
        <v>843</v>
      </c>
      <c r="D562" s="129" t="s">
        <v>158</v>
      </c>
      <c r="E562" s="130" t="s">
        <v>844</v>
      </c>
      <c r="F562" s="131" t="s">
        <v>839</v>
      </c>
      <c r="G562" s="132" t="s">
        <v>172</v>
      </c>
      <c r="H562" s="133">
        <v>1</v>
      </c>
      <c r="I562" s="134"/>
      <c r="J562" s="135">
        <f>ROUND(I562*H562,2)</f>
        <v>0</v>
      </c>
      <c r="K562" s="131" t="s">
        <v>19</v>
      </c>
      <c r="L562" s="33"/>
      <c r="M562" s="136" t="s">
        <v>19</v>
      </c>
      <c r="N562" s="137" t="s">
        <v>47</v>
      </c>
      <c r="P562" s="138">
        <f>O562*H562</f>
        <v>0</v>
      </c>
      <c r="Q562" s="138">
        <v>0</v>
      </c>
      <c r="R562" s="138">
        <f>Q562*H562</f>
        <v>0</v>
      </c>
      <c r="S562" s="138">
        <v>0</v>
      </c>
      <c r="T562" s="138">
        <f>S562*H562</f>
        <v>0</v>
      </c>
      <c r="U562" s="331" t="s">
        <v>19</v>
      </c>
      <c r="V562" s="1" t="str">
        <f t="shared" si="7"/>
        <v/>
      </c>
      <c r="AR562" s="140" t="s">
        <v>256</v>
      </c>
      <c r="AT562" s="140" t="s">
        <v>158</v>
      </c>
      <c r="AU562" s="140" t="s">
        <v>88</v>
      </c>
      <c r="AY562" s="18" t="s">
        <v>155</v>
      </c>
      <c r="BE562" s="141">
        <f>IF(N562="základní",J562,0)</f>
        <v>0</v>
      </c>
      <c r="BF562" s="141">
        <f>IF(N562="snížená",J562,0)</f>
        <v>0</v>
      </c>
      <c r="BG562" s="141">
        <f>IF(N562="zákl. přenesená",J562,0)</f>
        <v>0</v>
      </c>
      <c r="BH562" s="141">
        <f>IF(N562="sníž. přenesená",J562,0)</f>
        <v>0</v>
      </c>
      <c r="BI562" s="141">
        <f>IF(N562="nulová",J562,0)</f>
        <v>0</v>
      </c>
      <c r="BJ562" s="18" t="s">
        <v>88</v>
      </c>
      <c r="BK562" s="141">
        <f>ROUND(I562*H562,2)</f>
        <v>0</v>
      </c>
      <c r="BL562" s="18" t="s">
        <v>256</v>
      </c>
      <c r="BM562" s="140" t="s">
        <v>845</v>
      </c>
    </row>
    <row r="563" spans="2:65" s="14" customFormat="1" ht="11.25" x14ac:dyDescent="0.2">
      <c r="B563" s="159"/>
      <c r="D563" s="147" t="s">
        <v>167</v>
      </c>
      <c r="E563" s="160" t="s">
        <v>19</v>
      </c>
      <c r="F563" s="161" t="s">
        <v>841</v>
      </c>
      <c r="H563" s="160" t="s">
        <v>19</v>
      </c>
      <c r="I563" s="162"/>
      <c r="L563" s="159"/>
      <c r="M563" s="163"/>
      <c r="U563" s="335"/>
      <c r="V563" s="1" t="str">
        <f t="shared" si="7"/>
        <v/>
      </c>
      <c r="AT563" s="160" t="s">
        <v>167</v>
      </c>
      <c r="AU563" s="160" t="s">
        <v>88</v>
      </c>
      <c r="AV563" s="14" t="s">
        <v>82</v>
      </c>
      <c r="AW563" s="14" t="s">
        <v>36</v>
      </c>
      <c r="AX563" s="14" t="s">
        <v>75</v>
      </c>
      <c r="AY563" s="160" t="s">
        <v>155</v>
      </c>
    </row>
    <row r="564" spans="2:65" s="12" customFormat="1" ht="11.25" x14ac:dyDescent="0.2">
      <c r="B564" s="146"/>
      <c r="D564" s="147" t="s">
        <v>167</v>
      </c>
      <c r="E564" s="148" t="s">
        <v>19</v>
      </c>
      <c r="F564" s="149" t="s">
        <v>846</v>
      </c>
      <c r="H564" s="150">
        <v>1</v>
      </c>
      <c r="I564" s="151"/>
      <c r="L564" s="146"/>
      <c r="M564" s="152"/>
      <c r="U564" s="333"/>
      <c r="V564" s="1" t="str">
        <f t="shared" si="7"/>
        <v/>
      </c>
      <c r="AT564" s="148" t="s">
        <v>167</v>
      </c>
      <c r="AU564" s="148" t="s">
        <v>88</v>
      </c>
      <c r="AV564" s="12" t="s">
        <v>88</v>
      </c>
      <c r="AW564" s="12" t="s">
        <v>36</v>
      </c>
      <c r="AX564" s="12" t="s">
        <v>75</v>
      </c>
      <c r="AY564" s="148" t="s">
        <v>155</v>
      </c>
    </row>
    <row r="565" spans="2:65" s="13" customFormat="1" ht="11.25" x14ac:dyDescent="0.2">
      <c r="B565" s="153"/>
      <c r="D565" s="147" t="s">
        <v>167</v>
      </c>
      <c r="E565" s="154" t="s">
        <v>19</v>
      </c>
      <c r="F565" s="155" t="s">
        <v>169</v>
      </c>
      <c r="H565" s="156">
        <v>1</v>
      </c>
      <c r="I565" s="157"/>
      <c r="L565" s="153"/>
      <c r="M565" s="158"/>
      <c r="U565" s="334"/>
      <c r="V565" s="1" t="str">
        <f t="shared" si="7"/>
        <v/>
      </c>
      <c r="AT565" s="154" t="s">
        <v>167</v>
      </c>
      <c r="AU565" s="154" t="s">
        <v>88</v>
      </c>
      <c r="AV565" s="13" t="s">
        <v>163</v>
      </c>
      <c r="AW565" s="13" t="s">
        <v>36</v>
      </c>
      <c r="AX565" s="13" t="s">
        <v>82</v>
      </c>
      <c r="AY565" s="154" t="s">
        <v>155</v>
      </c>
    </row>
    <row r="566" spans="2:65" s="1" customFormat="1" ht="24.2" customHeight="1" x14ac:dyDescent="0.2">
      <c r="B566" s="33"/>
      <c r="C566" s="129" t="s">
        <v>847</v>
      </c>
      <c r="D566" s="129" t="s">
        <v>158</v>
      </c>
      <c r="E566" s="130" t="s">
        <v>848</v>
      </c>
      <c r="F566" s="131" t="s">
        <v>849</v>
      </c>
      <c r="G566" s="132" t="s">
        <v>172</v>
      </c>
      <c r="H566" s="133">
        <v>1</v>
      </c>
      <c r="I566" s="134"/>
      <c r="J566" s="135">
        <f>ROUND(I566*H566,2)</f>
        <v>0</v>
      </c>
      <c r="K566" s="131" t="s">
        <v>19</v>
      </c>
      <c r="L566" s="33"/>
      <c r="M566" s="136" t="s">
        <v>19</v>
      </c>
      <c r="N566" s="137" t="s">
        <v>47</v>
      </c>
      <c r="P566" s="138">
        <f>O566*H566</f>
        <v>0</v>
      </c>
      <c r="Q566" s="138">
        <v>0</v>
      </c>
      <c r="R566" s="138">
        <f>Q566*H566</f>
        <v>0</v>
      </c>
      <c r="S566" s="138">
        <v>0</v>
      </c>
      <c r="T566" s="138">
        <f>S566*H566</f>
        <v>0</v>
      </c>
      <c r="U566" s="331" t="s">
        <v>19</v>
      </c>
      <c r="V566" s="1" t="str">
        <f t="shared" si="7"/>
        <v/>
      </c>
      <c r="AR566" s="140" t="s">
        <v>256</v>
      </c>
      <c r="AT566" s="140" t="s">
        <v>158</v>
      </c>
      <c r="AU566" s="140" t="s">
        <v>88</v>
      </c>
      <c r="AY566" s="18" t="s">
        <v>155</v>
      </c>
      <c r="BE566" s="141">
        <f>IF(N566="základní",J566,0)</f>
        <v>0</v>
      </c>
      <c r="BF566" s="141">
        <f>IF(N566="snížená",J566,0)</f>
        <v>0</v>
      </c>
      <c r="BG566" s="141">
        <f>IF(N566="zákl. přenesená",J566,0)</f>
        <v>0</v>
      </c>
      <c r="BH566" s="141">
        <f>IF(N566="sníž. přenesená",J566,0)</f>
        <v>0</v>
      </c>
      <c r="BI566" s="141">
        <f>IF(N566="nulová",J566,0)</f>
        <v>0</v>
      </c>
      <c r="BJ566" s="18" t="s">
        <v>88</v>
      </c>
      <c r="BK566" s="141">
        <f>ROUND(I566*H566,2)</f>
        <v>0</v>
      </c>
      <c r="BL566" s="18" t="s">
        <v>256</v>
      </c>
      <c r="BM566" s="140" t="s">
        <v>850</v>
      </c>
    </row>
    <row r="567" spans="2:65" s="14" customFormat="1" ht="11.25" x14ac:dyDescent="0.2">
      <c r="B567" s="159"/>
      <c r="D567" s="147" t="s">
        <v>167</v>
      </c>
      <c r="E567" s="160" t="s">
        <v>19</v>
      </c>
      <c r="F567" s="161" t="s">
        <v>841</v>
      </c>
      <c r="H567" s="160" t="s">
        <v>19</v>
      </c>
      <c r="I567" s="162"/>
      <c r="L567" s="159"/>
      <c r="M567" s="163"/>
      <c r="U567" s="335"/>
      <c r="V567" s="1" t="str">
        <f t="shared" si="7"/>
        <v/>
      </c>
      <c r="AT567" s="160" t="s">
        <v>167</v>
      </c>
      <c r="AU567" s="160" t="s">
        <v>88</v>
      </c>
      <c r="AV567" s="14" t="s">
        <v>82</v>
      </c>
      <c r="AW567" s="14" t="s">
        <v>36</v>
      </c>
      <c r="AX567" s="14" t="s">
        <v>75</v>
      </c>
      <c r="AY567" s="160" t="s">
        <v>155</v>
      </c>
    </row>
    <row r="568" spans="2:65" s="12" customFormat="1" ht="11.25" x14ac:dyDescent="0.2">
      <c r="B568" s="146"/>
      <c r="D568" s="147" t="s">
        <v>167</v>
      </c>
      <c r="E568" s="148" t="s">
        <v>19</v>
      </c>
      <c r="F568" s="149" t="s">
        <v>851</v>
      </c>
      <c r="H568" s="150">
        <v>1</v>
      </c>
      <c r="I568" s="151"/>
      <c r="L568" s="146"/>
      <c r="M568" s="152"/>
      <c r="U568" s="333"/>
      <c r="V568" s="1" t="str">
        <f t="shared" si="7"/>
        <v/>
      </c>
      <c r="AT568" s="148" t="s">
        <v>167</v>
      </c>
      <c r="AU568" s="148" t="s">
        <v>88</v>
      </c>
      <c r="AV568" s="12" t="s">
        <v>88</v>
      </c>
      <c r="AW568" s="12" t="s">
        <v>36</v>
      </c>
      <c r="AX568" s="12" t="s">
        <v>75</v>
      </c>
      <c r="AY568" s="148" t="s">
        <v>155</v>
      </c>
    </row>
    <row r="569" spans="2:65" s="13" customFormat="1" ht="11.25" x14ac:dyDescent="0.2">
      <c r="B569" s="153"/>
      <c r="D569" s="147" t="s">
        <v>167</v>
      </c>
      <c r="E569" s="154" t="s">
        <v>19</v>
      </c>
      <c r="F569" s="155" t="s">
        <v>169</v>
      </c>
      <c r="H569" s="156">
        <v>1</v>
      </c>
      <c r="I569" s="157"/>
      <c r="L569" s="153"/>
      <c r="M569" s="158"/>
      <c r="U569" s="334"/>
      <c r="V569" s="1" t="str">
        <f t="shared" si="7"/>
        <v/>
      </c>
      <c r="AT569" s="154" t="s">
        <v>167</v>
      </c>
      <c r="AU569" s="154" t="s">
        <v>88</v>
      </c>
      <c r="AV569" s="13" t="s">
        <v>163</v>
      </c>
      <c r="AW569" s="13" t="s">
        <v>36</v>
      </c>
      <c r="AX569" s="13" t="s">
        <v>82</v>
      </c>
      <c r="AY569" s="154" t="s">
        <v>155</v>
      </c>
    </row>
    <row r="570" spans="2:65" s="1" customFormat="1" ht="24.2" customHeight="1" x14ac:dyDescent="0.2">
      <c r="B570" s="33"/>
      <c r="C570" s="129" t="s">
        <v>852</v>
      </c>
      <c r="D570" s="129" t="s">
        <v>158</v>
      </c>
      <c r="E570" s="130" t="s">
        <v>853</v>
      </c>
      <c r="F570" s="131" t="s">
        <v>849</v>
      </c>
      <c r="G570" s="132" t="s">
        <v>172</v>
      </c>
      <c r="H570" s="133">
        <v>1</v>
      </c>
      <c r="I570" s="134"/>
      <c r="J570" s="135">
        <f>ROUND(I570*H570,2)</f>
        <v>0</v>
      </c>
      <c r="K570" s="131" t="s">
        <v>19</v>
      </c>
      <c r="L570" s="33"/>
      <c r="M570" s="136" t="s">
        <v>19</v>
      </c>
      <c r="N570" s="137" t="s">
        <v>47</v>
      </c>
      <c r="P570" s="138">
        <f>O570*H570</f>
        <v>0</v>
      </c>
      <c r="Q570" s="138">
        <v>0</v>
      </c>
      <c r="R570" s="138">
        <f>Q570*H570</f>
        <v>0</v>
      </c>
      <c r="S570" s="138">
        <v>0</v>
      </c>
      <c r="T570" s="138">
        <f>S570*H570</f>
        <v>0</v>
      </c>
      <c r="U570" s="331" t="s">
        <v>19</v>
      </c>
      <c r="V570" s="1" t="str">
        <f t="shared" si="7"/>
        <v/>
      </c>
      <c r="AR570" s="140" t="s">
        <v>256</v>
      </c>
      <c r="AT570" s="140" t="s">
        <v>158</v>
      </c>
      <c r="AU570" s="140" t="s">
        <v>88</v>
      </c>
      <c r="AY570" s="18" t="s">
        <v>155</v>
      </c>
      <c r="BE570" s="141">
        <f>IF(N570="základní",J570,0)</f>
        <v>0</v>
      </c>
      <c r="BF570" s="141">
        <f>IF(N570="snížená",J570,0)</f>
        <v>0</v>
      </c>
      <c r="BG570" s="141">
        <f>IF(N570="zákl. přenesená",J570,0)</f>
        <v>0</v>
      </c>
      <c r="BH570" s="141">
        <f>IF(N570="sníž. přenesená",J570,0)</f>
        <v>0</v>
      </c>
      <c r="BI570" s="141">
        <f>IF(N570="nulová",J570,0)</f>
        <v>0</v>
      </c>
      <c r="BJ570" s="18" t="s">
        <v>88</v>
      </c>
      <c r="BK570" s="141">
        <f>ROUND(I570*H570,2)</f>
        <v>0</v>
      </c>
      <c r="BL570" s="18" t="s">
        <v>256</v>
      </c>
      <c r="BM570" s="140" t="s">
        <v>854</v>
      </c>
    </row>
    <row r="571" spans="2:65" s="14" customFormat="1" ht="11.25" x14ac:dyDescent="0.2">
      <c r="B571" s="159"/>
      <c r="D571" s="147" t="s">
        <v>167</v>
      </c>
      <c r="E571" s="160" t="s">
        <v>19</v>
      </c>
      <c r="F571" s="161" t="s">
        <v>841</v>
      </c>
      <c r="H571" s="160" t="s">
        <v>19</v>
      </c>
      <c r="I571" s="162"/>
      <c r="L571" s="159"/>
      <c r="M571" s="163"/>
      <c r="U571" s="335"/>
      <c r="V571" s="1" t="str">
        <f t="shared" si="7"/>
        <v/>
      </c>
      <c r="AT571" s="160" t="s">
        <v>167</v>
      </c>
      <c r="AU571" s="160" t="s">
        <v>88</v>
      </c>
      <c r="AV571" s="14" t="s">
        <v>82</v>
      </c>
      <c r="AW571" s="14" t="s">
        <v>36</v>
      </c>
      <c r="AX571" s="14" t="s">
        <v>75</v>
      </c>
      <c r="AY571" s="160" t="s">
        <v>155</v>
      </c>
    </row>
    <row r="572" spans="2:65" s="12" customFormat="1" ht="11.25" x14ac:dyDescent="0.2">
      <c r="B572" s="146"/>
      <c r="D572" s="147" t="s">
        <v>167</v>
      </c>
      <c r="E572" s="148" t="s">
        <v>19</v>
      </c>
      <c r="F572" s="149" t="s">
        <v>855</v>
      </c>
      <c r="H572" s="150">
        <v>1</v>
      </c>
      <c r="I572" s="151"/>
      <c r="L572" s="146"/>
      <c r="M572" s="152"/>
      <c r="U572" s="333"/>
      <c r="V572" s="1" t="str">
        <f t="shared" si="7"/>
        <v/>
      </c>
      <c r="AT572" s="148" t="s">
        <v>167</v>
      </c>
      <c r="AU572" s="148" t="s">
        <v>88</v>
      </c>
      <c r="AV572" s="12" t="s">
        <v>88</v>
      </c>
      <c r="AW572" s="12" t="s">
        <v>36</v>
      </c>
      <c r="AX572" s="12" t="s">
        <v>75</v>
      </c>
      <c r="AY572" s="148" t="s">
        <v>155</v>
      </c>
    </row>
    <row r="573" spans="2:65" s="13" customFormat="1" ht="11.25" x14ac:dyDescent="0.2">
      <c r="B573" s="153"/>
      <c r="D573" s="147" t="s">
        <v>167</v>
      </c>
      <c r="E573" s="154" t="s">
        <v>19</v>
      </c>
      <c r="F573" s="155" t="s">
        <v>169</v>
      </c>
      <c r="H573" s="156">
        <v>1</v>
      </c>
      <c r="I573" s="157"/>
      <c r="L573" s="153"/>
      <c r="M573" s="158"/>
      <c r="U573" s="334"/>
      <c r="V573" s="1" t="str">
        <f t="shared" si="7"/>
        <v/>
      </c>
      <c r="AT573" s="154" t="s">
        <v>167</v>
      </c>
      <c r="AU573" s="154" t="s">
        <v>88</v>
      </c>
      <c r="AV573" s="13" t="s">
        <v>163</v>
      </c>
      <c r="AW573" s="13" t="s">
        <v>36</v>
      </c>
      <c r="AX573" s="13" t="s">
        <v>82</v>
      </c>
      <c r="AY573" s="154" t="s">
        <v>155</v>
      </c>
    </row>
    <row r="574" spans="2:65" s="1" customFormat="1" ht="24.2" customHeight="1" x14ac:dyDescent="0.2">
      <c r="B574" s="33"/>
      <c r="C574" s="129" t="s">
        <v>856</v>
      </c>
      <c r="D574" s="129" t="s">
        <v>158</v>
      </c>
      <c r="E574" s="130" t="s">
        <v>857</v>
      </c>
      <c r="F574" s="131" t="s">
        <v>858</v>
      </c>
      <c r="G574" s="132" t="s">
        <v>172</v>
      </c>
      <c r="H574" s="133">
        <v>1</v>
      </c>
      <c r="I574" s="134"/>
      <c r="J574" s="135">
        <f>ROUND(I574*H574,2)</f>
        <v>0</v>
      </c>
      <c r="K574" s="131" t="s">
        <v>19</v>
      </c>
      <c r="L574" s="33"/>
      <c r="M574" s="136" t="s">
        <v>19</v>
      </c>
      <c r="N574" s="137" t="s">
        <v>47</v>
      </c>
      <c r="P574" s="138">
        <f>O574*H574</f>
        <v>0</v>
      </c>
      <c r="Q574" s="138">
        <v>0</v>
      </c>
      <c r="R574" s="138">
        <f>Q574*H574</f>
        <v>0</v>
      </c>
      <c r="S574" s="138">
        <v>0</v>
      </c>
      <c r="T574" s="138">
        <f>S574*H574</f>
        <v>0</v>
      </c>
      <c r="U574" s="331" t="s">
        <v>272</v>
      </c>
      <c r="V574" s="1">
        <f t="shared" si="7"/>
        <v>0</v>
      </c>
      <c r="AR574" s="140" t="s">
        <v>256</v>
      </c>
      <c r="AT574" s="140" t="s">
        <v>158</v>
      </c>
      <c r="AU574" s="140" t="s">
        <v>88</v>
      </c>
      <c r="AY574" s="18" t="s">
        <v>155</v>
      </c>
      <c r="BE574" s="141">
        <f>IF(N574="základní",J574,0)</f>
        <v>0</v>
      </c>
      <c r="BF574" s="141">
        <f>IF(N574="snížená",J574,0)</f>
        <v>0</v>
      </c>
      <c r="BG574" s="141">
        <f>IF(N574="zákl. přenesená",J574,0)</f>
        <v>0</v>
      </c>
      <c r="BH574" s="141">
        <f>IF(N574="sníž. přenesená",J574,0)</f>
        <v>0</v>
      </c>
      <c r="BI574" s="141">
        <f>IF(N574="nulová",J574,0)</f>
        <v>0</v>
      </c>
      <c r="BJ574" s="18" t="s">
        <v>88</v>
      </c>
      <c r="BK574" s="141">
        <f>ROUND(I574*H574,2)</f>
        <v>0</v>
      </c>
      <c r="BL574" s="18" t="s">
        <v>256</v>
      </c>
      <c r="BM574" s="140" t="s">
        <v>859</v>
      </c>
    </row>
    <row r="575" spans="2:65" s="14" customFormat="1" ht="11.25" x14ac:dyDescent="0.2">
      <c r="B575" s="159"/>
      <c r="D575" s="147" t="s">
        <v>167</v>
      </c>
      <c r="E575" s="160" t="s">
        <v>19</v>
      </c>
      <c r="F575" s="161" t="s">
        <v>841</v>
      </c>
      <c r="H575" s="160" t="s">
        <v>19</v>
      </c>
      <c r="I575" s="162"/>
      <c r="L575" s="159"/>
      <c r="M575" s="163"/>
      <c r="U575" s="335"/>
      <c r="V575" s="1" t="str">
        <f t="shared" si="7"/>
        <v/>
      </c>
      <c r="AT575" s="160" t="s">
        <v>167</v>
      </c>
      <c r="AU575" s="160" t="s">
        <v>88</v>
      </c>
      <c r="AV575" s="14" t="s">
        <v>82</v>
      </c>
      <c r="AW575" s="14" t="s">
        <v>36</v>
      </c>
      <c r="AX575" s="14" t="s">
        <v>75</v>
      </c>
      <c r="AY575" s="160" t="s">
        <v>155</v>
      </c>
    </row>
    <row r="576" spans="2:65" s="12" customFormat="1" ht="11.25" x14ac:dyDescent="0.2">
      <c r="B576" s="146"/>
      <c r="D576" s="147" t="s">
        <v>167</v>
      </c>
      <c r="E576" s="148" t="s">
        <v>19</v>
      </c>
      <c r="F576" s="149" t="s">
        <v>860</v>
      </c>
      <c r="H576" s="150">
        <v>1</v>
      </c>
      <c r="I576" s="151"/>
      <c r="L576" s="146"/>
      <c r="M576" s="152"/>
      <c r="U576" s="333"/>
      <c r="V576" s="1" t="str">
        <f t="shared" si="7"/>
        <v/>
      </c>
      <c r="AT576" s="148" t="s">
        <v>167</v>
      </c>
      <c r="AU576" s="148" t="s">
        <v>88</v>
      </c>
      <c r="AV576" s="12" t="s">
        <v>88</v>
      </c>
      <c r="AW576" s="12" t="s">
        <v>36</v>
      </c>
      <c r="AX576" s="12" t="s">
        <v>75</v>
      </c>
      <c r="AY576" s="148" t="s">
        <v>155</v>
      </c>
    </row>
    <row r="577" spans="2:65" s="13" customFormat="1" ht="11.25" x14ac:dyDescent="0.2">
      <c r="B577" s="153"/>
      <c r="D577" s="147" t="s">
        <v>167</v>
      </c>
      <c r="E577" s="154" t="s">
        <v>19</v>
      </c>
      <c r="F577" s="155" t="s">
        <v>169</v>
      </c>
      <c r="H577" s="156">
        <v>1</v>
      </c>
      <c r="I577" s="157"/>
      <c r="L577" s="153"/>
      <c r="M577" s="158"/>
      <c r="U577" s="334"/>
      <c r="V577" s="1" t="str">
        <f t="shared" si="7"/>
        <v/>
      </c>
      <c r="AT577" s="154" t="s">
        <v>167</v>
      </c>
      <c r="AU577" s="154" t="s">
        <v>88</v>
      </c>
      <c r="AV577" s="13" t="s">
        <v>163</v>
      </c>
      <c r="AW577" s="13" t="s">
        <v>36</v>
      </c>
      <c r="AX577" s="13" t="s">
        <v>82</v>
      </c>
      <c r="AY577" s="154" t="s">
        <v>155</v>
      </c>
    </row>
    <row r="578" spans="2:65" s="1" customFormat="1" ht="16.5" customHeight="1" x14ac:dyDescent="0.2">
      <c r="B578" s="33"/>
      <c r="C578" s="129" t="s">
        <v>861</v>
      </c>
      <c r="D578" s="129" t="s">
        <v>158</v>
      </c>
      <c r="E578" s="130" t="s">
        <v>862</v>
      </c>
      <c r="F578" s="131" t="s">
        <v>863</v>
      </c>
      <c r="G578" s="132" t="s">
        <v>172</v>
      </c>
      <c r="H578" s="133">
        <v>1</v>
      </c>
      <c r="I578" s="134"/>
      <c r="J578" s="135">
        <f>ROUND(I578*H578,2)</f>
        <v>0</v>
      </c>
      <c r="K578" s="131" t="s">
        <v>19</v>
      </c>
      <c r="L578" s="33"/>
      <c r="M578" s="136" t="s">
        <v>19</v>
      </c>
      <c r="N578" s="137" t="s">
        <v>47</v>
      </c>
      <c r="P578" s="138">
        <f>O578*H578</f>
        <v>0</v>
      </c>
      <c r="Q578" s="138">
        <v>0</v>
      </c>
      <c r="R578" s="138">
        <f>Q578*H578</f>
        <v>0</v>
      </c>
      <c r="S578" s="138">
        <v>0</v>
      </c>
      <c r="T578" s="138">
        <f>S578*H578</f>
        <v>0</v>
      </c>
      <c r="U578" s="331" t="s">
        <v>272</v>
      </c>
      <c r="V578" s="1">
        <f t="shared" si="7"/>
        <v>0</v>
      </c>
      <c r="AR578" s="140" t="s">
        <v>256</v>
      </c>
      <c r="AT578" s="140" t="s">
        <v>158</v>
      </c>
      <c r="AU578" s="140" t="s">
        <v>88</v>
      </c>
      <c r="AY578" s="18" t="s">
        <v>155</v>
      </c>
      <c r="BE578" s="141">
        <f>IF(N578="základní",J578,0)</f>
        <v>0</v>
      </c>
      <c r="BF578" s="141">
        <f>IF(N578="snížená",J578,0)</f>
        <v>0</v>
      </c>
      <c r="BG578" s="141">
        <f>IF(N578="zákl. přenesená",J578,0)</f>
        <v>0</v>
      </c>
      <c r="BH578" s="141">
        <f>IF(N578="sníž. přenesená",J578,0)</f>
        <v>0</v>
      </c>
      <c r="BI578" s="141">
        <f>IF(N578="nulová",J578,0)</f>
        <v>0</v>
      </c>
      <c r="BJ578" s="18" t="s">
        <v>88</v>
      </c>
      <c r="BK578" s="141">
        <f>ROUND(I578*H578,2)</f>
        <v>0</v>
      </c>
      <c r="BL578" s="18" t="s">
        <v>256</v>
      </c>
      <c r="BM578" s="140" t="s">
        <v>864</v>
      </c>
    </row>
    <row r="579" spans="2:65" s="14" customFormat="1" ht="11.25" x14ac:dyDescent="0.2">
      <c r="B579" s="159"/>
      <c r="D579" s="147" t="s">
        <v>167</v>
      </c>
      <c r="E579" s="160" t="s">
        <v>19</v>
      </c>
      <c r="F579" s="161" t="s">
        <v>832</v>
      </c>
      <c r="H579" s="160" t="s">
        <v>19</v>
      </c>
      <c r="I579" s="162"/>
      <c r="L579" s="159"/>
      <c r="M579" s="163"/>
      <c r="U579" s="335"/>
      <c r="V579" s="1" t="str">
        <f t="shared" si="7"/>
        <v/>
      </c>
      <c r="AT579" s="160" t="s">
        <v>167</v>
      </c>
      <c r="AU579" s="160" t="s">
        <v>88</v>
      </c>
      <c r="AV579" s="14" t="s">
        <v>82</v>
      </c>
      <c r="AW579" s="14" t="s">
        <v>36</v>
      </c>
      <c r="AX579" s="14" t="s">
        <v>75</v>
      </c>
      <c r="AY579" s="160" t="s">
        <v>155</v>
      </c>
    </row>
    <row r="580" spans="2:65" s="12" customFormat="1" ht="11.25" x14ac:dyDescent="0.2">
      <c r="B580" s="146"/>
      <c r="D580" s="147" t="s">
        <v>167</v>
      </c>
      <c r="E580" s="148" t="s">
        <v>19</v>
      </c>
      <c r="F580" s="149" t="s">
        <v>865</v>
      </c>
      <c r="H580" s="150">
        <v>1</v>
      </c>
      <c r="I580" s="151"/>
      <c r="L580" s="146"/>
      <c r="M580" s="152"/>
      <c r="U580" s="333"/>
      <c r="V580" s="1" t="str">
        <f t="shared" si="7"/>
        <v/>
      </c>
      <c r="AT580" s="148" t="s">
        <v>167</v>
      </c>
      <c r="AU580" s="148" t="s">
        <v>88</v>
      </c>
      <c r="AV580" s="12" t="s">
        <v>88</v>
      </c>
      <c r="AW580" s="12" t="s">
        <v>36</v>
      </c>
      <c r="AX580" s="12" t="s">
        <v>75</v>
      </c>
      <c r="AY580" s="148" t="s">
        <v>155</v>
      </c>
    </row>
    <row r="581" spans="2:65" s="13" customFormat="1" ht="11.25" x14ac:dyDescent="0.2">
      <c r="B581" s="153"/>
      <c r="D581" s="147" t="s">
        <v>167</v>
      </c>
      <c r="E581" s="154" t="s">
        <v>19</v>
      </c>
      <c r="F581" s="155" t="s">
        <v>169</v>
      </c>
      <c r="H581" s="156">
        <v>1</v>
      </c>
      <c r="I581" s="157"/>
      <c r="L581" s="153"/>
      <c r="M581" s="158"/>
      <c r="U581" s="334"/>
      <c r="V581" s="1" t="str">
        <f t="shared" si="7"/>
        <v/>
      </c>
      <c r="AT581" s="154" t="s">
        <v>167</v>
      </c>
      <c r="AU581" s="154" t="s">
        <v>88</v>
      </c>
      <c r="AV581" s="13" t="s">
        <v>163</v>
      </c>
      <c r="AW581" s="13" t="s">
        <v>36</v>
      </c>
      <c r="AX581" s="13" t="s">
        <v>82</v>
      </c>
      <c r="AY581" s="154" t="s">
        <v>155</v>
      </c>
    </row>
    <row r="582" spans="2:65" s="1" customFormat="1" ht="16.5" customHeight="1" x14ac:dyDescent="0.2">
      <c r="B582" s="33"/>
      <c r="C582" s="129" t="s">
        <v>866</v>
      </c>
      <c r="D582" s="129" t="s">
        <v>158</v>
      </c>
      <c r="E582" s="130" t="s">
        <v>867</v>
      </c>
      <c r="F582" s="131" t="s">
        <v>868</v>
      </c>
      <c r="G582" s="132" t="s">
        <v>172</v>
      </c>
      <c r="H582" s="133">
        <v>1</v>
      </c>
      <c r="I582" s="134"/>
      <c r="J582" s="135">
        <f>ROUND(I582*H582,2)</f>
        <v>0</v>
      </c>
      <c r="K582" s="131" t="s">
        <v>19</v>
      </c>
      <c r="L582" s="33"/>
      <c r="M582" s="136" t="s">
        <v>19</v>
      </c>
      <c r="N582" s="137" t="s">
        <v>47</v>
      </c>
      <c r="P582" s="138">
        <f>O582*H582</f>
        <v>0</v>
      </c>
      <c r="Q582" s="138">
        <v>0</v>
      </c>
      <c r="R582" s="138">
        <f>Q582*H582</f>
        <v>0</v>
      </c>
      <c r="S582" s="138">
        <v>0</v>
      </c>
      <c r="T582" s="138">
        <f>S582*H582</f>
        <v>0</v>
      </c>
      <c r="U582" s="331" t="s">
        <v>272</v>
      </c>
      <c r="V582" s="1">
        <f t="shared" si="7"/>
        <v>0</v>
      </c>
      <c r="AR582" s="140" t="s">
        <v>256</v>
      </c>
      <c r="AT582" s="140" t="s">
        <v>158</v>
      </c>
      <c r="AU582" s="140" t="s">
        <v>88</v>
      </c>
      <c r="AY582" s="18" t="s">
        <v>155</v>
      </c>
      <c r="BE582" s="141">
        <f>IF(N582="základní",J582,0)</f>
        <v>0</v>
      </c>
      <c r="BF582" s="141">
        <f>IF(N582="snížená",J582,0)</f>
        <v>0</v>
      </c>
      <c r="BG582" s="141">
        <f>IF(N582="zákl. přenesená",J582,0)</f>
        <v>0</v>
      </c>
      <c r="BH582" s="141">
        <f>IF(N582="sníž. přenesená",J582,0)</f>
        <v>0</v>
      </c>
      <c r="BI582" s="141">
        <f>IF(N582="nulová",J582,0)</f>
        <v>0</v>
      </c>
      <c r="BJ582" s="18" t="s">
        <v>88</v>
      </c>
      <c r="BK582" s="141">
        <f>ROUND(I582*H582,2)</f>
        <v>0</v>
      </c>
      <c r="BL582" s="18" t="s">
        <v>256</v>
      </c>
      <c r="BM582" s="140" t="s">
        <v>869</v>
      </c>
    </row>
    <row r="583" spans="2:65" s="14" customFormat="1" ht="11.25" x14ac:dyDescent="0.2">
      <c r="B583" s="159"/>
      <c r="D583" s="147" t="s">
        <v>167</v>
      </c>
      <c r="E583" s="160" t="s">
        <v>19</v>
      </c>
      <c r="F583" s="161" t="s">
        <v>832</v>
      </c>
      <c r="H583" s="160" t="s">
        <v>19</v>
      </c>
      <c r="I583" s="162"/>
      <c r="L583" s="159"/>
      <c r="M583" s="163"/>
      <c r="U583" s="335"/>
      <c r="V583" s="1" t="str">
        <f t="shared" si="7"/>
        <v/>
      </c>
      <c r="AT583" s="160" t="s">
        <v>167</v>
      </c>
      <c r="AU583" s="160" t="s">
        <v>88</v>
      </c>
      <c r="AV583" s="14" t="s">
        <v>82</v>
      </c>
      <c r="AW583" s="14" t="s">
        <v>36</v>
      </c>
      <c r="AX583" s="14" t="s">
        <v>75</v>
      </c>
      <c r="AY583" s="160" t="s">
        <v>155</v>
      </c>
    </row>
    <row r="584" spans="2:65" s="12" customFormat="1" ht="11.25" x14ac:dyDescent="0.2">
      <c r="B584" s="146"/>
      <c r="D584" s="147" t="s">
        <v>167</v>
      </c>
      <c r="E584" s="148" t="s">
        <v>19</v>
      </c>
      <c r="F584" s="149" t="s">
        <v>870</v>
      </c>
      <c r="H584" s="150">
        <v>1</v>
      </c>
      <c r="I584" s="151"/>
      <c r="L584" s="146"/>
      <c r="M584" s="152"/>
      <c r="U584" s="333"/>
      <c r="V584" s="1" t="str">
        <f t="shared" si="7"/>
        <v/>
      </c>
      <c r="AT584" s="148" t="s">
        <v>167</v>
      </c>
      <c r="AU584" s="148" t="s">
        <v>88</v>
      </c>
      <c r="AV584" s="12" t="s">
        <v>88</v>
      </c>
      <c r="AW584" s="12" t="s">
        <v>36</v>
      </c>
      <c r="AX584" s="12" t="s">
        <v>75</v>
      </c>
      <c r="AY584" s="148" t="s">
        <v>155</v>
      </c>
    </row>
    <row r="585" spans="2:65" s="13" customFormat="1" ht="11.25" x14ac:dyDescent="0.2">
      <c r="B585" s="153"/>
      <c r="D585" s="147" t="s">
        <v>167</v>
      </c>
      <c r="E585" s="154" t="s">
        <v>19</v>
      </c>
      <c r="F585" s="155" t="s">
        <v>169</v>
      </c>
      <c r="H585" s="156">
        <v>1</v>
      </c>
      <c r="I585" s="157"/>
      <c r="L585" s="153"/>
      <c r="M585" s="158"/>
      <c r="U585" s="334"/>
      <c r="V585" s="1" t="str">
        <f t="shared" si="7"/>
        <v/>
      </c>
      <c r="AT585" s="154" t="s">
        <v>167</v>
      </c>
      <c r="AU585" s="154" t="s">
        <v>88</v>
      </c>
      <c r="AV585" s="13" t="s">
        <v>163</v>
      </c>
      <c r="AW585" s="13" t="s">
        <v>36</v>
      </c>
      <c r="AX585" s="13" t="s">
        <v>82</v>
      </c>
      <c r="AY585" s="154" t="s">
        <v>155</v>
      </c>
    </row>
    <row r="586" spans="2:65" s="1" customFormat="1" ht="16.5" customHeight="1" x14ac:dyDescent="0.2">
      <c r="B586" s="33"/>
      <c r="C586" s="129" t="s">
        <v>871</v>
      </c>
      <c r="D586" s="129" t="s">
        <v>158</v>
      </c>
      <c r="E586" s="130" t="s">
        <v>872</v>
      </c>
      <c r="F586" s="131" t="s">
        <v>873</v>
      </c>
      <c r="G586" s="132" t="s">
        <v>172</v>
      </c>
      <c r="H586" s="133">
        <v>1</v>
      </c>
      <c r="I586" s="134"/>
      <c r="J586" s="135">
        <f>ROUND(I586*H586,2)</f>
        <v>0</v>
      </c>
      <c r="K586" s="131" t="s">
        <v>19</v>
      </c>
      <c r="L586" s="33"/>
      <c r="M586" s="136" t="s">
        <v>19</v>
      </c>
      <c r="N586" s="137" t="s">
        <v>47</v>
      </c>
      <c r="P586" s="138">
        <f>O586*H586</f>
        <v>0</v>
      </c>
      <c r="Q586" s="138">
        <v>0</v>
      </c>
      <c r="R586" s="138">
        <f>Q586*H586</f>
        <v>0</v>
      </c>
      <c r="S586" s="138">
        <v>0</v>
      </c>
      <c r="T586" s="138">
        <f>S586*H586</f>
        <v>0</v>
      </c>
      <c r="U586" s="331" t="s">
        <v>272</v>
      </c>
      <c r="V586" s="1">
        <f t="shared" si="7"/>
        <v>0</v>
      </c>
      <c r="AR586" s="140" t="s">
        <v>256</v>
      </c>
      <c r="AT586" s="140" t="s">
        <v>158</v>
      </c>
      <c r="AU586" s="140" t="s">
        <v>88</v>
      </c>
      <c r="AY586" s="18" t="s">
        <v>155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8" t="s">
        <v>88</v>
      </c>
      <c r="BK586" s="141">
        <f>ROUND(I586*H586,2)</f>
        <v>0</v>
      </c>
      <c r="BL586" s="18" t="s">
        <v>256</v>
      </c>
      <c r="BM586" s="140" t="s">
        <v>874</v>
      </c>
    </row>
    <row r="587" spans="2:65" s="14" customFormat="1" ht="11.25" x14ac:dyDescent="0.2">
      <c r="B587" s="159"/>
      <c r="D587" s="147" t="s">
        <v>167</v>
      </c>
      <c r="E587" s="160" t="s">
        <v>19</v>
      </c>
      <c r="F587" s="161" t="s">
        <v>832</v>
      </c>
      <c r="H587" s="160" t="s">
        <v>19</v>
      </c>
      <c r="I587" s="162"/>
      <c r="L587" s="159"/>
      <c r="M587" s="163"/>
      <c r="U587" s="335"/>
      <c r="V587" s="1" t="str">
        <f t="shared" si="7"/>
        <v/>
      </c>
      <c r="AT587" s="160" t="s">
        <v>167</v>
      </c>
      <c r="AU587" s="160" t="s">
        <v>88</v>
      </c>
      <c r="AV587" s="14" t="s">
        <v>82</v>
      </c>
      <c r="AW587" s="14" t="s">
        <v>36</v>
      </c>
      <c r="AX587" s="14" t="s">
        <v>75</v>
      </c>
      <c r="AY587" s="160" t="s">
        <v>155</v>
      </c>
    </row>
    <row r="588" spans="2:65" s="12" customFormat="1" ht="11.25" x14ac:dyDescent="0.2">
      <c r="B588" s="146"/>
      <c r="D588" s="147" t="s">
        <v>167</v>
      </c>
      <c r="E588" s="148" t="s">
        <v>19</v>
      </c>
      <c r="F588" s="149" t="s">
        <v>875</v>
      </c>
      <c r="H588" s="150">
        <v>1</v>
      </c>
      <c r="I588" s="151"/>
      <c r="L588" s="146"/>
      <c r="M588" s="152"/>
      <c r="U588" s="333"/>
      <c r="V588" s="1" t="str">
        <f t="shared" si="7"/>
        <v/>
      </c>
      <c r="AT588" s="148" t="s">
        <v>167</v>
      </c>
      <c r="AU588" s="148" t="s">
        <v>88</v>
      </c>
      <c r="AV588" s="12" t="s">
        <v>88</v>
      </c>
      <c r="AW588" s="12" t="s">
        <v>36</v>
      </c>
      <c r="AX588" s="12" t="s">
        <v>75</v>
      </c>
      <c r="AY588" s="148" t="s">
        <v>155</v>
      </c>
    </row>
    <row r="589" spans="2:65" s="13" customFormat="1" ht="11.25" x14ac:dyDescent="0.2">
      <c r="B589" s="153"/>
      <c r="D589" s="147" t="s">
        <v>167</v>
      </c>
      <c r="E589" s="154" t="s">
        <v>19</v>
      </c>
      <c r="F589" s="155" t="s">
        <v>169</v>
      </c>
      <c r="H589" s="156">
        <v>1</v>
      </c>
      <c r="I589" s="157"/>
      <c r="L589" s="153"/>
      <c r="M589" s="158"/>
      <c r="U589" s="334"/>
      <c r="V589" s="1" t="str">
        <f t="shared" si="7"/>
        <v/>
      </c>
      <c r="AT589" s="154" t="s">
        <v>167</v>
      </c>
      <c r="AU589" s="154" t="s">
        <v>88</v>
      </c>
      <c r="AV589" s="13" t="s">
        <v>163</v>
      </c>
      <c r="AW589" s="13" t="s">
        <v>36</v>
      </c>
      <c r="AX589" s="13" t="s">
        <v>82</v>
      </c>
      <c r="AY589" s="154" t="s">
        <v>155</v>
      </c>
    </row>
    <row r="590" spans="2:65" s="1" customFormat="1" ht="16.5" customHeight="1" x14ac:dyDescent="0.2">
      <c r="B590" s="33"/>
      <c r="C590" s="129" t="s">
        <v>876</v>
      </c>
      <c r="D590" s="129" t="s">
        <v>158</v>
      </c>
      <c r="E590" s="130" t="s">
        <v>877</v>
      </c>
      <c r="F590" s="131" t="s">
        <v>878</v>
      </c>
      <c r="G590" s="132" t="s">
        <v>172</v>
      </c>
      <c r="H590" s="133">
        <v>1</v>
      </c>
      <c r="I590" s="134"/>
      <c r="J590" s="135">
        <f>ROUND(I590*H590,2)</f>
        <v>0</v>
      </c>
      <c r="K590" s="131" t="s">
        <v>19</v>
      </c>
      <c r="L590" s="33"/>
      <c r="M590" s="136" t="s">
        <v>19</v>
      </c>
      <c r="N590" s="137" t="s">
        <v>47</v>
      </c>
      <c r="P590" s="138">
        <f>O590*H590</f>
        <v>0</v>
      </c>
      <c r="Q590" s="138">
        <v>0</v>
      </c>
      <c r="R590" s="138">
        <f>Q590*H590</f>
        <v>0</v>
      </c>
      <c r="S590" s="138">
        <v>0</v>
      </c>
      <c r="T590" s="138">
        <f>S590*H590</f>
        <v>0</v>
      </c>
      <c r="U590" s="331" t="s">
        <v>272</v>
      </c>
      <c r="V590" s="1">
        <f t="shared" si="7"/>
        <v>0</v>
      </c>
      <c r="AR590" s="140" t="s">
        <v>256</v>
      </c>
      <c r="AT590" s="140" t="s">
        <v>158</v>
      </c>
      <c r="AU590" s="140" t="s">
        <v>88</v>
      </c>
      <c r="AY590" s="18" t="s">
        <v>155</v>
      </c>
      <c r="BE590" s="141">
        <f>IF(N590="základní",J590,0)</f>
        <v>0</v>
      </c>
      <c r="BF590" s="141">
        <f>IF(N590="snížená",J590,0)</f>
        <v>0</v>
      </c>
      <c r="BG590" s="141">
        <f>IF(N590="zákl. přenesená",J590,0)</f>
        <v>0</v>
      </c>
      <c r="BH590" s="141">
        <f>IF(N590="sníž. přenesená",J590,0)</f>
        <v>0</v>
      </c>
      <c r="BI590" s="141">
        <f>IF(N590="nulová",J590,0)</f>
        <v>0</v>
      </c>
      <c r="BJ590" s="18" t="s">
        <v>88</v>
      </c>
      <c r="BK590" s="141">
        <f>ROUND(I590*H590,2)</f>
        <v>0</v>
      </c>
      <c r="BL590" s="18" t="s">
        <v>256</v>
      </c>
      <c r="BM590" s="140" t="s">
        <v>879</v>
      </c>
    </row>
    <row r="591" spans="2:65" s="14" customFormat="1" ht="11.25" x14ac:dyDescent="0.2">
      <c r="B591" s="159"/>
      <c r="D591" s="147" t="s">
        <v>167</v>
      </c>
      <c r="E591" s="160" t="s">
        <v>19</v>
      </c>
      <c r="F591" s="161" t="s">
        <v>832</v>
      </c>
      <c r="H591" s="160" t="s">
        <v>19</v>
      </c>
      <c r="I591" s="162"/>
      <c r="L591" s="159"/>
      <c r="M591" s="163"/>
      <c r="U591" s="335"/>
      <c r="V591" s="1" t="str">
        <f t="shared" si="7"/>
        <v/>
      </c>
      <c r="AT591" s="160" t="s">
        <v>167</v>
      </c>
      <c r="AU591" s="160" t="s">
        <v>88</v>
      </c>
      <c r="AV591" s="14" t="s">
        <v>82</v>
      </c>
      <c r="AW591" s="14" t="s">
        <v>36</v>
      </c>
      <c r="AX591" s="14" t="s">
        <v>75</v>
      </c>
      <c r="AY591" s="160" t="s">
        <v>155</v>
      </c>
    </row>
    <row r="592" spans="2:65" s="12" customFormat="1" ht="11.25" x14ac:dyDescent="0.2">
      <c r="B592" s="146"/>
      <c r="D592" s="147" t="s">
        <v>167</v>
      </c>
      <c r="E592" s="148" t="s">
        <v>19</v>
      </c>
      <c r="F592" s="149" t="s">
        <v>880</v>
      </c>
      <c r="H592" s="150">
        <v>1</v>
      </c>
      <c r="I592" s="151"/>
      <c r="L592" s="146"/>
      <c r="M592" s="152"/>
      <c r="U592" s="333"/>
      <c r="V592" s="1" t="str">
        <f t="shared" si="7"/>
        <v/>
      </c>
      <c r="AT592" s="148" t="s">
        <v>167</v>
      </c>
      <c r="AU592" s="148" t="s">
        <v>88</v>
      </c>
      <c r="AV592" s="12" t="s">
        <v>88</v>
      </c>
      <c r="AW592" s="12" t="s">
        <v>36</v>
      </c>
      <c r="AX592" s="12" t="s">
        <v>75</v>
      </c>
      <c r="AY592" s="148" t="s">
        <v>155</v>
      </c>
    </row>
    <row r="593" spans="2:65" s="13" customFormat="1" ht="11.25" x14ac:dyDescent="0.2">
      <c r="B593" s="153"/>
      <c r="D593" s="147" t="s">
        <v>167</v>
      </c>
      <c r="E593" s="154" t="s">
        <v>19</v>
      </c>
      <c r="F593" s="155" t="s">
        <v>169</v>
      </c>
      <c r="H593" s="156">
        <v>1</v>
      </c>
      <c r="I593" s="157"/>
      <c r="L593" s="153"/>
      <c r="M593" s="158"/>
      <c r="U593" s="334"/>
      <c r="V593" s="1" t="str">
        <f t="shared" si="7"/>
        <v/>
      </c>
      <c r="AT593" s="154" t="s">
        <v>167</v>
      </c>
      <c r="AU593" s="154" t="s">
        <v>88</v>
      </c>
      <c r="AV593" s="13" t="s">
        <v>163</v>
      </c>
      <c r="AW593" s="13" t="s">
        <v>36</v>
      </c>
      <c r="AX593" s="13" t="s">
        <v>82</v>
      </c>
      <c r="AY593" s="154" t="s">
        <v>155</v>
      </c>
    </row>
    <row r="594" spans="2:65" s="1" customFormat="1" ht="16.5" customHeight="1" x14ac:dyDescent="0.2">
      <c r="B594" s="33"/>
      <c r="C594" s="129" t="s">
        <v>881</v>
      </c>
      <c r="D594" s="129" t="s">
        <v>158</v>
      </c>
      <c r="E594" s="130" t="s">
        <v>882</v>
      </c>
      <c r="F594" s="131" t="s">
        <v>883</v>
      </c>
      <c r="G594" s="132" t="s">
        <v>172</v>
      </c>
      <c r="H594" s="133">
        <v>1</v>
      </c>
      <c r="I594" s="134"/>
      <c r="J594" s="135">
        <f>ROUND(I594*H594,2)</f>
        <v>0</v>
      </c>
      <c r="K594" s="131" t="s">
        <v>19</v>
      </c>
      <c r="L594" s="33"/>
      <c r="M594" s="136" t="s">
        <v>19</v>
      </c>
      <c r="N594" s="137" t="s">
        <v>47</v>
      </c>
      <c r="P594" s="138">
        <f>O594*H594</f>
        <v>0</v>
      </c>
      <c r="Q594" s="138">
        <v>0</v>
      </c>
      <c r="R594" s="138">
        <f>Q594*H594</f>
        <v>0</v>
      </c>
      <c r="S594" s="138">
        <v>0</v>
      </c>
      <c r="T594" s="138">
        <f>S594*H594</f>
        <v>0</v>
      </c>
      <c r="U594" s="331" t="s">
        <v>272</v>
      </c>
      <c r="V594" s="1">
        <f t="shared" si="7"/>
        <v>0</v>
      </c>
      <c r="AR594" s="140" t="s">
        <v>256</v>
      </c>
      <c r="AT594" s="140" t="s">
        <v>158</v>
      </c>
      <c r="AU594" s="140" t="s">
        <v>88</v>
      </c>
      <c r="AY594" s="18" t="s">
        <v>155</v>
      </c>
      <c r="BE594" s="141">
        <f>IF(N594="základní",J594,0)</f>
        <v>0</v>
      </c>
      <c r="BF594" s="141">
        <f>IF(N594="snížená",J594,0)</f>
        <v>0</v>
      </c>
      <c r="BG594" s="141">
        <f>IF(N594="zákl. přenesená",J594,0)</f>
        <v>0</v>
      </c>
      <c r="BH594" s="141">
        <f>IF(N594="sníž. přenesená",J594,0)</f>
        <v>0</v>
      </c>
      <c r="BI594" s="141">
        <f>IF(N594="nulová",J594,0)</f>
        <v>0</v>
      </c>
      <c r="BJ594" s="18" t="s">
        <v>88</v>
      </c>
      <c r="BK594" s="141">
        <f>ROUND(I594*H594,2)</f>
        <v>0</v>
      </c>
      <c r="BL594" s="18" t="s">
        <v>256</v>
      </c>
      <c r="BM594" s="140" t="s">
        <v>884</v>
      </c>
    </row>
    <row r="595" spans="2:65" s="14" customFormat="1" ht="11.25" x14ac:dyDescent="0.2">
      <c r="B595" s="159"/>
      <c r="D595" s="147" t="s">
        <v>167</v>
      </c>
      <c r="E595" s="160" t="s">
        <v>19</v>
      </c>
      <c r="F595" s="161" t="s">
        <v>832</v>
      </c>
      <c r="H595" s="160" t="s">
        <v>19</v>
      </c>
      <c r="I595" s="162"/>
      <c r="L595" s="159"/>
      <c r="M595" s="163"/>
      <c r="U595" s="335"/>
      <c r="V595" s="1" t="str">
        <f t="shared" si="7"/>
        <v/>
      </c>
      <c r="AT595" s="160" t="s">
        <v>167</v>
      </c>
      <c r="AU595" s="160" t="s">
        <v>88</v>
      </c>
      <c r="AV595" s="14" t="s">
        <v>82</v>
      </c>
      <c r="AW595" s="14" t="s">
        <v>36</v>
      </c>
      <c r="AX595" s="14" t="s">
        <v>75</v>
      </c>
      <c r="AY595" s="160" t="s">
        <v>155</v>
      </c>
    </row>
    <row r="596" spans="2:65" s="12" customFormat="1" ht="11.25" x14ac:dyDescent="0.2">
      <c r="B596" s="146"/>
      <c r="D596" s="147" t="s">
        <v>167</v>
      </c>
      <c r="E596" s="148" t="s">
        <v>19</v>
      </c>
      <c r="F596" s="149" t="s">
        <v>885</v>
      </c>
      <c r="H596" s="150">
        <v>1</v>
      </c>
      <c r="I596" s="151"/>
      <c r="L596" s="146"/>
      <c r="M596" s="152"/>
      <c r="U596" s="333"/>
      <c r="V596" s="1" t="str">
        <f t="shared" si="7"/>
        <v/>
      </c>
      <c r="AT596" s="148" t="s">
        <v>167</v>
      </c>
      <c r="AU596" s="148" t="s">
        <v>88</v>
      </c>
      <c r="AV596" s="12" t="s">
        <v>88</v>
      </c>
      <c r="AW596" s="12" t="s">
        <v>36</v>
      </c>
      <c r="AX596" s="12" t="s">
        <v>75</v>
      </c>
      <c r="AY596" s="148" t="s">
        <v>155</v>
      </c>
    </row>
    <row r="597" spans="2:65" s="13" customFormat="1" ht="11.25" x14ac:dyDescent="0.2">
      <c r="B597" s="153"/>
      <c r="D597" s="147" t="s">
        <v>167</v>
      </c>
      <c r="E597" s="154" t="s">
        <v>19</v>
      </c>
      <c r="F597" s="155" t="s">
        <v>169</v>
      </c>
      <c r="H597" s="156">
        <v>1</v>
      </c>
      <c r="I597" s="157"/>
      <c r="L597" s="153"/>
      <c r="M597" s="158"/>
      <c r="U597" s="334"/>
      <c r="V597" s="1" t="str">
        <f t="shared" si="7"/>
        <v/>
      </c>
      <c r="AT597" s="154" t="s">
        <v>167</v>
      </c>
      <c r="AU597" s="154" t="s">
        <v>88</v>
      </c>
      <c r="AV597" s="13" t="s">
        <v>163</v>
      </c>
      <c r="AW597" s="13" t="s">
        <v>36</v>
      </c>
      <c r="AX597" s="13" t="s">
        <v>82</v>
      </c>
      <c r="AY597" s="154" t="s">
        <v>155</v>
      </c>
    </row>
    <row r="598" spans="2:65" s="1" customFormat="1" ht="21.75" customHeight="1" x14ac:dyDescent="0.2">
      <c r="B598" s="33"/>
      <c r="C598" s="129" t="s">
        <v>886</v>
      </c>
      <c r="D598" s="129" t="s">
        <v>158</v>
      </c>
      <c r="E598" s="130" t="s">
        <v>887</v>
      </c>
      <c r="F598" s="131" t="s">
        <v>888</v>
      </c>
      <c r="G598" s="132" t="s">
        <v>399</v>
      </c>
      <c r="H598" s="133">
        <v>1</v>
      </c>
      <c r="I598" s="134"/>
      <c r="J598" s="135">
        <f>ROUND(I598*H598,2)</f>
        <v>0</v>
      </c>
      <c r="K598" s="131" t="s">
        <v>19</v>
      </c>
      <c r="L598" s="33"/>
      <c r="M598" s="136" t="s">
        <v>19</v>
      </c>
      <c r="N598" s="137" t="s">
        <v>47</v>
      </c>
      <c r="P598" s="138">
        <f>O598*H598</f>
        <v>0</v>
      </c>
      <c r="Q598" s="138">
        <v>0</v>
      </c>
      <c r="R598" s="138">
        <f>Q598*H598</f>
        <v>0</v>
      </c>
      <c r="S598" s="138">
        <v>0</v>
      </c>
      <c r="T598" s="138">
        <f>S598*H598</f>
        <v>0</v>
      </c>
      <c r="U598" s="331" t="s">
        <v>272</v>
      </c>
      <c r="V598" s="1">
        <f t="shared" si="7"/>
        <v>0</v>
      </c>
      <c r="AR598" s="140" t="s">
        <v>256</v>
      </c>
      <c r="AT598" s="140" t="s">
        <v>158</v>
      </c>
      <c r="AU598" s="140" t="s">
        <v>88</v>
      </c>
      <c r="AY598" s="18" t="s">
        <v>155</v>
      </c>
      <c r="BE598" s="141">
        <f>IF(N598="základní",J598,0)</f>
        <v>0</v>
      </c>
      <c r="BF598" s="141">
        <f>IF(N598="snížená",J598,0)</f>
        <v>0</v>
      </c>
      <c r="BG598" s="141">
        <f>IF(N598="zákl. přenesená",J598,0)</f>
        <v>0</v>
      </c>
      <c r="BH598" s="141">
        <f>IF(N598="sníž. přenesená",J598,0)</f>
        <v>0</v>
      </c>
      <c r="BI598" s="141">
        <f>IF(N598="nulová",J598,0)</f>
        <v>0</v>
      </c>
      <c r="BJ598" s="18" t="s">
        <v>88</v>
      </c>
      <c r="BK598" s="141">
        <f>ROUND(I598*H598,2)</f>
        <v>0</v>
      </c>
      <c r="BL598" s="18" t="s">
        <v>256</v>
      </c>
      <c r="BM598" s="140" t="s">
        <v>889</v>
      </c>
    </row>
    <row r="599" spans="2:65" s="14" customFormat="1" ht="11.25" x14ac:dyDescent="0.2">
      <c r="B599" s="159"/>
      <c r="D599" s="147" t="s">
        <v>167</v>
      </c>
      <c r="E599" s="160" t="s">
        <v>19</v>
      </c>
      <c r="F599" s="161" t="s">
        <v>890</v>
      </c>
      <c r="H599" s="160" t="s">
        <v>19</v>
      </c>
      <c r="I599" s="162"/>
      <c r="L599" s="159"/>
      <c r="M599" s="163"/>
      <c r="U599" s="335"/>
      <c r="V599" s="1" t="str">
        <f t="shared" si="7"/>
        <v/>
      </c>
      <c r="AT599" s="160" t="s">
        <v>167</v>
      </c>
      <c r="AU599" s="160" t="s">
        <v>88</v>
      </c>
      <c r="AV599" s="14" t="s">
        <v>82</v>
      </c>
      <c r="AW599" s="14" t="s">
        <v>36</v>
      </c>
      <c r="AX599" s="14" t="s">
        <v>75</v>
      </c>
      <c r="AY599" s="160" t="s">
        <v>155</v>
      </c>
    </row>
    <row r="600" spans="2:65" s="12" customFormat="1" ht="11.25" x14ac:dyDescent="0.2">
      <c r="B600" s="146"/>
      <c r="D600" s="147" t="s">
        <v>167</v>
      </c>
      <c r="E600" s="148" t="s">
        <v>19</v>
      </c>
      <c r="F600" s="149" t="s">
        <v>891</v>
      </c>
      <c r="H600" s="150">
        <v>1</v>
      </c>
      <c r="I600" s="151"/>
      <c r="L600" s="146"/>
      <c r="M600" s="152"/>
      <c r="U600" s="333"/>
      <c r="V600" s="1" t="str">
        <f t="shared" si="7"/>
        <v/>
      </c>
      <c r="AT600" s="148" t="s">
        <v>167</v>
      </c>
      <c r="AU600" s="148" t="s">
        <v>88</v>
      </c>
      <c r="AV600" s="12" t="s">
        <v>88</v>
      </c>
      <c r="AW600" s="12" t="s">
        <v>36</v>
      </c>
      <c r="AX600" s="12" t="s">
        <v>75</v>
      </c>
      <c r="AY600" s="148" t="s">
        <v>155</v>
      </c>
    </row>
    <row r="601" spans="2:65" s="13" customFormat="1" ht="11.25" x14ac:dyDescent="0.2">
      <c r="B601" s="153"/>
      <c r="D601" s="147" t="s">
        <v>167</v>
      </c>
      <c r="E601" s="154" t="s">
        <v>19</v>
      </c>
      <c r="F601" s="155" t="s">
        <v>169</v>
      </c>
      <c r="H601" s="156">
        <v>1</v>
      </c>
      <c r="I601" s="157"/>
      <c r="L601" s="153"/>
      <c r="M601" s="158"/>
      <c r="U601" s="334"/>
      <c r="V601" s="1" t="str">
        <f t="shared" si="7"/>
        <v/>
      </c>
      <c r="AT601" s="154" t="s">
        <v>167</v>
      </c>
      <c r="AU601" s="154" t="s">
        <v>88</v>
      </c>
      <c r="AV601" s="13" t="s">
        <v>163</v>
      </c>
      <c r="AW601" s="13" t="s">
        <v>36</v>
      </c>
      <c r="AX601" s="13" t="s">
        <v>82</v>
      </c>
      <c r="AY601" s="154" t="s">
        <v>155</v>
      </c>
    </row>
    <row r="602" spans="2:65" s="1" customFormat="1" ht="16.5" customHeight="1" x14ac:dyDescent="0.2">
      <c r="B602" s="33"/>
      <c r="C602" s="129" t="s">
        <v>892</v>
      </c>
      <c r="D602" s="129" t="s">
        <v>158</v>
      </c>
      <c r="E602" s="130" t="s">
        <v>893</v>
      </c>
      <c r="F602" s="131" t="s">
        <v>894</v>
      </c>
      <c r="G602" s="132" t="s">
        <v>399</v>
      </c>
      <c r="H602" s="133">
        <v>1</v>
      </c>
      <c r="I602" s="134"/>
      <c r="J602" s="135">
        <f>ROUND(I602*H602,2)</f>
        <v>0</v>
      </c>
      <c r="K602" s="131" t="s">
        <v>19</v>
      </c>
      <c r="L602" s="33"/>
      <c r="M602" s="136" t="s">
        <v>19</v>
      </c>
      <c r="N602" s="137" t="s">
        <v>47</v>
      </c>
      <c r="P602" s="138">
        <f>O602*H602</f>
        <v>0</v>
      </c>
      <c r="Q602" s="138">
        <v>0</v>
      </c>
      <c r="R602" s="138">
        <f>Q602*H602</f>
        <v>0</v>
      </c>
      <c r="S602" s="138">
        <v>0</v>
      </c>
      <c r="T602" s="138">
        <f>S602*H602</f>
        <v>0</v>
      </c>
      <c r="U602" s="331" t="s">
        <v>272</v>
      </c>
      <c r="V602" s="1">
        <f t="shared" si="7"/>
        <v>0</v>
      </c>
      <c r="AR602" s="140" t="s">
        <v>256</v>
      </c>
      <c r="AT602" s="140" t="s">
        <v>158</v>
      </c>
      <c r="AU602" s="140" t="s">
        <v>88</v>
      </c>
      <c r="AY602" s="18" t="s">
        <v>155</v>
      </c>
      <c r="BE602" s="141">
        <f>IF(N602="základní",J602,0)</f>
        <v>0</v>
      </c>
      <c r="BF602" s="141">
        <f>IF(N602="snížená",J602,0)</f>
        <v>0</v>
      </c>
      <c r="BG602" s="141">
        <f>IF(N602="zákl. přenesená",J602,0)</f>
        <v>0</v>
      </c>
      <c r="BH602" s="141">
        <f>IF(N602="sníž. přenesená",J602,0)</f>
        <v>0</v>
      </c>
      <c r="BI602" s="141">
        <f>IF(N602="nulová",J602,0)</f>
        <v>0</v>
      </c>
      <c r="BJ602" s="18" t="s">
        <v>88</v>
      </c>
      <c r="BK602" s="141">
        <f>ROUND(I602*H602,2)</f>
        <v>0</v>
      </c>
      <c r="BL602" s="18" t="s">
        <v>256</v>
      </c>
      <c r="BM602" s="140" t="s">
        <v>895</v>
      </c>
    </row>
    <row r="603" spans="2:65" s="1" customFormat="1" ht="19.5" x14ac:dyDescent="0.2">
      <c r="B603" s="33"/>
      <c r="D603" s="147" t="s">
        <v>266</v>
      </c>
      <c r="F603" s="164" t="s">
        <v>896</v>
      </c>
      <c r="I603" s="144"/>
      <c r="L603" s="33"/>
      <c r="M603" s="145"/>
      <c r="U603" s="332"/>
      <c r="V603" s="1" t="str">
        <f t="shared" si="7"/>
        <v/>
      </c>
      <c r="AT603" s="18" t="s">
        <v>266</v>
      </c>
      <c r="AU603" s="18" t="s">
        <v>88</v>
      </c>
    </row>
    <row r="604" spans="2:65" s="14" customFormat="1" ht="11.25" x14ac:dyDescent="0.2">
      <c r="B604" s="159"/>
      <c r="D604" s="147" t="s">
        <v>167</v>
      </c>
      <c r="E604" s="160" t="s">
        <v>19</v>
      </c>
      <c r="F604" s="161" t="s">
        <v>890</v>
      </c>
      <c r="H604" s="160" t="s">
        <v>19</v>
      </c>
      <c r="I604" s="162"/>
      <c r="L604" s="159"/>
      <c r="M604" s="163"/>
      <c r="U604" s="335"/>
      <c r="V604" s="1" t="str">
        <f t="shared" si="7"/>
        <v/>
      </c>
      <c r="AT604" s="160" t="s">
        <v>167</v>
      </c>
      <c r="AU604" s="160" t="s">
        <v>88</v>
      </c>
      <c r="AV604" s="14" t="s">
        <v>82</v>
      </c>
      <c r="AW604" s="14" t="s">
        <v>36</v>
      </c>
      <c r="AX604" s="14" t="s">
        <v>75</v>
      </c>
      <c r="AY604" s="160" t="s">
        <v>155</v>
      </c>
    </row>
    <row r="605" spans="2:65" s="12" customFormat="1" ht="11.25" x14ac:dyDescent="0.2">
      <c r="B605" s="146"/>
      <c r="D605" s="147" t="s">
        <v>167</v>
      </c>
      <c r="E605" s="148" t="s">
        <v>19</v>
      </c>
      <c r="F605" s="149" t="s">
        <v>891</v>
      </c>
      <c r="H605" s="150">
        <v>1</v>
      </c>
      <c r="I605" s="151"/>
      <c r="L605" s="146"/>
      <c r="M605" s="152"/>
      <c r="U605" s="333"/>
      <c r="V605" s="1" t="str">
        <f t="shared" si="7"/>
        <v/>
      </c>
      <c r="AT605" s="148" t="s">
        <v>167</v>
      </c>
      <c r="AU605" s="148" t="s">
        <v>88</v>
      </c>
      <c r="AV605" s="12" t="s">
        <v>88</v>
      </c>
      <c r="AW605" s="12" t="s">
        <v>36</v>
      </c>
      <c r="AX605" s="12" t="s">
        <v>75</v>
      </c>
      <c r="AY605" s="148" t="s">
        <v>155</v>
      </c>
    </row>
    <row r="606" spans="2:65" s="13" customFormat="1" ht="11.25" x14ac:dyDescent="0.2">
      <c r="B606" s="153"/>
      <c r="D606" s="147" t="s">
        <v>167</v>
      </c>
      <c r="E606" s="154" t="s">
        <v>19</v>
      </c>
      <c r="F606" s="155" t="s">
        <v>169</v>
      </c>
      <c r="H606" s="156">
        <v>1</v>
      </c>
      <c r="I606" s="157"/>
      <c r="L606" s="153"/>
      <c r="M606" s="158"/>
      <c r="U606" s="334"/>
      <c r="V606" s="1" t="str">
        <f t="shared" si="7"/>
        <v/>
      </c>
      <c r="AT606" s="154" t="s">
        <v>167</v>
      </c>
      <c r="AU606" s="154" t="s">
        <v>88</v>
      </c>
      <c r="AV606" s="13" t="s">
        <v>163</v>
      </c>
      <c r="AW606" s="13" t="s">
        <v>36</v>
      </c>
      <c r="AX606" s="13" t="s">
        <v>82</v>
      </c>
      <c r="AY606" s="154" t="s">
        <v>155</v>
      </c>
    </row>
    <row r="607" spans="2:65" s="1" customFormat="1" ht="24.2" customHeight="1" x14ac:dyDescent="0.2">
      <c r="B607" s="33"/>
      <c r="C607" s="129" t="s">
        <v>897</v>
      </c>
      <c r="D607" s="129" t="s">
        <v>158</v>
      </c>
      <c r="E607" s="130" t="s">
        <v>898</v>
      </c>
      <c r="F607" s="131" t="s">
        <v>899</v>
      </c>
      <c r="G607" s="132" t="s">
        <v>678</v>
      </c>
      <c r="H607" s="181"/>
      <c r="I607" s="134"/>
      <c r="J607" s="135">
        <f>ROUND(I607*H607,2)</f>
        <v>0</v>
      </c>
      <c r="K607" s="131" t="s">
        <v>162</v>
      </c>
      <c r="L607" s="33"/>
      <c r="M607" s="136" t="s">
        <v>19</v>
      </c>
      <c r="N607" s="137" t="s">
        <v>47</v>
      </c>
      <c r="P607" s="138">
        <f>O607*H607</f>
        <v>0</v>
      </c>
      <c r="Q607" s="138">
        <v>0</v>
      </c>
      <c r="R607" s="138">
        <f>Q607*H607</f>
        <v>0</v>
      </c>
      <c r="S607" s="138">
        <v>0</v>
      </c>
      <c r="T607" s="138">
        <f>S607*H607</f>
        <v>0</v>
      </c>
      <c r="U607" s="331" t="s">
        <v>19</v>
      </c>
      <c r="V607" s="1" t="str">
        <f t="shared" si="7"/>
        <v/>
      </c>
      <c r="AR607" s="140" t="s">
        <v>256</v>
      </c>
      <c r="AT607" s="140" t="s">
        <v>158</v>
      </c>
      <c r="AU607" s="140" t="s">
        <v>88</v>
      </c>
      <c r="AY607" s="18" t="s">
        <v>155</v>
      </c>
      <c r="BE607" s="141">
        <f>IF(N607="základní",J607,0)</f>
        <v>0</v>
      </c>
      <c r="BF607" s="141">
        <f>IF(N607="snížená",J607,0)</f>
        <v>0</v>
      </c>
      <c r="BG607" s="141">
        <f>IF(N607="zákl. přenesená",J607,0)</f>
        <v>0</v>
      </c>
      <c r="BH607" s="141">
        <f>IF(N607="sníž. přenesená",J607,0)</f>
        <v>0</v>
      </c>
      <c r="BI607" s="141">
        <f>IF(N607="nulová",J607,0)</f>
        <v>0</v>
      </c>
      <c r="BJ607" s="18" t="s">
        <v>88</v>
      </c>
      <c r="BK607" s="141">
        <f>ROUND(I607*H607,2)</f>
        <v>0</v>
      </c>
      <c r="BL607" s="18" t="s">
        <v>256</v>
      </c>
      <c r="BM607" s="140" t="s">
        <v>900</v>
      </c>
    </row>
    <row r="608" spans="2:65" s="1" customFormat="1" ht="11.25" x14ac:dyDescent="0.2">
      <c r="B608" s="33"/>
      <c r="D608" s="142" t="s">
        <v>165</v>
      </c>
      <c r="F608" s="143" t="s">
        <v>901</v>
      </c>
      <c r="I608" s="144"/>
      <c r="L608" s="33"/>
      <c r="M608" s="145"/>
      <c r="U608" s="332"/>
      <c r="V608" s="1" t="str">
        <f t="shared" si="7"/>
        <v/>
      </c>
      <c r="AT608" s="18" t="s">
        <v>165</v>
      </c>
      <c r="AU608" s="18" t="s">
        <v>88</v>
      </c>
    </row>
    <row r="609" spans="2:65" s="11" customFormat="1" ht="22.9" customHeight="1" x14ac:dyDescent="0.2">
      <c r="B609" s="117"/>
      <c r="D609" s="118" t="s">
        <v>74</v>
      </c>
      <c r="E609" s="127" t="s">
        <v>902</v>
      </c>
      <c r="F609" s="127" t="s">
        <v>903</v>
      </c>
      <c r="I609" s="120"/>
      <c r="J609" s="128">
        <f>BK609</f>
        <v>0</v>
      </c>
      <c r="L609" s="117"/>
      <c r="M609" s="122"/>
      <c r="P609" s="123">
        <f>SUM(P610:P618)</f>
        <v>0</v>
      </c>
      <c r="R609" s="123">
        <f>SUM(R610:R618)</f>
        <v>1.4116999999999999E-3</v>
      </c>
      <c r="T609" s="123">
        <f>SUM(T610:T618)</f>
        <v>0</v>
      </c>
      <c r="U609" s="330"/>
      <c r="V609" s="1" t="str">
        <f t="shared" si="7"/>
        <v/>
      </c>
      <c r="AR609" s="118" t="s">
        <v>88</v>
      </c>
      <c r="AT609" s="125" t="s">
        <v>74</v>
      </c>
      <c r="AU609" s="125" t="s">
        <v>82</v>
      </c>
      <c r="AY609" s="118" t="s">
        <v>155</v>
      </c>
      <c r="BK609" s="126">
        <f>SUM(BK610:BK618)</f>
        <v>0</v>
      </c>
    </row>
    <row r="610" spans="2:65" s="1" customFormat="1" ht="24.2" customHeight="1" x14ac:dyDescent="0.2">
      <c r="B610" s="33"/>
      <c r="C610" s="129" t="s">
        <v>904</v>
      </c>
      <c r="D610" s="129" t="s">
        <v>158</v>
      </c>
      <c r="E610" s="130" t="s">
        <v>905</v>
      </c>
      <c r="F610" s="131" t="s">
        <v>906</v>
      </c>
      <c r="G610" s="132" t="s">
        <v>161</v>
      </c>
      <c r="H610" s="133">
        <v>0.09</v>
      </c>
      <c r="I610" s="134"/>
      <c r="J610" s="135">
        <f>ROUND(I610*H610,2)</f>
        <v>0</v>
      </c>
      <c r="K610" s="131" t="s">
        <v>162</v>
      </c>
      <c r="L610" s="33"/>
      <c r="M610" s="136" t="s">
        <v>19</v>
      </c>
      <c r="N610" s="137" t="s">
        <v>47</v>
      </c>
      <c r="P610" s="138">
        <f>O610*H610</f>
        <v>0</v>
      </c>
      <c r="Q610" s="138">
        <v>1.2999999999999999E-4</v>
      </c>
      <c r="R610" s="138">
        <f>Q610*H610</f>
        <v>1.1699999999999998E-5</v>
      </c>
      <c r="S610" s="138">
        <v>0</v>
      </c>
      <c r="T610" s="138">
        <f>S610*H610</f>
        <v>0</v>
      </c>
      <c r="U610" s="331" t="s">
        <v>19</v>
      </c>
      <c r="V610" s="1" t="str">
        <f t="shared" si="7"/>
        <v/>
      </c>
      <c r="AR610" s="140" t="s">
        <v>256</v>
      </c>
      <c r="AT610" s="140" t="s">
        <v>158</v>
      </c>
      <c r="AU610" s="140" t="s">
        <v>88</v>
      </c>
      <c r="AY610" s="18" t="s">
        <v>155</v>
      </c>
      <c r="BE610" s="141">
        <f>IF(N610="základní",J610,0)</f>
        <v>0</v>
      </c>
      <c r="BF610" s="141">
        <f>IF(N610="snížená",J610,0)</f>
        <v>0</v>
      </c>
      <c r="BG610" s="141">
        <f>IF(N610="zákl. přenesená",J610,0)</f>
        <v>0</v>
      </c>
      <c r="BH610" s="141">
        <f>IF(N610="sníž. přenesená",J610,0)</f>
        <v>0</v>
      </c>
      <c r="BI610" s="141">
        <f>IF(N610="nulová",J610,0)</f>
        <v>0</v>
      </c>
      <c r="BJ610" s="18" t="s">
        <v>88</v>
      </c>
      <c r="BK610" s="141">
        <f>ROUND(I610*H610,2)</f>
        <v>0</v>
      </c>
      <c r="BL610" s="18" t="s">
        <v>256</v>
      </c>
      <c r="BM610" s="140" t="s">
        <v>907</v>
      </c>
    </row>
    <row r="611" spans="2:65" s="1" customFormat="1" ht="11.25" x14ac:dyDescent="0.2">
      <c r="B611" s="33"/>
      <c r="D611" s="142" t="s">
        <v>165</v>
      </c>
      <c r="F611" s="143" t="s">
        <v>908</v>
      </c>
      <c r="I611" s="144"/>
      <c r="L611" s="33"/>
      <c r="M611" s="145"/>
      <c r="U611" s="332"/>
      <c r="V611" s="1" t="str">
        <f t="shared" si="7"/>
        <v/>
      </c>
      <c r="AT611" s="18" t="s">
        <v>165</v>
      </c>
      <c r="AU611" s="18" t="s">
        <v>88</v>
      </c>
    </row>
    <row r="612" spans="2:65" s="14" customFormat="1" ht="11.25" x14ac:dyDescent="0.2">
      <c r="B612" s="159"/>
      <c r="D612" s="147" t="s">
        <v>167</v>
      </c>
      <c r="E612" s="160" t="s">
        <v>19</v>
      </c>
      <c r="F612" s="161" t="s">
        <v>909</v>
      </c>
      <c r="H612" s="160" t="s">
        <v>19</v>
      </c>
      <c r="I612" s="162"/>
      <c r="L612" s="159"/>
      <c r="M612" s="163"/>
      <c r="U612" s="335"/>
      <c r="V612" s="1" t="str">
        <f t="shared" si="7"/>
        <v/>
      </c>
      <c r="AT612" s="160" t="s">
        <v>167</v>
      </c>
      <c r="AU612" s="160" t="s">
        <v>88</v>
      </c>
      <c r="AV612" s="14" t="s">
        <v>82</v>
      </c>
      <c r="AW612" s="14" t="s">
        <v>36</v>
      </c>
      <c r="AX612" s="14" t="s">
        <v>75</v>
      </c>
      <c r="AY612" s="160" t="s">
        <v>155</v>
      </c>
    </row>
    <row r="613" spans="2:65" s="12" customFormat="1" ht="11.25" x14ac:dyDescent="0.2">
      <c r="B613" s="146"/>
      <c r="D613" s="147" t="s">
        <v>167</v>
      </c>
      <c r="E613" s="148" t="s">
        <v>19</v>
      </c>
      <c r="F613" s="149" t="s">
        <v>910</v>
      </c>
      <c r="H613" s="150">
        <v>0.09</v>
      </c>
      <c r="I613" s="151"/>
      <c r="L613" s="146"/>
      <c r="M613" s="152"/>
      <c r="U613" s="333"/>
      <c r="V613" s="1" t="str">
        <f t="shared" si="7"/>
        <v/>
      </c>
      <c r="AT613" s="148" t="s">
        <v>167</v>
      </c>
      <c r="AU613" s="148" t="s">
        <v>88</v>
      </c>
      <c r="AV613" s="12" t="s">
        <v>88</v>
      </c>
      <c r="AW613" s="12" t="s">
        <v>36</v>
      </c>
      <c r="AX613" s="12" t="s">
        <v>75</v>
      </c>
      <c r="AY613" s="148" t="s">
        <v>155</v>
      </c>
    </row>
    <row r="614" spans="2:65" s="13" customFormat="1" ht="11.25" x14ac:dyDescent="0.2">
      <c r="B614" s="153"/>
      <c r="D614" s="147" t="s">
        <v>167</v>
      </c>
      <c r="E614" s="154" t="s">
        <v>19</v>
      </c>
      <c r="F614" s="155" t="s">
        <v>169</v>
      </c>
      <c r="H614" s="156">
        <v>0.09</v>
      </c>
      <c r="I614" s="157"/>
      <c r="L614" s="153"/>
      <c r="M614" s="158"/>
      <c r="U614" s="334"/>
      <c r="V614" s="1" t="str">
        <f t="shared" si="7"/>
        <v/>
      </c>
      <c r="AT614" s="154" t="s">
        <v>167</v>
      </c>
      <c r="AU614" s="154" t="s">
        <v>88</v>
      </c>
      <c r="AV614" s="13" t="s">
        <v>163</v>
      </c>
      <c r="AW614" s="13" t="s">
        <v>36</v>
      </c>
      <c r="AX614" s="13" t="s">
        <v>82</v>
      </c>
      <c r="AY614" s="154" t="s">
        <v>155</v>
      </c>
    </row>
    <row r="615" spans="2:65" s="1" customFormat="1" ht="16.5" customHeight="1" x14ac:dyDescent="0.2">
      <c r="B615" s="33"/>
      <c r="C615" s="171" t="s">
        <v>911</v>
      </c>
      <c r="D615" s="171" t="s">
        <v>670</v>
      </c>
      <c r="E615" s="172" t="s">
        <v>912</v>
      </c>
      <c r="F615" s="173" t="s">
        <v>913</v>
      </c>
      <c r="G615" s="174" t="s">
        <v>172</v>
      </c>
      <c r="H615" s="175">
        <v>1</v>
      </c>
      <c r="I615" s="176"/>
      <c r="J615" s="177">
        <f>ROUND(I615*H615,2)</f>
        <v>0</v>
      </c>
      <c r="K615" s="173" t="s">
        <v>162</v>
      </c>
      <c r="L615" s="178"/>
      <c r="M615" s="179" t="s">
        <v>19</v>
      </c>
      <c r="N615" s="180" t="s">
        <v>47</v>
      </c>
      <c r="P615" s="138">
        <f>O615*H615</f>
        <v>0</v>
      </c>
      <c r="Q615" s="138">
        <v>1.4E-3</v>
      </c>
      <c r="R615" s="138">
        <f>Q615*H615</f>
        <v>1.4E-3</v>
      </c>
      <c r="S615" s="138">
        <v>0</v>
      </c>
      <c r="T615" s="138">
        <f>S615*H615</f>
        <v>0</v>
      </c>
      <c r="U615" s="331" t="s">
        <v>19</v>
      </c>
      <c r="V615" s="1" t="str">
        <f t="shared" si="7"/>
        <v/>
      </c>
      <c r="AR615" s="140" t="s">
        <v>365</v>
      </c>
      <c r="AT615" s="140" t="s">
        <v>670</v>
      </c>
      <c r="AU615" s="140" t="s">
        <v>88</v>
      </c>
      <c r="AY615" s="18" t="s">
        <v>155</v>
      </c>
      <c r="BE615" s="141">
        <f>IF(N615="základní",J615,0)</f>
        <v>0</v>
      </c>
      <c r="BF615" s="141">
        <f>IF(N615="snížená",J615,0)</f>
        <v>0</v>
      </c>
      <c r="BG615" s="141">
        <f>IF(N615="zákl. přenesená",J615,0)</f>
        <v>0</v>
      </c>
      <c r="BH615" s="141">
        <f>IF(N615="sníž. přenesená",J615,0)</f>
        <v>0</v>
      </c>
      <c r="BI615" s="141">
        <f>IF(N615="nulová",J615,0)</f>
        <v>0</v>
      </c>
      <c r="BJ615" s="18" t="s">
        <v>88</v>
      </c>
      <c r="BK615" s="141">
        <f>ROUND(I615*H615,2)</f>
        <v>0</v>
      </c>
      <c r="BL615" s="18" t="s">
        <v>256</v>
      </c>
      <c r="BM615" s="140" t="s">
        <v>914</v>
      </c>
    </row>
    <row r="616" spans="2:65" s="1" customFormat="1" ht="19.5" x14ac:dyDescent="0.2">
      <c r="B616" s="33"/>
      <c r="D616" s="147" t="s">
        <v>266</v>
      </c>
      <c r="F616" s="164" t="s">
        <v>915</v>
      </c>
      <c r="I616" s="144"/>
      <c r="L616" s="33"/>
      <c r="M616" s="145"/>
      <c r="U616" s="332"/>
      <c r="V616" s="1" t="str">
        <f t="shared" si="7"/>
        <v/>
      </c>
      <c r="AT616" s="18" t="s">
        <v>266</v>
      </c>
      <c r="AU616" s="18" t="s">
        <v>88</v>
      </c>
    </row>
    <row r="617" spans="2:65" s="1" customFormat="1" ht="24.2" customHeight="1" x14ac:dyDescent="0.2">
      <c r="B617" s="33"/>
      <c r="C617" s="129" t="s">
        <v>916</v>
      </c>
      <c r="D617" s="129" t="s">
        <v>158</v>
      </c>
      <c r="E617" s="130" t="s">
        <v>917</v>
      </c>
      <c r="F617" s="131" t="s">
        <v>918</v>
      </c>
      <c r="G617" s="132" t="s">
        <v>678</v>
      </c>
      <c r="H617" s="181"/>
      <c r="I617" s="134"/>
      <c r="J617" s="135">
        <f>ROUND(I617*H617,2)</f>
        <v>0</v>
      </c>
      <c r="K617" s="131" t="s">
        <v>162</v>
      </c>
      <c r="L617" s="33"/>
      <c r="M617" s="136" t="s">
        <v>19</v>
      </c>
      <c r="N617" s="137" t="s">
        <v>47</v>
      </c>
      <c r="P617" s="138">
        <f>O617*H617</f>
        <v>0</v>
      </c>
      <c r="Q617" s="138">
        <v>0</v>
      </c>
      <c r="R617" s="138">
        <f>Q617*H617</f>
        <v>0</v>
      </c>
      <c r="S617" s="138">
        <v>0</v>
      </c>
      <c r="T617" s="138">
        <f>S617*H617</f>
        <v>0</v>
      </c>
      <c r="U617" s="331" t="s">
        <v>19</v>
      </c>
      <c r="V617" s="1" t="str">
        <f t="shared" si="7"/>
        <v/>
      </c>
      <c r="AR617" s="140" t="s">
        <v>256</v>
      </c>
      <c r="AT617" s="140" t="s">
        <v>158</v>
      </c>
      <c r="AU617" s="140" t="s">
        <v>88</v>
      </c>
      <c r="AY617" s="18" t="s">
        <v>155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256</v>
      </c>
      <c r="BM617" s="140" t="s">
        <v>919</v>
      </c>
    </row>
    <row r="618" spans="2:65" s="1" customFormat="1" ht="11.25" x14ac:dyDescent="0.2">
      <c r="B618" s="33"/>
      <c r="D618" s="142" t="s">
        <v>165</v>
      </c>
      <c r="F618" s="143" t="s">
        <v>920</v>
      </c>
      <c r="I618" s="144"/>
      <c r="L618" s="33"/>
      <c r="M618" s="145"/>
      <c r="U618" s="332"/>
      <c r="V618" s="1" t="str">
        <f t="shared" si="7"/>
        <v/>
      </c>
      <c r="AT618" s="18" t="s">
        <v>165</v>
      </c>
      <c r="AU618" s="18" t="s">
        <v>88</v>
      </c>
    </row>
    <row r="619" spans="2:65" s="11" customFormat="1" ht="22.9" customHeight="1" x14ac:dyDescent="0.2">
      <c r="B619" s="117"/>
      <c r="D619" s="118" t="s">
        <v>74</v>
      </c>
      <c r="E619" s="127" t="s">
        <v>921</v>
      </c>
      <c r="F619" s="127" t="s">
        <v>922</v>
      </c>
      <c r="I619" s="120"/>
      <c r="J619" s="128">
        <f>BK619</f>
        <v>0</v>
      </c>
      <c r="L619" s="117"/>
      <c r="M619" s="122"/>
      <c r="P619" s="123">
        <f>SUM(P620:P671)</f>
        <v>0</v>
      </c>
      <c r="R619" s="123">
        <f>SUM(R620:R671)</f>
        <v>0.49567140000000004</v>
      </c>
      <c r="T619" s="123">
        <f>SUM(T620:T671)</f>
        <v>0</v>
      </c>
      <c r="U619" s="330"/>
      <c r="V619" s="1" t="str">
        <f t="shared" si="7"/>
        <v/>
      </c>
      <c r="AR619" s="118" t="s">
        <v>88</v>
      </c>
      <c r="AT619" s="125" t="s">
        <v>74</v>
      </c>
      <c r="AU619" s="125" t="s">
        <v>82</v>
      </c>
      <c r="AY619" s="118" t="s">
        <v>155</v>
      </c>
      <c r="BK619" s="126">
        <f>SUM(BK620:BK671)</f>
        <v>0</v>
      </c>
    </row>
    <row r="620" spans="2:65" s="1" customFormat="1" ht="16.5" customHeight="1" x14ac:dyDescent="0.2">
      <c r="B620" s="33"/>
      <c r="C620" s="129" t="s">
        <v>923</v>
      </c>
      <c r="D620" s="129" t="s">
        <v>158</v>
      </c>
      <c r="E620" s="130" t="s">
        <v>924</v>
      </c>
      <c r="F620" s="131" t="s">
        <v>925</v>
      </c>
      <c r="G620" s="132" t="s">
        <v>161</v>
      </c>
      <c r="H620" s="133">
        <v>14.72</v>
      </c>
      <c r="I620" s="134"/>
      <c r="J620" s="135">
        <f>ROUND(I620*H620,2)</f>
        <v>0</v>
      </c>
      <c r="K620" s="131" t="s">
        <v>162</v>
      </c>
      <c r="L620" s="33"/>
      <c r="M620" s="136" t="s">
        <v>19</v>
      </c>
      <c r="N620" s="137" t="s">
        <v>47</v>
      </c>
      <c r="P620" s="138">
        <f>O620*H620</f>
        <v>0</v>
      </c>
      <c r="Q620" s="138">
        <v>2.9999999999999997E-4</v>
      </c>
      <c r="R620" s="138">
        <f>Q620*H620</f>
        <v>4.4159999999999998E-3</v>
      </c>
      <c r="S620" s="138">
        <v>0</v>
      </c>
      <c r="T620" s="138">
        <f>S620*H620</f>
        <v>0</v>
      </c>
      <c r="U620" s="331" t="s">
        <v>19</v>
      </c>
      <c r="V620" s="1" t="str">
        <f t="shared" si="7"/>
        <v/>
      </c>
      <c r="AR620" s="140" t="s">
        <v>256</v>
      </c>
      <c r="AT620" s="140" t="s">
        <v>158</v>
      </c>
      <c r="AU620" s="140" t="s">
        <v>88</v>
      </c>
      <c r="AY620" s="18" t="s">
        <v>155</v>
      </c>
      <c r="BE620" s="141">
        <f>IF(N620="základní",J620,0)</f>
        <v>0</v>
      </c>
      <c r="BF620" s="141">
        <f>IF(N620="snížená",J620,0)</f>
        <v>0</v>
      </c>
      <c r="BG620" s="141">
        <f>IF(N620="zákl. přenesená",J620,0)</f>
        <v>0</v>
      </c>
      <c r="BH620" s="141">
        <f>IF(N620="sníž. přenesená",J620,0)</f>
        <v>0</v>
      </c>
      <c r="BI620" s="141">
        <f>IF(N620="nulová",J620,0)</f>
        <v>0</v>
      </c>
      <c r="BJ620" s="18" t="s">
        <v>88</v>
      </c>
      <c r="BK620" s="141">
        <f>ROUND(I620*H620,2)</f>
        <v>0</v>
      </c>
      <c r="BL620" s="18" t="s">
        <v>256</v>
      </c>
      <c r="BM620" s="140" t="s">
        <v>926</v>
      </c>
    </row>
    <row r="621" spans="2:65" s="1" customFormat="1" ht="11.25" x14ac:dyDescent="0.2">
      <c r="B621" s="33"/>
      <c r="D621" s="142" t="s">
        <v>165</v>
      </c>
      <c r="F621" s="143" t="s">
        <v>927</v>
      </c>
      <c r="I621" s="144"/>
      <c r="L621" s="33"/>
      <c r="M621" s="145"/>
      <c r="U621" s="332"/>
      <c r="V621" s="1" t="str">
        <f t="shared" si="7"/>
        <v/>
      </c>
      <c r="AT621" s="18" t="s">
        <v>165</v>
      </c>
      <c r="AU621" s="18" t="s">
        <v>88</v>
      </c>
    </row>
    <row r="622" spans="2:65" s="14" customFormat="1" ht="11.25" x14ac:dyDescent="0.2">
      <c r="B622" s="159"/>
      <c r="D622" s="147" t="s">
        <v>167</v>
      </c>
      <c r="E622" s="160" t="s">
        <v>19</v>
      </c>
      <c r="F622" s="161" t="s">
        <v>351</v>
      </c>
      <c r="H622" s="160" t="s">
        <v>19</v>
      </c>
      <c r="I622" s="162"/>
      <c r="L622" s="159"/>
      <c r="M622" s="163"/>
      <c r="U622" s="335"/>
      <c r="V622" s="1" t="str">
        <f t="shared" ref="V622:V685" si="8">IF(U622="investice",J622,"")</f>
        <v/>
      </c>
      <c r="AT622" s="160" t="s">
        <v>167</v>
      </c>
      <c r="AU622" s="160" t="s">
        <v>88</v>
      </c>
      <c r="AV622" s="14" t="s">
        <v>82</v>
      </c>
      <c r="AW622" s="14" t="s">
        <v>36</v>
      </c>
      <c r="AX622" s="14" t="s">
        <v>75</v>
      </c>
      <c r="AY622" s="160" t="s">
        <v>155</v>
      </c>
    </row>
    <row r="623" spans="2:65" s="12" customFormat="1" ht="11.25" x14ac:dyDescent="0.2">
      <c r="B623" s="146"/>
      <c r="D623" s="147" t="s">
        <v>167</v>
      </c>
      <c r="E623" s="148" t="s">
        <v>19</v>
      </c>
      <c r="F623" s="149" t="s">
        <v>928</v>
      </c>
      <c r="H623" s="150">
        <v>7.69</v>
      </c>
      <c r="I623" s="151"/>
      <c r="L623" s="146"/>
      <c r="M623" s="152"/>
      <c r="U623" s="333"/>
      <c r="V623" s="1" t="str">
        <f t="shared" si="8"/>
        <v/>
      </c>
      <c r="AT623" s="148" t="s">
        <v>167</v>
      </c>
      <c r="AU623" s="148" t="s">
        <v>88</v>
      </c>
      <c r="AV623" s="12" t="s">
        <v>88</v>
      </c>
      <c r="AW623" s="12" t="s">
        <v>36</v>
      </c>
      <c r="AX623" s="12" t="s">
        <v>75</v>
      </c>
      <c r="AY623" s="148" t="s">
        <v>155</v>
      </c>
    </row>
    <row r="624" spans="2:65" s="12" customFormat="1" ht="11.25" x14ac:dyDescent="0.2">
      <c r="B624" s="146"/>
      <c r="D624" s="147" t="s">
        <v>167</v>
      </c>
      <c r="E624" s="148" t="s">
        <v>19</v>
      </c>
      <c r="F624" s="149" t="s">
        <v>929</v>
      </c>
      <c r="H624" s="150">
        <v>5.86</v>
      </c>
      <c r="I624" s="151"/>
      <c r="L624" s="146"/>
      <c r="M624" s="152"/>
      <c r="U624" s="333"/>
      <c r="V624" s="1" t="str">
        <f t="shared" si="8"/>
        <v/>
      </c>
      <c r="AT624" s="148" t="s">
        <v>167</v>
      </c>
      <c r="AU624" s="148" t="s">
        <v>88</v>
      </c>
      <c r="AV624" s="12" t="s">
        <v>88</v>
      </c>
      <c r="AW624" s="12" t="s">
        <v>36</v>
      </c>
      <c r="AX624" s="12" t="s">
        <v>75</v>
      </c>
      <c r="AY624" s="148" t="s">
        <v>155</v>
      </c>
    </row>
    <row r="625" spans="2:65" s="12" customFormat="1" ht="11.25" x14ac:dyDescent="0.2">
      <c r="B625" s="146"/>
      <c r="D625" s="147" t="s">
        <v>167</v>
      </c>
      <c r="E625" s="148" t="s">
        <v>19</v>
      </c>
      <c r="F625" s="149" t="s">
        <v>772</v>
      </c>
      <c r="H625" s="150">
        <v>1.17</v>
      </c>
      <c r="I625" s="151"/>
      <c r="L625" s="146"/>
      <c r="M625" s="152"/>
      <c r="U625" s="333"/>
      <c r="V625" s="1" t="str">
        <f t="shared" si="8"/>
        <v/>
      </c>
      <c r="AT625" s="148" t="s">
        <v>167</v>
      </c>
      <c r="AU625" s="148" t="s">
        <v>88</v>
      </c>
      <c r="AV625" s="12" t="s">
        <v>88</v>
      </c>
      <c r="AW625" s="12" t="s">
        <v>36</v>
      </c>
      <c r="AX625" s="12" t="s">
        <v>75</v>
      </c>
      <c r="AY625" s="148" t="s">
        <v>155</v>
      </c>
    </row>
    <row r="626" spans="2:65" s="13" customFormat="1" ht="11.25" x14ac:dyDescent="0.2">
      <c r="B626" s="153"/>
      <c r="D626" s="147" t="s">
        <v>167</v>
      </c>
      <c r="E626" s="154" t="s">
        <v>19</v>
      </c>
      <c r="F626" s="155" t="s">
        <v>169</v>
      </c>
      <c r="H626" s="156">
        <v>14.72</v>
      </c>
      <c r="I626" s="157"/>
      <c r="L626" s="153"/>
      <c r="M626" s="158"/>
      <c r="U626" s="334"/>
      <c r="V626" s="1" t="str">
        <f t="shared" si="8"/>
        <v/>
      </c>
      <c r="AT626" s="154" t="s">
        <v>167</v>
      </c>
      <c r="AU626" s="154" t="s">
        <v>88</v>
      </c>
      <c r="AV626" s="13" t="s">
        <v>163</v>
      </c>
      <c r="AW626" s="13" t="s">
        <v>36</v>
      </c>
      <c r="AX626" s="13" t="s">
        <v>82</v>
      </c>
      <c r="AY626" s="154" t="s">
        <v>155</v>
      </c>
    </row>
    <row r="627" spans="2:65" s="1" customFormat="1" ht="24.2" customHeight="1" x14ac:dyDescent="0.2">
      <c r="B627" s="33"/>
      <c r="C627" s="129" t="s">
        <v>930</v>
      </c>
      <c r="D627" s="129" t="s">
        <v>158</v>
      </c>
      <c r="E627" s="130" t="s">
        <v>931</v>
      </c>
      <c r="F627" s="131" t="s">
        <v>932</v>
      </c>
      <c r="G627" s="132" t="s">
        <v>161</v>
      </c>
      <c r="H627" s="133">
        <v>14.72</v>
      </c>
      <c r="I627" s="134"/>
      <c r="J627" s="135">
        <f>ROUND(I627*H627,2)</f>
        <v>0</v>
      </c>
      <c r="K627" s="131" t="s">
        <v>162</v>
      </c>
      <c r="L627" s="33"/>
      <c r="M627" s="136" t="s">
        <v>19</v>
      </c>
      <c r="N627" s="137" t="s">
        <v>47</v>
      </c>
      <c r="P627" s="138">
        <f>O627*H627</f>
        <v>0</v>
      </c>
      <c r="Q627" s="138">
        <v>6.0000000000000001E-3</v>
      </c>
      <c r="R627" s="138">
        <f>Q627*H627</f>
        <v>8.832000000000001E-2</v>
      </c>
      <c r="S627" s="138">
        <v>0</v>
      </c>
      <c r="T627" s="138">
        <f>S627*H627</f>
        <v>0</v>
      </c>
      <c r="U627" s="331" t="s">
        <v>19</v>
      </c>
      <c r="V627" s="1" t="str">
        <f t="shared" si="8"/>
        <v/>
      </c>
      <c r="AR627" s="140" t="s">
        <v>256</v>
      </c>
      <c r="AT627" s="140" t="s">
        <v>158</v>
      </c>
      <c r="AU627" s="140" t="s">
        <v>88</v>
      </c>
      <c r="AY627" s="18" t="s">
        <v>155</v>
      </c>
      <c r="BE627" s="141">
        <f>IF(N627="základní",J627,0)</f>
        <v>0</v>
      </c>
      <c r="BF627" s="141">
        <f>IF(N627="snížená",J627,0)</f>
        <v>0</v>
      </c>
      <c r="BG627" s="141">
        <f>IF(N627="zákl. přenesená",J627,0)</f>
        <v>0</v>
      </c>
      <c r="BH627" s="141">
        <f>IF(N627="sníž. přenesená",J627,0)</f>
        <v>0</v>
      </c>
      <c r="BI627" s="141">
        <f>IF(N627="nulová",J627,0)</f>
        <v>0</v>
      </c>
      <c r="BJ627" s="18" t="s">
        <v>88</v>
      </c>
      <c r="BK627" s="141">
        <f>ROUND(I627*H627,2)</f>
        <v>0</v>
      </c>
      <c r="BL627" s="18" t="s">
        <v>256</v>
      </c>
      <c r="BM627" s="140" t="s">
        <v>933</v>
      </c>
    </row>
    <row r="628" spans="2:65" s="1" customFormat="1" ht="11.25" x14ac:dyDescent="0.2">
      <c r="B628" s="33"/>
      <c r="D628" s="142" t="s">
        <v>165</v>
      </c>
      <c r="F628" s="143" t="s">
        <v>934</v>
      </c>
      <c r="I628" s="144"/>
      <c r="L628" s="33"/>
      <c r="M628" s="145"/>
      <c r="U628" s="332"/>
      <c r="V628" s="1" t="str">
        <f t="shared" si="8"/>
        <v/>
      </c>
      <c r="AT628" s="18" t="s">
        <v>165</v>
      </c>
      <c r="AU628" s="18" t="s">
        <v>88</v>
      </c>
    </row>
    <row r="629" spans="2:65" s="1" customFormat="1" ht="16.5" customHeight="1" x14ac:dyDescent="0.2">
      <c r="B629" s="33"/>
      <c r="C629" s="171" t="s">
        <v>935</v>
      </c>
      <c r="D629" s="171" t="s">
        <v>670</v>
      </c>
      <c r="E629" s="172" t="s">
        <v>936</v>
      </c>
      <c r="F629" s="173" t="s">
        <v>937</v>
      </c>
      <c r="G629" s="174" t="s">
        <v>161</v>
      </c>
      <c r="H629" s="175">
        <v>16.192</v>
      </c>
      <c r="I629" s="176"/>
      <c r="J629" s="177">
        <f>ROUND(I629*H629,2)</f>
        <v>0</v>
      </c>
      <c r="K629" s="173" t="s">
        <v>19</v>
      </c>
      <c r="L629" s="178"/>
      <c r="M629" s="179" t="s">
        <v>19</v>
      </c>
      <c r="N629" s="180" t="s">
        <v>47</v>
      </c>
      <c r="P629" s="138">
        <f>O629*H629</f>
        <v>0</v>
      </c>
      <c r="Q629" s="138">
        <v>2.1999999999999999E-2</v>
      </c>
      <c r="R629" s="138">
        <f>Q629*H629</f>
        <v>0.35622399999999999</v>
      </c>
      <c r="S629" s="138">
        <v>0</v>
      </c>
      <c r="T629" s="138">
        <f>S629*H629</f>
        <v>0</v>
      </c>
      <c r="U629" s="331" t="s">
        <v>19</v>
      </c>
      <c r="V629" s="1" t="str">
        <f t="shared" si="8"/>
        <v/>
      </c>
      <c r="AR629" s="140" t="s">
        <v>365</v>
      </c>
      <c r="AT629" s="140" t="s">
        <v>670</v>
      </c>
      <c r="AU629" s="140" t="s">
        <v>88</v>
      </c>
      <c r="AY629" s="18" t="s">
        <v>155</v>
      </c>
      <c r="BE629" s="141">
        <f>IF(N629="základní",J629,0)</f>
        <v>0</v>
      </c>
      <c r="BF629" s="141">
        <f>IF(N629="snížená",J629,0)</f>
        <v>0</v>
      </c>
      <c r="BG629" s="141">
        <f>IF(N629="zákl. přenesená",J629,0)</f>
        <v>0</v>
      </c>
      <c r="BH629" s="141">
        <f>IF(N629="sníž. přenesená",J629,0)</f>
        <v>0</v>
      </c>
      <c r="BI629" s="141">
        <f>IF(N629="nulová",J629,0)</f>
        <v>0</v>
      </c>
      <c r="BJ629" s="18" t="s">
        <v>88</v>
      </c>
      <c r="BK629" s="141">
        <f>ROUND(I629*H629,2)</f>
        <v>0</v>
      </c>
      <c r="BL629" s="18" t="s">
        <v>256</v>
      </c>
      <c r="BM629" s="140" t="s">
        <v>938</v>
      </c>
    </row>
    <row r="630" spans="2:65" s="12" customFormat="1" ht="11.25" x14ac:dyDescent="0.2">
      <c r="B630" s="146"/>
      <c r="D630" s="147" t="s">
        <v>167</v>
      </c>
      <c r="F630" s="149" t="s">
        <v>939</v>
      </c>
      <c r="H630" s="150">
        <v>16.192</v>
      </c>
      <c r="I630" s="151"/>
      <c r="L630" s="146"/>
      <c r="M630" s="152"/>
      <c r="U630" s="333"/>
      <c r="V630" s="1" t="str">
        <f t="shared" si="8"/>
        <v/>
      </c>
      <c r="AT630" s="148" t="s">
        <v>167</v>
      </c>
      <c r="AU630" s="148" t="s">
        <v>88</v>
      </c>
      <c r="AV630" s="12" t="s">
        <v>88</v>
      </c>
      <c r="AW630" s="12" t="s">
        <v>4</v>
      </c>
      <c r="AX630" s="12" t="s">
        <v>82</v>
      </c>
      <c r="AY630" s="148" t="s">
        <v>155</v>
      </c>
    </row>
    <row r="631" spans="2:65" s="1" customFormat="1" ht="24.2" customHeight="1" x14ac:dyDescent="0.2">
      <c r="B631" s="33"/>
      <c r="C631" s="129" t="s">
        <v>940</v>
      </c>
      <c r="D631" s="129" t="s">
        <v>158</v>
      </c>
      <c r="E631" s="130" t="s">
        <v>941</v>
      </c>
      <c r="F631" s="131" t="s">
        <v>942</v>
      </c>
      <c r="G631" s="132" t="s">
        <v>161</v>
      </c>
      <c r="H631" s="133">
        <v>1.17</v>
      </c>
      <c r="I631" s="134"/>
      <c r="J631" s="135">
        <f>ROUND(I631*H631,2)</f>
        <v>0</v>
      </c>
      <c r="K631" s="131" t="s">
        <v>162</v>
      </c>
      <c r="L631" s="33"/>
      <c r="M631" s="136" t="s">
        <v>19</v>
      </c>
      <c r="N631" s="137" t="s">
        <v>47</v>
      </c>
      <c r="P631" s="138">
        <f>O631*H631</f>
        <v>0</v>
      </c>
      <c r="Q631" s="138">
        <v>0</v>
      </c>
      <c r="R631" s="138">
        <f>Q631*H631</f>
        <v>0</v>
      </c>
      <c r="S631" s="138">
        <v>0</v>
      </c>
      <c r="T631" s="138">
        <f>S631*H631</f>
        <v>0</v>
      </c>
      <c r="U631" s="331" t="s">
        <v>19</v>
      </c>
      <c r="V631" s="1" t="str">
        <f t="shared" si="8"/>
        <v/>
      </c>
      <c r="AR631" s="140" t="s">
        <v>256</v>
      </c>
      <c r="AT631" s="140" t="s">
        <v>158</v>
      </c>
      <c r="AU631" s="140" t="s">
        <v>88</v>
      </c>
      <c r="AY631" s="18" t="s">
        <v>155</v>
      </c>
      <c r="BE631" s="141">
        <f>IF(N631="základní",J631,0)</f>
        <v>0</v>
      </c>
      <c r="BF631" s="141">
        <f>IF(N631="snížená",J631,0)</f>
        <v>0</v>
      </c>
      <c r="BG631" s="141">
        <f>IF(N631="zákl. přenesená",J631,0)</f>
        <v>0</v>
      </c>
      <c r="BH631" s="141">
        <f>IF(N631="sníž. přenesená",J631,0)</f>
        <v>0</v>
      </c>
      <c r="BI631" s="141">
        <f>IF(N631="nulová",J631,0)</f>
        <v>0</v>
      </c>
      <c r="BJ631" s="18" t="s">
        <v>88</v>
      </c>
      <c r="BK631" s="141">
        <f>ROUND(I631*H631,2)</f>
        <v>0</v>
      </c>
      <c r="BL631" s="18" t="s">
        <v>256</v>
      </c>
      <c r="BM631" s="140" t="s">
        <v>943</v>
      </c>
    </row>
    <row r="632" spans="2:65" s="1" customFormat="1" ht="11.25" x14ac:dyDescent="0.2">
      <c r="B632" s="33"/>
      <c r="D632" s="142" t="s">
        <v>165</v>
      </c>
      <c r="F632" s="143" t="s">
        <v>944</v>
      </c>
      <c r="I632" s="144"/>
      <c r="L632" s="33"/>
      <c r="M632" s="145"/>
      <c r="U632" s="332"/>
      <c r="V632" s="1" t="str">
        <f t="shared" si="8"/>
        <v/>
      </c>
      <c r="AT632" s="18" t="s">
        <v>165</v>
      </c>
      <c r="AU632" s="18" t="s">
        <v>88</v>
      </c>
    </row>
    <row r="633" spans="2:65" s="1" customFormat="1" ht="24.2" customHeight="1" x14ac:dyDescent="0.2">
      <c r="B633" s="33"/>
      <c r="C633" s="129" t="s">
        <v>945</v>
      </c>
      <c r="D633" s="129" t="s">
        <v>158</v>
      </c>
      <c r="E633" s="130" t="s">
        <v>946</v>
      </c>
      <c r="F633" s="131" t="s">
        <v>947</v>
      </c>
      <c r="G633" s="132" t="s">
        <v>326</v>
      </c>
      <c r="H633" s="133">
        <v>7.6</v>
      </c>
      <c r="I633" s="134"/>
      <c r="J633" s="135">
        <f>ROUND(I633*H633,2)</f>
        <v>0</v>
      </c>
      <c r="K633" s="131" t="s">
        <v>162</v>
      </c>
      <c r="L633" s="33"/>
      <c r="M633" s="136" t="s">
        <v>19</v>
      </c>
      <c r="N633" s="137" t="s">
        <v>47</v>
      </c>
      <c r="P633" s="138">
        <f>O633*H633</f>
        <v>0</v>
      </c>
      <c r="Q633" s="138">
        <v>5.8E-4</v>
      </c>
      <c r="R633" s="138">
        <f>Q633*H633</f>
        <v>4.4079999999999996E-3</v>
      </c>
      <c r="S633" s="138">
        <v>0</v>
      </c>
      <c r="T633" s="138">
        <f>S633*H633</f>
        <v>0</v>
      </c>
      <c r="U633" s="331" t="s">
        <v>19</v>
      </c>
      <c r="V633" s="1" t="str">
        <f t="shared" si="8"/>
        <v/>
      </c>
      <c r="AR633" s="140" t="s">
        <v>256</v>
      </c>
      <c r="AT633" s="140" t="s">
        <v>158</v>
      </c>
      <c r="AU633" s="140" t="s">
        <v>88</v>
      </c>
      <c r="AY633" s="18" t="s">
        <v>155</v>
      </c>
      <c r="BE633" s="141">
        <f>IF(N633="základní",J633,0)</f>
        <v>0</v>
      </c>
      <c r="BF633" s="141">
        <f>IF(N633="snížená",J633,0)</f>
        <v>0</v>
      </c>
      <c r="BG633" s="141">
        <f>IF(N633="zákl. přenesená",J633,0)</f>
        <v>0</v>
      </c>
      <c r="BH633" s="141">
        <f>IF(N633="sníž. přenesená",J633,0)</f>
        <v>0</v>
      </c>
      <c r="BI633" s="141">
        <f>IF(N633="nulová",J633,0)</f>
        <v>0</v>
      </c>
      <c r="BJ633" s="18" t="s">
        <v>88</v>
      </c>
      <c r="BK633" s="141">
        <f>ROUND(I633*H633,2)</f>
        <v>0</v>
      </c>
      <c r="BL633" s="18" t="s">
        <v>256</v>
      </c>
      <c r="BM633" s="140" t="s">
        <v>948</v>
      </c>
    </row>
    <row r="634" spans="2:65" s="1" customFormat="1" ht="11.25" x14ac:dyDescent="0.2">
      <c r="B634" s="33"/>
      <c r="D634" s="142" t="s">
        <v>165</v>
      </c>
      <c r="F634" s="143" t="s">
        <v>949</v>
      </c>
      <c r="I634" s="144"/>
      <c r="L634" s="33"/>
      <c r="M634" s="145"/>
      <c r="U634" s="332"/>
      <c r="V634" s="1" t="str">
        <f t="shared" si="8"/>
        <v/>
      </c>
      <c r="AT634" s="18" t="s">
        <v>165</v>
      </c>
      <c r="AU634" s="18" t="s">
        <v>88</v>
      </c>
    </row>
    <row r="635" spans="2:65" s="14" customFormat="1" ht="11.25" x14ac:dyDescent="0.2">
      <c r="B635" s="159"/>
      <c r="D635" s="147" t="s">
        <v>167</v>
      </c>
      <c r="E635" s="160" t="s">
        <v>19</v>
      </c>
      <c r="F635" s="161" t="s">
        <v>351</v>
      </c>
      <c r="H635" s="160" t="s">
        <v>19</v>
      </c>
      <c r="I635" s="162"/>
      <c r="L635" s="159"/>
      <c r="M635" s="163"/>
      <c r="U635" s="335"/>
      <c r="V635" s="1" t="str">
        <f t="shared" si="8"/>
        <v/>
      </c>
      <c r="AT635" s="160" t="s">
        <v>167</v>
      </c>
      <c r="AU635" s="160" t="s">
        <v>88</v>
      </c>
      <c r="AV635" s="14" t="s">
        <v>82</v>
      </c>
      <c r="AW635" s="14" t="s">
        <v>36</v>
      </c>
      <c r="AX635" s="14" t="s">
        <v>75</v>
      </c>
      <c r="AY635" s="160" t="s">
        <v>155</v>
      </c>
    </row>
    <row r="636" spans="2:65" s="12" customFormat="1" ht="11.25" x14ac:dyDescent="0.2">
      <c r="B636" s="146"/>
      <c r="D636" s="147" t="s">
        <v>167</v>
      </c>
      <c r="E636" s="148" t="s">
        <v>19</v>
      </c>
      <c r="F636" s="149" t="s">
        <v>950</v>
      </c>
      <c r="H636" s="150">
        <v>7.6</v>
      </c>
      <c r="I636" s="151"/>
      <c r="L636" s="146"/>
      <c r="M636" s="152"/>
      <c r="U636" s="333"/>
      <c r="V636" s="1" t="str">
        <f t="shared" si="8"/>
        <v/>
      </c>
      <c r="AT636" s="148" t="s">
        <v>167</v>
      </c>
      <c r="AU636" s="148" t="s">
        <v>88</v>
      </c>
      <c r="AV636" s="12" t="s">
        <v>88</v>
      </c>
      <c r="AW636" s="12" t="s">
        <v>36</v>
      </c>
      <c r="AX636" s="12" t="s">
        <v>75</v>
      </c>
      <c r="AY636" s="148" t="s">
        <v>155</v>
      </c>
    </row>
    <row r="637" spans="2:65" s="13" customFormat="1" ht="11.25" x14ac:dyDescent="0.2">
      <c r="B637" s="153"/>
      <c r="D637" s="147" t="s">
        <v>167</v>
      </c>
      <c r="E637" s="154" t="s">
        <v>19</v>
      </c>
      <c r="F637" s="155" t="s">
        <v>169</v>
      </c>
      <c r="H637" s="156">
        <v>7.6</v>
      </c>
      <c r="I637" s="157"/>
      <c r="L637" s="153"/>
      <c r="M637" s="158"/>
      <c r="U637" s="334"/>
      <c r="V637" s="1" t="str">
        <f t="shared" si="8"/>
        <v/>
      </c>
      <c r="AT637" s="154" t="s">
        <v>167</v>
      </c>
      <c r="AU637" s="154" t="s">
        <v>88</v>
      </c>
      <c r="AV637" s="13" t="s">
        <v>163</v>
      </c>
      <c r="AW637" s="13" t="s">
        <v>36</v>
      </c>
      <c r="AX637" s="13" t="s">
        <v>82</v>
      </c>
      <c r="AY637" s="154" t="s">
        <v>155</v>
      </c>
    </row>
    <row r="638" spans="2:65" s="1" customFormat="1" ht="16.5" customHeight="1" x14ac:dyDescent="0.2">
      <c r="B638" s="33"/>
      <c r="C638" s="171" t="s">
        <v>951</v>
      </c>
      <c r="D638" s="171" t="s">
        <v>670</v>
      </c>
      <c r="E638" s="172" t="s">
        <v>952</v>
      </c>
      <c r="F638" s="173" t="s">
        <v>953</v>
      </c>
      <c r="G638" s="174" t="s">
        <v>326</v>
      </c>
      <c r="H638" s="175">
        <v>8.36</v>
      </c>
      <c r="I638" s="176"/>
      <c r="J638" s="177">
        <f>ROUND(I638*H638,2)</f>
        <v>0</v>
      </c>
      <c r="K638" s="173" t="s">
        <v>19</v>
      </c>
      <c r="L638" s="178"/>
      <c r="M638" s="179" t="s">
        <v>19</v>
      </c>
      <c r="N638" s="180" t="s">
        <v>47</v>
      </c>
      <c r="P638" s="138">
        <f>O638*H638</f>
        <v>0</v>
      </c>
      <c r="Q638" s="138">
        <v>2.64E-3</v>
      </c>
      <c r="R638" s="138">
        <f>Q638*H638</f>
        <v>2.2070399999999997E-2</v>
      </c>
      <c r="S638" s="138">
        <v>0</v>
      </c>
      <c r="T638" s="138">
        <f>S638*H638</f>
        <v>0</v>
      </c>
      <c r="U638" s="331" t="s">
        <v>19</v>
      </c>
      <c r="V638" s="1" t="str">
        <f t="shared" si="8"/>
        <v/>
      </c>
      <c r="AR638" s="140" t="s">
        <v>365</v>
      </c>
      <c r="AT638" s="140" t="s">
        <v>670</v>
      </c>
      <c r="AU638" s="140" t="s">
        <v>88</v>
      </c>
      <c r="AY638" s="18" t="s">
        <v>155</v>
      </c>
      <c r="BE638" s="141">
        <f>IF(N638="základní",J638,0)</f>
        <v>0</v>
      </c>
      <c r="BF638" s="141">
        <f>IF(N638="snížená",J638,0)</f>
        <v>0</v>
      </c>
      <c r="BG638" s="141">
        <f>IF(N638="zákl. přenesená",J638,0)</f>
        <v>0</v>
      </c>
      <c r="BH638" s="141">
        <f>IF(N638="sníž. přenesená",J638,0)</f>
        <v>0</v>
      </c>
      <c r="BI638" s="141">
        <f>IF(N638="nulová",J638,0)</f>
        <v>0</v>
      </c>
      <c r="BJ638" s="18" t="s">
        <v>88</v>
      </c>
      <c r="BK638" s="141">
        <f>ROUND(I638*H638,2)</f>
        <v>0</v>
      </c>
      <c r="BL638" s="18" t="s">
        <v>256</v>
      </c>
      <c r="BM638" s="140" t="s">
        <v>954</v>
      </c>
    </row>
    <row r="639" spans="2:65" s="12" customFormat="1" ht="11.25" x14ac:dyDescent="0.2">
      <c r="B639" s="146"/>
      <c r="D639" s="147" t="s">
        <v>167</v>
      </c>
      <c r="F639" s="149" t="s">
        <v>955</v>
      </c>
      <c r="H639" s="150">
        <v>8.36</v>
      </c>
      <c r="I639" s="151"/>
      <c r="L639" s="146"/>
      <c r="M639" s="152"/>
      <c r="U639" s="333"/>
      <c r="V639" s="1" t="str">
        <f t="shared" si="8"/>
        <v/>
      </c>
      <c r="AT639" s="148" t="s">
        <v>167</v>
      </c>
      <c r="AU639" s="148" t="s">
        <v>88</v>
      </c>
      <c r="AV639" s="12" t="s">
        <v>88</v>
      </c>
      <c r="AW639" s="12" t="s">
        <v>4</v>
      </c>
      <c r="AX639" s="12" t="s">
        <v>82</v>
      </c>
      <c r="AY639" s="148" t="s">
        <v>155</v>
      </c>
    </row>
    <row r="640" spans="2:65" s="1" customFormat="1" ht="16.5" customHeight="1" x14ac:dyDescent="0.2">
      <c r="B640" s="33"/>
      <c r="C640" s="129" t="s">
        <v>956</v>
      </c>
      <c r="D640" s="129" t="s">
        <v>158</v>
      </c>
      <c r="E640" s="130" t="s">
        <v>957</v>
      </c>
      <c r="F640" s="131" t="s">
        <v>958</v>
      </c>
      <c r="G640" s="132" t="s">
        <v>326</v>
      </c>
      <c r="H640" s="133">
        <v>22.8</v>
      </c>
      <c r="I640" s="134"/>
      <c r="J640" s="135">
        <f>ROUND(I640*H640,2)</f>
        <v>0</v>
      </c>
      <c r="K640" s="131" t="s">
        <v>162</v>
      </c>
      <c r="L640" s="33"/>
      <c r="M640" s="136" t="s">
        <v>19</v>
      </c>
      <c r="N640" s="137" t="s">
        <v>47</v>
      </c>
      <c r="P640" s="138">
        <f>O640*H640</f>
        <v>0</v>
      </c>
      <c r="Q640" s="138">
        <v>3.0000000000000001E-5</v>
      </c>
      <c r="R640" s="138">
        <f>Q640*H640</f>
        <v>6.8400000000000004E-4</v>
      </c>
      <c r="S640" s="138">
        <v>0</v>
      </c>
      <c r="T640" s="138">
        <f>S640*H640</f>
        <v>0</v>
      </c>
      <c r="U640" s="331" t="s">
        <v>19</v>
      </c>
      <c r="V640" s="1" t="str">
        <f t="shared" si="8"/>
        <v/>
      </c>
      <c r="AR640" s="140" t="s">
        <v>256</v>
      </c>
      <c r="AT640" s="140" t="s">
        <v>158</v>
      </c>
      <c r="AU640" s="140" t="s">
        <v>88</v>
      </c>
      <c r="AY640" s="18" t="s">
        <v>155</v>
      </c>
      <c r="BE640" s="141">
        <f>IF(N640="základní",J640,0)</f>
        <v>0</v>
      </c>
      <c r="BF640" s="141">
        <f>IF(N640="snížená",J640,0)</f>
        <v>0</v>
      </c>
      <c r="BG640" s="141">
        <f>IF(N640="zákl. přenesená",J640,0)</f>
        <v>0</v>
      </c>
      <c r="BH640" s="141">
        <f>IF(N640="sníž. přenesená",J640,0)</f>
        <v>0</v>
      </c>
      <c r="BI640" s="141">
        <f>IF(N640="nulová",J640,0)</f>
        <v>0</v>
      </c>
      <c r="BJ640" s="18" t="s">
        <v>88</v>
      </c>
      <c r="BK640" s="141">
        <f>ROUND(I640*H640,2)</f>
        <v>0</v>
      </c>
      <c r="BL640" s="18" t="s">
        <v>256</v>
      </c>
      <c r="BM640" s="140" t="s">
        <v>959</v>
      </c>
    </row>
    <row r="641" spans="2:65" s="1" customFormat="1" ht="11.25" x14ac:dyDescent="0.2">
      <c r="B641" s="33"/>
      <c r="D641" s="142" t="s">
        <v>165</v>
      </c>
      <c r="F641" s="143" t="s">
        <v>960</v>
      </c>
      <c r="I641" s="144"/>
      <c r="L641" s="33"/>
      <c r="M641" s="145"/>
      <c r="U641" s="332"/>
      <c r="V641" s="1" t="str">
        <f t="shared" si="8"/>
        <v/>
      </c>
      <c r="AT641" s="18" t="s">
        <v>165</v>
      </c>
      <c r="AU641" s="18" t="s">
        <v>88</v>
      </c>
    </row>
    <row r="642" spans="2:65" s="14" customFormat="1" ht="11.25" x14ac:dyDescent="0.2">
      <c r="B642" s="159"/>
      <c r="D642" s="147" t="s">
        <v>167</v>
      </c>
      <c r="E642" s="160" t="s">
        <v>19</v>
      </c>
      <c r="F642" s="161" t="s">
        <v>961</v>
      </c>
      <c r="H642" s="160" t="s">
        <v>19</v>
      </c>
      <c r="I642" s="162"/>
      <c r="L642" s="159"/>
      <c r="M642" s="163"/>
      <c r="U642" s="335"/>
      <c r="V642" s="1" t="str">
        <f t="shared" si="8"/>
        <v/>
      </c>
      <c r="AT642" s="160" t="s">
        <v>167</v>
      </c>
      <c r="AU642" s="160" t="s">
        <v>88</v>
      </c>
      <c r="AV642" s="14" t="s">
        <v>82</v>
      </c>
      <c r="AW642" s="14" t="s">
        <v>36</v>
      </c>
      <c r="AX642" s="14" t="s">
        <v>75</v>
      </c>
      <c r="AY642" s="160" t="s">
        <v>155</v>
      </c>
    </row>
    <row r="643" spans="2:65" s="12" customFormat="1" ht="11.25" x14ac:dyDescent="0.2">
      <c r="B643" s="146"/>
      <c r="D643" s="147" t="s">
        <v>167</v>
      </c>
      <c r="E643" s="148" t="s">
        <v>19</v>
      </c>
      <c r="F643" s="149" t="s">
        <v>962</v>
      </c>
      <c r="H643" s="150">
        <v>7.6</v>
      </c>
      <c r="I643" s="151"/>
      <c r="L643" s="146"/>
      <c r="M643" s="152"/>
      <c r="U643" s="333"/>
      <c r="V643" s="1" t="str">
        <f t="shared" si="8"/>
        <v/>
      </c>
      <c r="AT643" s="148" t="s">
        <v>167</v>
      </c>
      <c r="AU643" s="148" t="s">
        <v>88</v>
      </c>
      <c r="AV643" s="12" t="s">
        <v>88</v>
      </c>
      <c r="AW643" s="12" t="s">
        <v>36</v>
      </c>
      <c r="AX643" s="12" t="s">
        <v>75</v>
      </c>
      <c r="AY643" s="148" t="s">
        <v>155</v>
      </c>
    </row>
    <row r="644" spans="2:65" s="14" customFormat="1" ht="11.25" x14ac:dyDescent="0.2">
      <c r="B644" s="159"/>
      <c r="D644" s="147" t="s">
        <v>167</v>
      </c>
      <c r="E644" s="160" t="s">
        <v>19</v>
      </c>
      <c r="F644" s="161" t="s">
        <v>963</v>
      </c>
      <c r="H644" s="160" t="s">
        <v>19</v>
      </c>
      <c r="I644" s="162"/>
      <c r="L644" s="159"/>
      <c r="M644" s="163"/>
      <c r="U644" s="335"/>
      <c r="V644" s="1" t="str">
        <f t="shared" si="8"/>
        <v/>
      </c>
      <c r="AT644" s="160" t="s">
        <v>167</v>
      </c>
      <c r="AU644" s="160" t="s">
        <v>88</v>
      </c>
      <c r="AV644" s="14" t="s">
        <v>82</v>
      </c>
      <c r="AW644" s="14" t="s">
        <v>36</v>
      </c>
      <c r="AX644" s="14" t="s">
        <v>75</v>
      </c>
      <c r="AY644" s="160" t="s">
        <v>155</v>
      </c>
    </row>
    <row r="645" spans="2:65" s="12" customFormat="1" ht="11.25" x14ac:dyDescent="0.2">
      <c r="B645" s="146"/>
      <c r="D645" s="147" t="s">
        <v>167</v>
      </c>
      <c r="E645" s="148" t="s">
        <v>19</v>
      </c>
      <c r="F645" s="149" t="s">
        <v>964</v>
      </c>
      <c r="H645" s="150">
        <v>11.4</v>
      </c>
      <c r="I645" s="151"/>
      <c r="L645" s="146"/>
      <c r="M645" s="152"/>
      <c r="U645" s="333"/>
      <c r="V645" s="1" t="str">
        <f t="shared" si="8"/>
        <v/>
      </c>
      <c r="AT645" s="148" t="s">
        <v>167</v>
      </c>
      <c r="AU645" s="148" t="s">
        <v>88</v>
      </c>
      <c r="AV645" s="12" t="s">
        <v>88</v>
      </c>
      <c r="AW645" s="12" t="s">
        <v>36</v>
      </c>
      <c r="AX645" s="12" t="s">
        <v>75</v>
      </c>
      <c r="AY645" s="148" t="s">
        <v>155</v>
      </c>
    </row>
    <row r="646" spans="2:65" s="12" customFormat="1" ht="11.25" x14ac:dyDescent="0.2">
      <c r="B646" s="146"/>
      <c r="D646" s="147" t="s">
        <v>167</v>
      </c>
      <c r="E646" s="148" t="s">
        <v>19</v>
      </c>
      <c r="F646" s="149" t="s">
        <v>965</v>
      </c>
      <c r="H646" s="150">
        <v>3.8</v>
      </c>
      <c r="I646" s="151"/>
      <c r="L646" s="146"/>
      <c r="M646" s="152"/>
      <c r="U646" s="333"/>
      <c r="V646" s="1" t="str">
        <f t="shared" si="8"/>
        <v/>
      </c>
      <c r="AT646" s="148" t="s">
        <v>167</v>
      </c>
      <c r="AU646" s="148" t="s">
        <v>88</v>
      </c>
      <c r="AV646" s="12" t="s">
        <v>88</v>
      </c>
      <c r="AW646" s="12" t="s">
        <v>36</v>
      </c>
      <c r="AX646" s="12" t="s">
        <v>75</v>
      </c>
      <c r="AY646" s="148" t="s">
        <v>155</v>
      </c>
    </row>
    <row r="647" spans="2:65" s="13" customFormat="1" ht="11.25" x14ac:dyDescent="0.2">
      <c r="B647" s="153"/>
      <c r="D647" s="147" t="s">
        <v>167</v>
      </c>
      <c r="E647" s="154" t="s">
        <v>19</v>
      </c>
      <c r="F647" s="155" t="s">
        <v>169</v>
      </c>
      <c r="H647" s="156">
        <v>22.8</v>
      </c>
      <c r="I647" s="157"/>
      <c r="L647" s="153"/>
      <c r="M647" s="158"/>
      <c r="U647" s="334"/>
      <c r="V647" s="1" t="str">
        <f t="shared" si="8"/>
        <v/>
      </c>
      <c r="AT647" s="154" t="s">
        <v>167</v>
      </c>
      <c r="AU647" s="154" t="s">
        <v>88</v>
      </c>
      <c r="AV647" s="13" t="s">
        <v>163</v>
      </c>
      <c r="AW647" s="13" t="s">
        <v>36</v>
      </c>
      <c r="AX647" s="13" t="s">
        <v>82</v>
      </c>
      <c r="AY647" s="154" t="s">
        <v>155</v>
      </c>
    </row>
    <row r="648" spans="2:65" s="1" customFormat="1" ht="16.5" customHeight="1" x14ac:dyDescent="0.2">
      <c r="B648" s="33"/>
      <c r="C648" s="129" t="s">
        <v>966</v>
      </c>
      <c r="D648" s="129" t="s">
        <v>158</v>
      </c>
      <c r="E648" s="130" t="s">
        <v>967</v>
      </c>
      <c r="F648" s="131" t="s">
        <v>968</v>
      </c>
      <c r="G648" s="132" t="s">
        <v>161</v>
      </c>
      <c r="H648" s="133">
        <v>7.03</v>
      </c>
      <c r="I648" s="134"/>
      <c r="J648" s="135">
        <f>ROUND(I648*H648,2)</f>
        <v>0</v>
      </c>
      <c r="K648" s="131" t="s">
        <v>162</v>
      </c>
      <c r="L648" s="33"/>
      <c r="M648" s="136" t="s">
        <v>19</v>
      </c>
      <c r="N648" s="137" t="s">
        <v>47</v>
      </c>
      <c r="P648" s="138">
        <f>O648*H648</f>
        <v>0</v>
      </c>
      <c r="Q648" s="138">
        <v>1.5E-3</v>
      </c>
      <c r="R648" s="138">
        <f>Q648*H648</f>
        <v>1.0545000000000001E-2</v>
      </c>
      <c r="S648" s="138">
        <v>0</v>
      </c>
      <c r="T648" s="138">
        <f>S648*H648</f>
        <v>0</v>
      </c>
      <c r="U648" s="331" t="s">
        <v>19</v>
      </c>
      <c r="V648" s="1" t="str">
        <f t="shared" si="8"/>
        <v/>
      </c>
      <c r="AR648" s="140" t="s">
        <v>256</v>
      </c>
      <c r="AT648" s="140" t="s">
        <v>158</v>
      </c>
      <c r="AU648" s="140" t="s">
        <v>88</v>
      </c>
      <c r="AY648" s="18" t="s">
        <v>155</v>
      </c>
      <c r="BE648" s="141">
        <f>IF(N648="základní",J648,0)</f>
        <v>0</v>
      </c>
      <c r="BF648" s="141">
        <f>IF(N648="snížená",J648,0)</f>
        <v>0</v>
      </c>
      <c r="BG648" s="141">
        <f>IF(N648="zákl. přenesená",J648,0)</f>
        <v>0</v>
      </c>
      <c r="BH648" s="141">
        <f>IF(N648="sníž. přenesená",J648,0)</f>
        <v>0</v>
      </c>
      <c r="BI648" s="141">
        <f>IF(N648="nulová",J648,0)</f>
        <v>0</v>
      </c>
      <c r="BJ648" s="18" t="s">
        <v>88</v>
      </c>
      <c r="BK648" s="141">
        <f>ROUND(I648*H648,2)</f>
        <v>0</v>
      </c>
      <c r="BL648" s="18" t="s">
        <v>256</v>
      </c>
      <c r="BM648" s="140" t="s">
        <v>969</v>
      </c>
    </row>
    <row r="649" spans="2:65" s="1" customFormat="1" ht="11.25" x14ac:dyDescent="0.2">
      <c r="B649" s="33"/>
      <c r="D649" s="142" t="s">
        <v>165</v>
      </c>
      <c r="F649" s="143" t="s">
        <v>970</v>
      </c>
      <c r="I649" s="144"/>
      <c r="L649" s="33"/>
      <c r="M649" s="145"/>
      <c r="U649" s="332"/>
      <c r="V649" s="1" t="str">
        <f t="shared" si="8"/>
        <v/>
      </c>
      <c r="AT649" s="18" t="s">
        <v>165</v>
      </c>
      <c r="AU649" s="18" t="s">
        <v>88</v>
      </c>
    </row>
    <row r="650" spans="2:65" s="1" customFormat="1" ht="19.5" x14ac:dyDescent="0.2">
      <c r="B650" s="33"/>
      <c r="D650" s="147" t="s">
        <v>266</v>
      </c>
      <c r="F650" s="164" t="s">
        <v>971</v>
      </c>
      <c r="I650" s="144"/>
      <c r="L650" s="33"/>
      <c r="M650" s="145"/>
      <c r="U650" s="332"/>
      <c r="V650" s="1" t="str">
        <f t="shared" si="8"/>
        <v/>
      </c>
      <c r="AT650" s="18" t="s">
        <v>266</v>
      </c>
      <c r="AU650" s="18" t="s">
        <v>88</v>
      </c>
    </row>
    <row r="651" spans="2:65" s="14" customFormat="1" ht="11.25" x14ac:dyDescent="0.2">
      <c r="B651" s="159"/>
      <c r="D651" s="147" t="s">
        <v>167</v>
      </c>
      <c r="E651" s="160" t="s">
        <v>19</v>
      </c>
      <c r="F651" s="161" t="s">
        <v>972</v>
      </c>
      <c r="H651" s="160" t="s">
        <v>19</v>
      </c>
      <c r="I651" s="162"/>
      <c r="L651" s="159"/>
      <c r="M651" s="163"/>
      <c r="U651" s="335"/>
      <c r="V651" s="1" t="str">
        <f t="shared" si="8"/>
        <v/>
      </c>
      <c r="AT651" s="160" t="s">
        <v>167</v>
      </c>
      <c r="AU651" s="160" t="s">
        <v>88</v>
      </c>
      <c r="AV651" s="14" t="s">
        <v>82</v>
      </c>
      <c r="AW651" s="14" t="s">
        <v>36</v>
      </c>
      <c r="AX651" s="14" t="s">
        <v>75</v>
      </c>
      <c r="AY651" s="160" t="s">
        <v>155</v>
      </c>
    </row>
    <row r="652" spans="2:65" s="12" customFormat="1" ht="11.25" x14ac:dyDescent="0.2">
      <c r="B652" s="146"/>
      <c r="D652" s="147" t="s">
        <v>167</v>
      </c>
      <c r="E652" s="148" t="s">
        <v>19</v>
      </c>
      <c r="F652" s="149" t="s">
        <v>929</v>
      </c>
      <c r="H652" s="150">
        <v>5.86</v>
      </c>
      <c r="I652" s="151"/>
      <c r="L652" s="146"/>
      <c r="M652" s="152"/>
      <c r="U652" s="333"/>
      <c r="V652" s="1" t="str">
        <f t="shared" si="8"/>
        <v/>
      </c>
      <c r="AT652" s="148" t="s">
        <v>167</v>
      </c>
      <c r="AU652" s="148" t="s">
        <v>88</v>
      </c>
      <c r="AV652" s="12" t="s">
        <v>88</v>
      </c>
      <c r="AW652" s="12" t="s">
        <v>36</v>
      </c>
      <c r="AX652" s="12" t="s">
        <v>75</v>
      </c>
      <c r="AY652" s="148" t="s">
        <v>155</v>
      </c>
    </row>
    <row r="653" spans="2:65" s="12" customFormat="1" ht="11.25" x14ac:dyDescent="0.2">
      <c r="B653" s="146"/>
      <c r="D653" s="147" t="s">
        <v>167</v>
      </c>
      <c r="E653" s="148" t="s">
        <v>19</v>
      </c>
      <c r="F653" s="149" t="s">
        <v>772</v>
      </c>
      <c r="H653" s="150">
        <v>1.17</v>
      </c>
      <c r="I653" s="151"/>
      <c r="L653" s="146"/>
      <c r="M653" s="152"/>
      <c r="U653" s="333"/>
      <c r="V653" s="1" t="str">
        <f t="shared" si="8"/>
        <v/>
      </c>
      <c r="AT653" s="148" t="s">
        <v>167</v>
      </c>
      <c r="AU653" s="148" t="s">
        <v>88</v>
      </c>
      <c r="AV653" s="12" t="s">
        <v>88</v>
      </c>
      <c r="AW653" s="12" t="s">
        <v>36</v>
      </c>
      <c r="AX653" s="12" t="s">
        <v>75</v>
      </c>
      <c r="AY653" s="148" t="s">
        <v>155</v>
      </c>
    </row>
    <row r="654" spans="2:65" s="13" customFormat="1" ht="11.25" x14ac:dyDescent="0.2">
      <c r="B654" s="153"/>
      <c r="D654" s="147" t="s">
        <v>167</v>
      </c>
      <c r="E654" s="154" t="s">
        <v>19</v>
      </c>
      <c r="F654" s="155" t="s">
        <v>169</v>
      </c>
      <c r="H654" s="156">
        <v>7.03</v>
      </c>
      <c r="I654" s="157"/>
      <c r="L654" s="153"/>
      <c r="M654" s="158"/>
      <c r="U654" s="334"/>
      <c r="V654" s="1" t="str">
        <f t="shared" si="8"/>
        <v/>
      </c>
      <c r="AT654" s="154" t="s">
        <v>167</v>
      </c>
      <c r="AU654" s="154" t="s">
        <v>88</v>
      </c>
      <c r="AV654" s="13" t="s">
        <v>163</v>
      </c>
      <c r="AW654" s="13" t="s">
        <v>36</v>
      </c>
      <c r="AX654" s="13" t="s">
        <v>82</v>
      </c>
      <c r="AY654" s="154" t="s">
        <v>155</v>
      </c>
    </row>
    <row r="655" spans="2:65" s="1" customFormat="1" ht="16.5" customHeight="1" x14ac:dyDescent="0.2">
      <c r="B655" s="33"/>
      <c r="C655" s="129" t="s">
        <v>973</v>
      </c>
      <c r="D655" s="129" t="s">
        <v>158</v>
      </c>
      <c r="E655" s="130" t="s">
        <v>974</v>
      </c>
      <c r="F655" s="131" t="s">
        <v>975</v>
      </c>
      <c r="G655" s="132" t="s">
        <v>172</v>
      </c>
      <c r="H655" s="133">
        <v>14</v>
      </c>
      <c r="I655" s="134"/>
      <c r="J655" s="135">
        <f>ROUND(I655*H655,2)</f>
        <v>0</v>
      </c>
      <c r="K655" s="131" t="s">
        <v>162</v>
      </c>
      <c r="L655" s="33"/>
      <c r="M655" s="136" t="s">
        <v>19</v>
      </c>
      <c r="N655" s="137" t="s">
        <v>47</v>
      </c>
      <c r="P655" s="138">
        <f>O655*H655</f>
        <v>0</v>
      </c>
      <c r="Q655" s="138">
        <v>2.1000000000000001E-4</v>
      </c>
      <c r="R655" s="138">
        <f>Q655*H655</f>
        <v>2.9399999999999999E-3</v>
      </c>
      <c r="S655" s="138">
        <v>0</v>
      </c>
      <c r="T655" s="138">
        <f>S655*H655</f>
        <v>0</v>
      </c>
      <c r="U655" s="331" t="s">
        <v>19</v>
      </c>
      <c r="V655" s="1" t="str">
        <f t="shared" si="8"/>
        <v/>
      </c>
      <c r="AR655" s="140" t="s">
        <v>256</v>
      </c>
      <c r="AT655" s="140" t="s">
        <v>158</v>
      </c>
      <c r="AU655" s="140" t="s">
        <v>88</v>
      </c>
      <c r="AY655" s="18" t="s">
        <v>155</v>
      </c>
      <c r="BE655" s="141">
        <f>IF(N655="základní",J655,0)</f>
        <v>0</v>
      </c>
      <c r="BF655" s="141">
        <f>IF(N655="snížená",J655,0)</f>
        <v>0</v>
      </c>
      <c r="BG655" s="141">
        <f>IF(N655="zákl. přenesená",J655,0)</f>
        <v>0</v>
      </c>
      <c r="BH655" s="141">
        <f>IF(N655="sníž. přenesená",J655,0)</f>
        <v>0</v>
      </c>
      <c r="BI655" s="141">
        <f>IF(N655="nulová",J655,0)</f>
        <v>0</v>
      </c>
      <c r="BJ655" s="18" t="s">
        <v>88</v>
      </c>
      <c r="BK655" s="141">
        <f>ROUND(I655*H655,2)</f>
        <v>0</v>
      </c>
      <c r="BL655" s="18" t="s">
        <v>256</v>
      </c>
      <c r="BM655" s="140" t="s">
        <v>976</v>
      </c>
    </row>
    <row r="656" spans="2:65" s="1" customFormat="1" ht="11.25" x14ac:dyDescent="0.2">
      <c r="B656" s="33"/>
      <c r="D656" s="142" t="s">
        <v>165</v>
      </c>
      <c r="F656" s="143" t="s">
        <v>977</v>
      </c>
      <c r="I656" s="144"/>
      <c r="L656" s="33"/>
      <c r="M656" s="145"/>
      <c r="U656" s="332"/>
      <c r="V656" s="1" t="str">
        <f t="shared" si="8"/>
        <v/>
      </c>
      <c r="AT656" s="18" t="s">
        <v>165</v>
      </c>
      <c r="AU656" s="18" t="s">
        <v>88</v>
      </c>
    </row>
    <row r="657" spans="2:65" s="12" customFormat="1" ht="11.25" x14ac:dyDescent="0.2">
      <c r="B657" s="146"/>
      <c r="D657" s="147" t="s">
        <v>167</v>
      </c>
      <c r="E657" s="148" t="s">
        <v>19</v>
      </c>
      <c r="F657" s="149" t="s">
        <v>978</v>
      </c>
      <c r="H657" s="150">
        <v>9</v>
      </c>
      <c r="I657" s="151"/>
      <c r="L657" s="146"/>
      <c r="M657" s="152"/>
      <c r="U657" s="333"/>
      <c r="V657" s="1" t="str">
        <f t="shared" si="8"/>
        <v/>
      </c>
      <c r="AT657" s="148" t="s">
        <v>167</v>
      </c>
      <c r="AU657" s="148" t="s">
        <v>88</v>
      </c>
      <c r="AV657" s="12" t="s">
        <v>88</v>
      </c>
      <c r="AW657" s="12" t="s">
        <v>36</v>
      </c>
      <c r="AX657" s="12" t="s">
        <v>75</v>
      </c>
      <c r="AY657" s="148" t="s">
        <v>155</v>
      </c>
    </row>
    <row r="658" spans="2:65" s="12" customFormat="1" ht="11.25" x14ac:dyDescent="0.2">
      <c r="B658" s="146"/>
      <c r="D658" s="147" t="s">
        <v>167</v>
      </c>
      <c r="E658" s="148" t="s">
        <v>19</v>
      </c>
      <c r="F658" s="149" t="s">
        <v>979</v>
      </c>
      <c r="H658" s="150">
        <v>5</v>
      </c>
      <c r="I658" s="151"/>
      <c r="L658" s="146"/>
      <c r="M658" s="152"/>
      <c r="U658" s="333"/>
      <c r="V658" s="1" t="str">
        <f t="shared" si="8"/>
        <v/>
      </c>
      <c r="AT658" s="148" t="s">
        <v>167</v>
      </c>
      <c r="AU658" s="148" t="s">
        <v>88</v>
      </c>
      <c r="AV658" s="12" t="s">
        <v>88</v>
      </c>
      <c r="AW658" s="12" t="s">
        <v>36</v>
      </c>
      <c r="AX658" s="12" t="s">
        <v>75</v>
      </c>
      <c r="AY658" s="148" t="s">
        <v>155</v>
      </c>
    </row>
    <row r="659" spans="2:65" s="13" customFormat="1" ht="11.25" x14ac:dyDescent="0.2">
      <c r="B659" s="153"/>
      <c r="D659" s="147" t="s">
        <v>167</v>
      </c>
      <c r="E659" s="154" t="s">
        <v>19</v>
      </c>
      <c r="F659" s="155" t="s">
        <v>169</v>
      </c>
      <c r="H659" s="156">
        <v>14</v>
      </c>
      <c r="I659" s="157"/>
      <c r="L659" s="153"/>
      <c r="M659" s="158"/>
      <c r="U659" s="334"/>
      <c r="V659" s="1" t="str">
        <f t="shared" si="8"/>
        <v/>
      </c>
      <c r="AT659" s="154" t="s">
        <v>167</v>
      </c>
      <c r="AU659" s="154" t="s">
        <v>88</v>
      </c>
      <c r="AV659" s="13" t="s">
        <v>163</v>
      </c>
      <c r="AW659" s="13" t="s">
        <v>36</v>
      </c>
      <c r="AX659" s="13" t="s">
        <v>82</v>
      </c>
      <c r="AY659" s="154" t="s">
        <v>155</v>
      </c>
    </row>
    <row r="660" spans="2:65" s="1" customFormat="1" ht="16.5" customHeight="1" x14ac:dyDescent="0.2">
      <c r="B660" s="33"/>
      <c r="C660" s="129" t="s">
        <v>980</v>
      </c>
      <c r="D660" s="129" t="s">
        <v>158</v>
      </c>
      <c r="E660" s="130" t="s">
        <v>981</v>
      </c>
      <c r="F660" s="131" t="s">
        <v>982</v>
      </c>
      <c r="G660" s="132" t="s">
        <v>172</v>
      </c>
      <c r="H660" s="133">
        <v>6</v>
      </c>
      <c r="I660" s="134"/>
      <c r="J660" s="135">
        <f>ROUND(I660*H660,2)</f>
        <v>0</v>
      </c>
      <c r="K660" s="131" t="s">
        <v>162</v>
      </c>
      <c r="L660" s="33"/>
      <c r="M660" s="136" t="s">
        <v>19</v>
      </c>
      <c r="N660" s="137" t="s">
        <v>47</v>
      </c>
      <c r="P660" s="138">
        <f>O660*H660</f>
        <v>0</v>
      </c>
      <c r="Q660" s="138">
        <v>2.0000000000000001E-4</v>
      </c>
      <c r="R660" s="138">
        <f>Q660*H660</f>
        <v>1.2000000000000001E-3</v>
      </c>
      <c r="S660" s="138">
        <v>0</v>
      </c>
      <c r="T660" s="138">
        <f>S660*H660</f>
        <v>0</v>
      </c>
      <c r="U660" s="331" t="s">
        <v>19</v>
      </c>
      <c r="V660" s="1" t="str">
        <f t="shared" si="8"/>
        <v/>
      </c>
      <c r="AR660" s="140" t="s">
        <v>256</v>
      </c>
      <c r="AT660" s="140" t="s">
        <v>158</v>
      </c>
      <c r="AU660" s="140" t="s">
        <v>88</v>
      </c>
      <c r="AY660" s="18" t="s">
        <v>155</v>
      </c>
      <c r="BE660" s="141">
        <f>IF(N660="základní",J660,0)</f>
        <v>0</v>
      </c>
      <c r="BF660" s="141">
        <f>IF(N660="snížená",J660,0)</f>
        <v>0</v>
      </c>
      <c r="BG660" s="141">
        <f>IF(N660="zákl. přenesená",J660,0)</f>
        <v>0</v>
      </c>
      <c r="BH660" s="141">
        <f>IF(N660="sníž. přenesená",J660,0)</f>
        <v>0</v>
      </c>
      <c r="BI660" s="141">
        <f>IF(N660="nulová",J660,0)</f>
        <v>0</v>
      </c>
      <c r="BJ660" s="18" t="s">
        <v>88</v>
      </c>
      <c r="BK660" s="141">
        <f>ROUND(I660*H660,2)</f>
        <v>0</v>
      </c>
      <c r="BL660" s="18" t="s">
        <v>256</v>
      </c>
      <c r="BM660" s="140" t="s">
        <v>983</v>
      </c>
    </row>
    <row r="661" spans="2:65" s="1" customFormat="1" ht="11.25" x14ac:dyDescent="0.2">
      <c r="B661" s="33"/>
      <c r="D661" s="142" t="s">
        <v>165</v>
      </c>
      <c r="F661" s="143" t="s">
        <v>984</v>
      </c>
      <c r="I661" s="144"/>
      <c r="L661" s="33"/>
      <c r="M661" s="145"/>
      <c r="U661" s="332"/>
      <c r="V661" s="1" t="str">
        <f t="shared" si="8"/>
        <v/>
      </c>
      <c r="AT661" s="18" t="s">
        <v>165</v>
      </c>
      <c r="AU661" s="18" t="s">
        <v>88</v>
      </c>
    </row>
    <row r="662" spans="2:65" s="12" customFormat="1" ht="11.25" x14ac:dyDescent="0.2">
      <c r="B662" s="146"/>
      <c r="D662" s="147" t="s">
        <v>167</v>
      </c>
      <c r="E662" s="148" t="s">
        <v>19</v>
      </c>
      <c r="F662" s="149" t="s">
        <v>985</v>
      </c>
      <c r="H662" s="150">
        <v>5</v>
      </c>
      <c r="I662" s="151"/>
      <c r="L662" s="146"/>
      <c r="M662" s="152"/>
      <c r="U662" s="333"/>
      <c r="V662" s="1" t="str">
        <f t="shared" si="8"/>
        <v/>
      </c>
      <c r="AT662" s="148" t="s">
        <v>167</v>
      </c>
      <c r="AU662" s="148" t="s">
        <v>88</v>
      </c>
      <c r="AV662" s="12" t="s">
        <v>88</v>
      </c>
      <c r="AW662" s="12" t="s">
        <v>36</v>
      </c>
      <c r="AX662" s="12" t="s">
        <v>75</v>
      </c>
      <c r="AY662" s="148" t="s">
        <v>155</v>
      </c>
    </row>
    <row r="663" spans="2:65" s="12" customFormat="1" ht="11.25" x14ac:dyDescent="0.2">
      <c r="B663" s="146"/>
      <c r="D663" s="147" t="s">
        <v>167</v>
      </c>
      <c r="E663" s="148" t="s">
        <v>19</v>
      </c>
      <c r="F663" s="149" t="s">
        <v>986</v>
      </c>
      <c r="H663" s="150">
        <v>1</v>
      </c>
      <c r="I663" s="151"/>
      <c r="L663" s="146"/>
      <c r="M663" s="152"/>
      <c r="U663" s="333"/>
      <c r="V663" s="1" t="str">
        <f t="shared" si="8"/>
        <v/>
      </c>
      <c r="AT663" s="148" t="s">
        <v>167</v>
      </c>
      <c r="AU663" s="148" t="s">
        <v>88</v>
      </c>
      <c r="AV663" s="12" t="s">
        <v>88</v>
      </c>
      <c r="AW663" s="12" t="s">
        <v>36</v>
      </c>
      <c r="AX663" s="12" t="s">
        <v>75</v>
      </c>
      <c r="AY663" s="148" t="s">
        <v>155</v>
      </c>
    </row>
    <row r="664" spans="2:65" s="13" customFormat="1" ht="11.25" x14ac:dyDescent="0.2">
      <c r="B664" s="153"/>
      <c r="D664" s="147" t="s">
        <v>167</v>
      </c>
      <c r="E664" s="154" t="s">
        <v>19</v>
      </c>
      <c r="F664" s="155" t="s">
        <v>169</v>
      </c>
      <c r="H664" s="156">
        <v>6</v>
      </c>
      <c r="I664" s="157"/>
      <c r="L664" s="153"/>
      <c r="M664" s="158"/>
      <c r="U664" s="334"/>
      <c r="V664" s="1" t="str">
        <f t="shared" si="8"/>
        <v/>
      </c>
      <c r="AT664" s="154" t="s">
        <v>167</v>
      </c>
      <c r="AU664" s="154" t="s">
        <v>88</v>
      </c>
      <c r="AV664" s="13" t="s">
        <v>163</v>
      </c>
      <c r="AW664" s="13" t="s">
        <v>36</v>
      </c>
      <c r="AX664" s="13" t="s">
        <v>82</v>
      </c>
      <c r="AY664" s="154" t="s">
        <v>155</v>
      </c>
    </row>
    <row r="665" spans="2:65" s="1" customFormat="1" ht="16.5" customHeight="1" x14ac:dyDescent="0.2">
      <c r="B665" s="33"/>
      <c r="C665" s="129" t="s">
        <v>987</v>
      </c>
      <c r="D665" s="129" t="s">
        <v>158</v>
      </c>
      <c r="E665" s="130" t="s">
        <v>988</v>
      </c>
      <c r="F665" s="131" t="s">
        <v>989</v>
      </c>
      <c r="G665" s="132" t="s">
        <v>326</v>
      </c>
      <c r="H665" s="133">
        <v>15.2</v>
      </c>
      <c r="I665" s="134"/>
      <c r="J665" s="135">
        <f>ROUND(I665*H665,2)</f>
        <v>0</v>
      </c>
      <c r="K665" s="131" t="s">
        <v>162</v>
      </c>
      <c r="L665" s="33"/>
      <c r="M665" s="136" t="s">
        <v>19</v>
      </c>
      <c r="N665" s="137" t="s">
        <v>47</v>
      </c>
      <c r="P665" s="138">
        <f>O665*H665</f>
        <v>0</v>
      </c>
      <c r="Q665" s="138">
        <v>3.2000000000000003E-4</v>
      </c>
      <c r="R665" s="138">
        <f>Q665*H665</f>
        <v>4.8640000000000003E-3</v>
      </c>
      <c r="S665" s="138">
        <v>0</v>
      </c>
      <c r="T665" s="138">
        <f>S665*H665</f>
        <v>0</v>
      </c>
      <c r="U665" s="331" t="s">
        <v>19</v>
      </c>
      <c r="V665" s="1" t="str">
        <f t="shared" si="8"/>
        <v/>
      </c>
      <c r="AR665" s="140" t="s">
        <v>256</v>
      </c>
      <c r="AT665" s="140" t="s">
        <v>158</v>
      </c>
      <c r="AU665" s="140" t="s">
        <v>88</v>
      </c>
      <c r="AY665" s="18" t="s">
        <v>155</v>
      </c>
      <c r="BE665" s="141">
        <f>IF(N665="základní",J665,0)</f>
        <v>0</v>
      </c>
      <c r="BF665" s="141">
        <f>IF(N665="snížená",J665,0)</f>
        <v>0</v>
      </c>
      <c r="BG665" s="141">
        <f>IF(N665="zákl. přenesená",J665,0)</f>
        <v>0</v>
      </c>
      <c r="BH665" s="141">
        <f>IF(N665="sníž. přenesená",J665,0)</f>
        <v>0</v>
      </c>
      <c r="BI665" s="141">
        <f>IF(N665="nulová",J665,0)</f>
        <v>0</v>
      </c>
      <c r="BJ665" s="18" t="s">
        <v>88</v>
      </c>
      <c r="BK665" s="141">
        <f>ROUND(I665*H665,2)</f>
        <v>0</v>
      </c>
      <c r="BL665" s="18" t="s">
        <v>256</v>
      </c>
      <c r="BM665" s="140" t="s">
        <v>990</v>
      </c>
    </row>
    <row r="666" spans="2:65" s="1" customFormat="1" ht="11.25" x14ac:dyDescent="0.2">
      <c r="B666" s="33"/>
      <c r="D666" s="142" t="s">
        <v>165</v>
      </c>
      <c r="F666" s="143" t="s">
        <v>991</v>
      </c>
      <c r="I666" s="144"/>
      <c r="L666" s="33"/>
      <c r="M666" s="145"/>
      <c r="U666" s="332"/>
      <c r="V666" s="1" t="str">
        <f t="shared" si="8"/>
        <v/>
      </c>
      <c r="AT666" s="18" t="s">
        <v>165</v>
      </c>
      <c r="AU666" s="18" t="s">
        <v>88</v>
      </c>
    </row>
    <row r="667" spans="2:65" s="12" customFormat="1" ht="11.25" x14ac:dyDescent="0.2">
      <c r="B667" s="146"/>
      <c r="D667" s="147" t="s">
        <v>167</v>
      </c>
      <c r="E667" s="148" t="s">
        <v>19</v>
      </c>
      <c r="F667" s="149" t="s">
        <v>964</v>
      </c>
      <c r="H667" s="150">
        <v>11.4</v>
      </c>
      <c r="I667" s="151"/>
      <c r="L667" s="146"/>
      <c r="M667" s="152"/>
      <c r="U667" s="333"/>
      <c r="V667" s="1" t="str">
        <f t="shared" si="8"/>
        <v/>
      </c>
      <c r="AT667" s="148" t="s">
        <v>167</v>
      </c>
      <c r="AU667" s="148" t="s">
        <v>88</v>
      </c>
      <c r="AV667" s="12" t="s">
        <v>88</v>
      </c>
      <c r="AW667" s="12" t="s">
        <v>36</v>
      </c>
      <c r="AX667" s="12" t="s">
        <v>75</v>
      </c>
      <c r="AY667" s="148" t="s">
        <v>155</v>
      </c>
    </row>
    <row r="668" spans="2:65" s="12" customFormat="1" ht="11.25" x14ac:dyDescent="0.2">
      <c r="B668" s="146"/>
      <c r="D668" s="147" t="s">
        <v>167</v>
      </c>
      <c r="E668" s="148" t="s">
        <v>19</v>
      </c>
      <c r="F668" s="149" t="s">
        <v>965</v>
      </c>
      <c r="H668" s="150">
        <v>3.8</v>
      </c>
      <c r="I668" s="151"/>
      <c r="L668" s="146"/>
      <c r="M668" s="152"/>
      <c r="U668" s="333"/>
      <c r="V668" s="1" t="str">
        <f t="shared" si="8"/>
        <v/>
      </c>
      <c r="AT668" s="148" t="s">
        <v>167</v>
      </c>
      <c r="AU668" s="148" t="s">
        <v>88</v>
      </c>
      <c r="AV668" s="12" t="s">
        <v>88</v>
      </c>
      <c r="AW668" s="12" t="s">
        <v>36</v>
      </c>
      <c r="AX668" s="12" t="s">
        <v>75</v>
      </c>
      <c r="AY668" s="148" t="s">
        <v>155</v>
      </c>
    </row>
    <row r="669" spans="2:65" s="13" customFormat="1" ht="11.25" x14ac:dyDescent="0.2">
      <c r="B669" s="153"/>
      <c r="D669" s="147" t="s">
        <v>167</v>
      </c>
      <c r="E669" s="154" t="s">
        <v>19</v>
      </c>
      <c r="F669" s="155" t="s">
        <v>169</v>
      </c>
      <c r="H669" s="156">
        <v>15.2</v>
      </c>
      <c r="I669" s="157"/>
      <c r="L669" s="153"/>
      <c r="M669" s="158"/>
      <c r="U669" s="334"/>
      <c r="V669" s="1" t="str">
        <f t="shared" si="8"/>
        <v/>
      </c>
      <c r="AT669" s="154" t="s">
        <v>167</v>
      </c>
      <c r="AU669" s="154" t="s">
        <v>88</v>
      </c>
      <c r="AV669" s="13" t="s">
        <v>163</v>
      </c>
      <c r="AW669" s="13" t="s">
        <v>36</v>
      </c>
      <c r="AX669" s="13" t="s">
        <v>82</v>
      </c>
      <c r="AY669" s="154" t="s">
        <v>155</v>
      </c>
    </row>
    <row r="670" spans="2:65" s="1" customFormat="1" ht="24.2" customHeight="1" x14ac:dyDescent="0.2">
      <c r="B670" s="33"/>
      <c r="C670" s="129" t="s">
        <v>992</v>
      </c>
      <c r="D670" s="129" t="s">
        <v>158</v>
      </c>
      <c r="E670" s="130" t="s">
        <v>993</v>
      </c>
      <c r="F670" s="131" t="s">
        <v>994</v>
      </c>
      <c r="G670" s="132" t="s">
        <v>678</v>
      </c>
      <c r="H670" s="181"/>
      <c r="I670" s="134"/>
      <c r="J670" s="135">
        <f>ROUND(I670*H670,2)</f>
        <v>0</v>
      </c>
      <c r="K670" s="131" t="s">
        <v>162</v>
      </c>
      <c r="L670" s="33"/>
      <c r="M670" s="136" t="s">
        <v>19</v>
      </c>
      <c r="N670" s="137" t="s">
        <v>47</v>
      </c>
      <c r="P670" s="138">
        <f>O670*H670</f>
        <v>0</v>
      </c>
      <c r="Q670" s="138">
        <v>0</v>
      </c>
      <c r="R670" s="138">
        <f>Q670*H670</f>
        <v>0</v>
      </c>
      <c r="S670" s="138">
        <v>0</v>
      </c>
      <c r="T670" s="138">
        <f>S670*H670</f>
        <v>0</v>
      </c>
      <c r="U670" s="331" t="s">
        <v>19</v>
      </c>
      <c r="V670" s="1" t="str">
        <f t="shared" si="8"/>
        <v/>
      </c>
      <c r="AR670" s="140" t="s">
        <v>256</v>
      </c>
      <c r="AT670" s="140" t="s">
        <v>158</v>
      </c>
      <c r="AU670" s="140" t="s">
        <v>88</v>
      </c>
      <c r="AY670" s="18" t="s">
        <v>155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8" t="s">
        <v>88</v>
      </c>
      <c r="BK670" s="141">
        <f>ROUND(I670*H670,2)</f>
        <v>0</v>
      </c>
      <c r="BL670" s="18" t="s">
        <v>256</v>
      </c>
      <c r="BM670" s="140" t="s">
        <v>995</v>
      </c>
    </row>
    <row r="671" spans="2:65" s="1" customFormat="1" ht="11.25" x14ac:dyDescent="0.2">
      <c r="B671" s="33"/>
      <c r="D671" s="142" t="s">
        <v>165</v>
      </c>
      <c r="F671" s="143" t="s">
        <v>996</v>
      </c>
      <c r="I671" s="144"/>
      <c r="L671" s="33"/>
      <c r="M671" s="145"/>
      <c r="U671" s="332"/>
      <c r="V671" s="1" t="str">
        <f t="shared" si="8"/>
        <v/>
      </c>
      <c r="AT671" s="18" t="s">
        <v>165</v>
      </c>
      <c r="AU671" s="18" t="s">
        <v>88</v>
      </c>
    </row>
    <row r="672" spans="2:65" s="11" customFormat="1" ht="22.9" customHeight="1" x14ac:dyDescent="0.2">
      <c r="B672" s="117"/>
      <c r="D672" s="118" t="s">
        <v>74</v>
      </c>
      <c r="E672" s="127" t="s">
        <v>997</v>
      </c>
      <c r="F672" s="127" t="s">
        <v>998</v>
      </c>
      <c r="I672" s="120"/>
      <c r="J672" s="128">
        <f>BK672</f>
        <v>0</v>
      </c>
      <c r="L672" s="117"/>
      <c r="M672" s="122"/>
      <c r="P672" s="123">
        <f>SUM(P673:P686)</f>
        <v>0</v>
      </c>
      <c r="R672" s="123">
        <f>SUM(R673:R686)</f>
        <v>0</v>
      </c>
      <c r="T672" s="123">
        <f>SUM(T673:T686)</f>
        <v>0.99490000000000001</v>
      </c>
      <c r="U672" s="330"/>
      <c r="V672" s="1" t="str">
        <f t="shared" si="8"/>
        <v/>
      </c>
      <c r="AR672" s="118" t="s">
        <v>88</v>
      </c>
      <c r="AT672" s="125" t="s">
        <v>74</v>
      </c>
      <c r="AU672" s="125" t="s">
        <v>82</v>
      </c>
      <c r="AY672" s="118" t="s">
        <v>155</v>
      </c>
      <c r="BK672" s="126">
        <f>SUM(BK673:BK686)</f>
        <v>0</v>
      </c>
    </row>
    <row r="673" spans="2:65" s="1" customFormat="1" ht="16.5" customHeight="1" x14ac:dyDescent="0.2">
      <c r="B673" s="33"/>
      <c r="C673" s="129" t="s">
        <v>999</v>
      </c>
      <c r="D673" s="129" t="s">
        <v>158</v>
      </c>
      <c r="E673" s="130" t="s">
        <v>1000</v>
      </c>
      <c r="F673" s="131" t="s">
        <v>1001</v>
      </c>
      <c r="G673" s="132" t="s">
        <v>161</v>
      </c>
      <c r="H673" s="133">
        <v>37.99</v>
      </c>
      <c r="I673" s="134"/>
      <c r="J673" s="135">
        <f>ROUND(I673*H673,2)</f>
        <v>0</v>
      </c>
      <c r="K673" s="131" t="s">
        <v>162</v>
      </c>
      <c r="L673" s="33"/>
      <c r="M673" s="136" t="s">
        <v>19</v>
      </c>
      <c r="N673" s="137" t="s">
        <v>47</v>
      </c>
      <c r="P673" s="138">
        <f>O673*H673</f>
        <v>0</v>
      </c>
      <c r="Q673" s="138">
        <v>0</v>
      </c>
      <c r="R673" s="138">
        <f>Q673*H673</f>
        <v>0</v>
      </c>
      <c r="S673" s="138">
        <v>2.5000000000000001E-2</v>
      </c>
      <c r="T673" s="138">
        <f>S673*H673</f>
        <v>0.94975000000000009</v>
      </c>
      <c r="U673" s="331" t="s">
        <v>19</v>
      </c>
      <c r="V673" s="1" t="str">
        <f t="shared" si="8"/>
        <v/>
      </c>
      <c r="AR673" s="140" t="s">
        <v>256</v>
      </c>
      <c r="AT673" s="140" t="s">
        <v>158</v>
      </c>
      <c r="AU673" s="140" t="s">
        <v>88</v>
      </c>
      <c r="AY673" s="18" t="s">
        <v>155</v>
      </c>
      <c r="BE673" s="141">
        <f>IF(N673="základní",J673,0)</f>
        <v>0</v>
      </c>
      <c r="BF673" s="141">
        <f>IF(N673="snížená",J673,0)</f>
        <v>0</v>
      </c>
      <c r="BG673" s="141">
        <f>IF(N673="zákl. přenesená",J673,0)</f>
        <v>0</v>
      </c>
      <c r="BH673" s="141">
        <f>IF(N673="sníž. přenesená",J673,0)</f>
        <v>0</v>
      </c>
      <c r="BI673" s="141">
        <f>IF(N673="nulová",J673,0)</f>
        <v>0</v>
      </c>
      <c r="BJ673" s="18" t="s">
        <v>88</v>
      </c>
      <c r="BK673" s="141">
        <f>ROUND(I673*H673,2)</f>
        <v>0</v>
      </c>
      <c r="BL673" s="18" t="s">
        <v>256</v>
      </c>
      <c r="BM673" s="140" t="s">
        <v>1002</v>
      </c>
    </row>
    <row r="674" spans="2:65" s="1" customFormat="1" ht="11.25" x14ac:dyDescent="0.2">
      <c r="B674" s="33"/>
      <c r="D674" s="142" t="s">
        <v>165</v>
      </c>
      <c r="F674" s="143" t="s">
        <v>1003</v>
      </c>
      <c r="I674" s="144"/>
      <c r="L674" s="33"/>
      <c r="M674" s="145"/>
      <c r="U674" s="332"/>
      <c r="V674" s="1" t="str">
        <f t="shared" si="8"/>
        <v/>
      </c>
      <c r="AT674" s="18" t="s">
        <v>165</v>
      </c>
      <c r="AU674" s="18" t="s">
        <v>88</v>
      </c>
    </row>
    <row r="675" spans="2:65" s="14" customFormat="1" ht="11.25" x14ac:dyDescent="0.2">
      <c r="B675" s="159"/>
      <c r="D675" s="147" t="s">
        <v>167</v>
      </c>
      <c r="E675" s="160" t="s">
        <v>19</v>
      </c>
      <c r="F675" s="161" t="s">
        <v>505</v>
      </c>
      <c r="H675" s="160" t="s">
        <v>19</v>
      </c>
      <c r="I675" s="162"/>
      <c r="L675" s="159"/>
      <c r="M675" s="163"/>
      <c r="U675" s="335"/>
      <c r="V675" s="1" t="str">
        <f t="shared" si="8"/>
        <v/>
      </c>
      <c r="AT675" s="160" t="s">
        <v>167</v>
      </c>
      <c r="AU675" s="160" t="s">
        <v>88</v>
      </c>
      <c r="AV675" s="14" t="s">
        <v>82</v>
      </c>
      <c r="AW675" s="14" t="s">
        <v>36</v>
      </c>
      <c r="AX675" s="14" t="s">
        <v>75</v>
      </c>
      <c r="AY675" s="160" t="s">
        <v>155</v>
      </c>
    </row>
    <row r="676" spans="2:65" s="12" customFormat="1" ht="11.25" x14ac:dyDescent="0.2">
      <c r="B676" s="146"/>
      <c r="D676" s="147" t="s">
        <v>167</v>
      </c>
      <c r="E676" s="148" t="s">
        <v>19</v>
      </c>
      <c r="F676" s="149" t="s">
        <v>757</v>
      </c>
      <c r="H676" s="150">
        <v>20.59</v>
      </c>
      <c r="I676" s="151"/>
      <c r="L676" s="146"/>
      <c r="M676" s="152"/>
      <c r="U676" s="333"/>
      <c r="V676" s="1" t="str">
        <f t="shared" si="8"/>
        <v/>
      </c>
      <c r="AT676" s="148" t="s">
        <v>167</v>
      </c>
      <c r="AU676" s="148" t="s">
        <v>88</v>
      </c>
      <c r="AV676" s="12" t="s">
        <v>88</v>
      </c>
      <c r="AW676" s="12" t="s">
        <v>36</v>
      </c>
      <c r="AX676" s="12" t="s">
        <v>75</v>
      </c>
      <c r="AY676" s="148" t="s">
        <v>155</v>
      </c>
    </row>
    <row r="677" spans="2:65" s="12" customFormat="1" ht="11.25" x14ac:dyDescent="0.2">
      <c r="B677" s="146"/>
      <c r="D677" s="147" t="s">
        <v>167</v>
      </c>
      <c r="E677" s="148" t="s">
        <v>19</v>
      </c>
      <c r="F677" s="149" t="s">
        <v>758</v>
      </c>
      <c r="H677" s="150">
        <v>17.399999999999999</v>
      </c>
      <c r="I677" s="151"/>
      <c r="L677" s="146"/>
      <c r="M677" s="152"/>
      <c r="U677" s="333"/>
      <c r="V677" s="1" t="str">
        <f t="shared" si="8"/>
        <v/>
      </c>
      <c r="AT677" s="148" t="s">
        <v>167</v>
      </c>
      <c r="AU677" s="148" t="s">
        <v>88</v>
      </c>
      <c r="AV677" s="12" t="s">
        <v>88</v>
      </c>
      <c r="AW677" s="12" t="s">
        <v>36</v>
      </c>
      <c r="AX677" s="12" t="s">
        <v>75</v>
      </c>
      <c r="AY677" s="148" t="s">
        <v>155</v>
      </c>
    </row>
    <row r="678" spans="2:65" s="13" customFormat="1" ht="11.25" x14ac:dyDescent="0.2">
      <c r="B678" s="153"/>
      <c r="D678" s="147" t="s">
        <v>167</v>
      </c>
      <c r="E678" s="154" t="s">
        <v>19</v>
      </c>
      <c r="F678" s="155" t="s">
        <v>169</v>
      </c>
      <c r="H678" s="156">
        <v>37.989999999999995</v>
      </c>
      <c r="I678" s="157"/>
      <c r="L678" s="153"/>
      <c r="M678" s="158"/>
      <c r="U678" s="334"/>
      <c r="V678" s="1" t="str">
        <f t="shared" si="8"/>
        <v/>
      </c>
      <c r="AT678" s="154" t="s">
        <v>167</v>
      </c>
      <c r="AU678" s="154" t="s">
        <v>88</v>
      </c>
      <c r="AV678" s="13" t="s">
        <v>163</v>
      </c>
      <c r="AW678" s="13" t="s">
        <v>36</v>
      </c>
      <c r="AX678" s="13" t="s">
        <v>82</v>
      </c>
      <c r="AY678" s="154" t="s">
        <v>155</v>
      </c>
    </row>
    <row r="679" spans="2:65" s="1" customFormat="1" ht="21.75" customHeight="1" x14ac:dyDescent="0.2">
      <c r="B679" s="33"/>
      <c r="C679" s="129" t="s">
        <v>1004</v>
      </c>
      <c r="D679" s="129" t="s">
        <v>158</v>
      </c>
      <c r="E679" s="130" t="s">
        <v>1005</v>
      </c>
      <c r="F679" s="131" t="s">
        <v>1006</v>
      </c>
      <c r="G679" s="132" t="s">
        <v>161</v>
      </c>
      <c r="H679" s="133">
        <v>6.02</v>
      </c>
      <c r="I679" s="134"/>
      <c r="J679" s="135">
        <f>ROUND(I679*H679,2)</f>
        <v>0</v>
      </c>
      <c r="K679" s="131" t="s">
        <v>162</v>
      </c>
      <c r="L679" s="33"/>
      <c r="M679" s="136" t="s">
        <v>19</v>
      </c>
      <c r="N679" s="137" t="s">
        <v>47</v>
      </c>
      <c r="P679" s="138">
        <f>O679*H679</f>
        <v>0</v>
      </c>
      <c r="Q679" s="138">
        <v>0</v>
      </c>
      <c r="R679" s="138">
        <f>Q679*H679</f>
        <v>0</v>
      </c>
      <c r="S679" s="138">
        <v>7.0000000000000001E-3</v>
      </c>
      <c r="T679" s="138">
        <f>S679*H679</f>
        <v>4.2139999999999997E-2</v>
      </c>
      <c r="U679" s="331" t="s">
        <v>19</v>
      </c>
      <c r="V679" s="1" t="str">
        <f t="shared" si="8"/>
        <v/>
      </c>
      <c r="AR679" s="140" t="s">
        <v>256</v>
      </c>
      <c r="AT679" s="140" t="s">
        <v>158</v>
      </c>
      <c r="AU679" s="140" t="s">
        <v>88</v>
      </c>
      <c r="AY679" s="18" t="s">
        <v>155</v>
      </c>
      <c r="BE679" s="141">
        <f>IF(N679="základní",J679,0)</f>
        <v>0</v>
      </c>
      <c r="BF679" s="141">
        <f>IF(N679="snížená",J679,0)</f>
        <v>0</v>
      </c>
      <c r="BG679" s="141">
        <f>IF(N679="zákl. přenesená",J679,0)</f>
        <v>0</v>
      </c>
      <c r="BH679" s="141">
        <f>IF(N679="sníž. přenesená",J679,0)</f>
        <v>0</v>
      </c>
      <c r="BI679" s="141">
        <f>IF(N679="nulová",J679,0)</f>
        <v>0</v>
      </c>
      <c r="BJ679" s="18" t="s">
        <v>88</v>
      </c>
      <c r="BK679" s="141">
        <f>ROUND(I679*H679,2)</f>
        <v>0</v>
      </c>
      <c r="BL679" s="18" t="s">
        <v>256</v>
      </c>
      <c r="BM679" s="140" t="s">
        <v>1007</v>
      </c>
    </row>
    <row r="680" spans="2:65" s="1" customFormat="1" ht="11.25" x14ac:dyDescent="0.2">
      <c r="B680" s="33"/>
      <c r="D680" s="142" t="s">
        <v>165</v>
      </c>
      <c r="F680" s="143" t="s">
        <v>1008</v>
      </c>
      <c r="I680" s="144"/>
      <c r="L680" s="33"/>
      <c r="M680" s="145"/>
      <c r="U680" s="332"/>
      <c r="V680" s="1" t="str">
        <f t="shared" si="8"/>
        <v/>
      </c>
      <c r="AT680" s="18" t="s">
        <v>165</v>
      </c>
      <c r="AU680" s="18" t="s">
        <v>88</v>
      </c>
    </row>
    <row r="681" spans="2:65" s="14" customFormat="1" ht="11.25" x14ac:dyDescent="0.2">
      <c r="B681" s="159"/>
      <c r="D681" s="147" t="s">
        <v>167</v>
      </c>
      <c r="E681" s="160" t="s">
        <v>19</v>
      </c>
      <c r="F681" s="161" t="s">
        <v>505</v>
      </c>
      <c r="H681" s="160" t="s">
        <v>19</v>
      </c>
      <c r="I681" s="162"/>
      <c r="L681" s="159"/>
      <c r="M681" s="163"/>
      <c r="U681" s="335"/>
      <c r="V681" s="1" t="str">
        <f t="shared" si="8"/>
        <v/>
      </c>
      <c r="AT681" s="160" t="s">
        <v>167</v>
      </c>
      <c r="AU681" s="160" t="s">
        <v>88</v>
      </c>
      <c r="AV681" s="14" t="s">
        <v>82</v>
      </c>
      <c r="AW681" s="14" t="s">
        <v>36</v>
      </c>
      <c r="AX681" s="14" t="s">
        <v>75</v>
      </c>
      <c r="AY681" s="160" t="s">
        <v>155</v>
      </c>
    </row>
    <row r="682" spans="2:65" s="12" customFormat="1" ht="11.25" x14ac:dyDescent="0.2">
      <c r="B682" s="146"/>
      <c r="D682" s="147" t="s">
        <v>167</v>
      </c>
      <c r="E682" s="148" t="s">
        <v>19</v>
      </c>
      <c r="F682" s="149" t="s">
        <v>1009</v>
      </c>
      <c r="H682" s="150">
        <v>3.43</v>
      </c>
      <c r="I682" s="151"/>
      <c r="L682" s="146"/>
      <c r="M682" s="152"/>
      <c r="U682" s="333"/>
      <c r="V682" s="1" t="str">
        <f t="shared" si="8"/>
        <v/>
      </c>
      <c r="AT682" s="148" t="s">
        <v>167</v>
      </c>
      <c r="AU682" s="148" t="s">
        <v>88</v>
      </c>
      <c r="AV682" s="12" t="s">
        <v>88</v>
      </c>
      <c r="AW682" s="12" t="s">
        <v>36</v>
      </c>
      <c r="AX682" s="12" t="s">
        <v>75</v>
      </c>
      <c r="AY682" s="148" t="s">
        <v>155</v>
      </c>
    </row>
    <row r="683" spans="2:65" s="12" customFormat="1" ht="11.25" x14ac:dyDescent="0.2">
      <c r="B683" s="146"/>
      <c r="D683" s="147" t="s">
        <v>167</v>
      </c>
      <c r="E683" s="148" t="s">
        <v>19</v>
      </c>
      <c r="F683" s="149" t="s">
        <v>1010</v>
      </c>
      <c r="H683" s="150">
        <v>2.59</v>
      </c>
      <c r="I683" s="151"/>
      <c r="L683" s="146"/>
      <c r="M683" s="152"/>
      <c r="U683" s="333"/>
      <c r="V683" s="1" t="str">
        <f t="shared" si="8"/>
        <v/>
      </c>
      <c r="AT683" s="148" t="s">
        <v>167</v>
      </c>
      <c r="AU683" s="148" t="s">
        <v>88</v>
      </c>
      <c r="AV683" s="12" t="s">
        <v>88</v>
      </c>
      <c r="AW683" s="12" t="s">
        <v>36</v>
      </c>
      <c r="AX683" s="12" t="s">
        <v>75</v>
      </c>
      <c r="AY683" s="148" t="s">
        <v>155</v>
      </c>
    </row>
    <row r="684" spans="2:65" s="13" customFormat="1" ht="11.25" x14ac:dyDescent="0.2">
      <c r="B684" s="153"/>
      <c r="D684" s="147" t="s">
        <v>167</v>
      </c>
      <c r="E684" s="154" t="s">
        <v>19</v>
      </c>
      <c r="F684" s="155" t="s">
        <v>169</v>
      </c>
      <c r="H684" s="156">
        <v>6.02</v>
      </c>
      <c r="I684" s="157"/>
      <c r="L684" s="153"/>
      <c r="M684" s="158"/>
      <c r="U684" s="334"/>
      <c r="V684" s="1" t="str">
        <f t="shared" si="8"/>
        <v/>
      </c>
      <c r="AT684" s="154" t="s">
        <v>167</v>
      </c>
      <c r="AU684" s="154" t="s">
        <v>88</v>
      </c>
      <c r="AV684" s="13" t="s">
        <v>163</v>
      </c>
      <c r="AW684" s="13" t="s">
        <v>36</v>
      </c>
      <c r="AX684" s="13" t="s">
        <v>82</v>
      </c>
      <c r="AY684" s="154" t="s">
        <v>155</v>
      </c>
    </row>
    <row r="685" spans="2:65" s="1" customFormat="1" ht="16.5" customHeight="1" x14ac:dyDescent="0.2">
      <c r="B685" s="33"/>
      <c r="C685" s="129" t="s">
        <v>1011</v>
      </c>
      <c r="D685" s="129" t="s">
        <v>158</v>
      </c>
      <c r="E685" s="130" t="s">
        <v>1012</v>
      </c>
      <c r="F685" s="131" t="s">
        <v>1013</v>
      </c>
      <c r="G685" s="132" t="s">
        <v>161</v>
      </c>
      <c r="H685" s="133">
        <v>6.02</v>
      </c>
      <c r="I685" s="134"/>
      <c r="J685" s="135">
        <f>ROUND(I685*H685,2)</f>
        <v>0</v>
      </c>
      <c r="K685" s="131" t="s">
        <v>162</v>
      </c>
      <c r="L685" s="33"/>
      <c r="M685" s="136" t="s">
        <v>19</v>
      </c>
      <c r="N685" s="137" t="s">
        <v>47</v>
      </c>
      <c r="P685" s="138">
        <f>O685*H685</f>
        <v>0</v>
      </c>
      <c r="Q685" s="138">
        <v>0</v>
      </c>
      <c r="R685" s="138">
        <f>Q685*H685</f>
        <v>0</v>
      </c>
      <c r="S685" s="138">
        <v>5.0000000000000001E-4</v>
      </c>
      <c r="T685" s="138">
        <f>S685*H685</f>
        <v>3.0099999999999997E-3</v>
      </c>
      <c r="U685" s="331" t="s">
        <v>19</v>
      </c>
      <c r="V685" s="1" t="str">
        <f t="shared" si="8"/>
        <v/>
      </c>
      <c r="AR685" s="140" t="s">
        <v>256</v>
      </c>
      <c r="AT685" s="140" t="s">
        <v>158</v>
      </c>
      <c r="AU685" s="140" t="s">
        <v>88</v>
      </c>
      <c r="AY685" s="18" t="s">
        <v>155</v>
      </c>
      <c r="BE685" s="141">
        <f>IF(N685="základní",J685,0)</f>
        <v>0</v>
      </c>
      <c r="BF685" s="141">
        <f>IF(N685="snížená",J685,0)</f>
        <v>0</v>
      </c>
      <c r="BG685" s="141">
        <f>IF(N685="zákl. přenesená",J685,0)</f>
        <v>0</v>
      </c>
      <c r="BH685" s="141">
        <f>IF(N685="sníž. přenesená",J685,0)</f>
        <v>0</v>
      </c>
      <c r="BI685" s="141">
        <f>IF(N685="nulová",J685,0)</f>
        <v>0</v>
      </c>
      <c r="BJ685" s="18" t="s">
        <v>88</v>
      </c>
      <c r="BK685" s="141">
        <f>ROUND(I685*H685,2)</f>
        <v>0</v>
      </c>
      <c r="BL685" s="18" t="s">
        <v>256</v>
      </c>
      <c r="BM685" s="140" t="s">
        <v>1014</v>
      </c>
    </row>
    <row r="686" spans="2:65" s="1" customFormat="1" ht="11.25" x14ac:dyDescent="0.2">
      <c r="B686" s="33"/>
      <c r="D686" s="142" t="s">
        <v>165</v>
      </c>
      <c r="F686" s="143" t="s">
        <v>1015</v>
      </c>
      <c r="I686" s="144"/>
      <c r="L686" s="33"/>
      <c r="M686" s="145"/>
      <c r="U686" s="332"/>
      <c r="V686" s="1" t="str">
        <f t="shared" ref="V686:V749" si="9">IF(U686="investice",J686,"")</f>
        <v/>
      </c>
      <c r="AT686" s="18" t="s">
        <v>165</v>
      </c>
      <c r="AU686" s="18" t="s">
        <v>88</v>
      </c>
    </row>
    <row r="687" spans="2:65" s="11" customFormat="1" ht="22.9" customHeight="1" x14ac:dyDescent="0.2">
      <c r="B687" s="117"/>
      <c r="D687" s="118" t="s">
        <v>74</v>
      </c>
      <c r="E687" s="127" t="s">
        <v>1016</v>
      </c>
      <c r="F687" s="127" t="s">
        <v>1017</v>
      </c>
      <c r="I687" s="120"/>
      <c r="J687" s="128">
        <f>BK687</f>
        <v>0</v>
      </c>
      <c r="L687" s="117"/>
      <c r="M687" s="122"/>
      <c r="P687" s="123">
        <f>SUM(P688:P713)</f>
        <v>0</v>
      </c>
      <c r="R687" s="123">
        <f>SUM(R688:R713)</f>
        <v>0.17447483999999999</v>
      </c>
      <c r="T687" s="123">
        <f>SUM(T688:T713)</f>
        <v>0</v>
      </c>
      <c r="U687" s="330"/>
      <c r="V687" s="1" t="str">
        <f t="shared" si="9"/>
        <v/>
      </c>
      <c r="AR687" s="118" t="s">
        <v>88</v>
      </c>
      <c r="AT687" s="125" t="s">
        <v>74</v>
      </c>
      <c r="AU687" s="125" t="s">
        <v>82</v>
      </c>
      <c r="AY687" s="118" t="s">
        <v>155</v>
      </c>
      <c r="BK687" s="126">
        <f>SUM(BK688:BK713)</f>
        <v>0</v>
      </c>
    </row>
    <row r="688" spans="2:65" s="1" customFormat="1" ht="16.5" customHeight="1" x14ac:dyDescent="0.2">
      <c r="B688" s="33"/>
      <c r="C688" s="129" t="s">
        <v>1018</v>
      </c>
      <c r="D688" s="129" t="s">
        <v>158</v>
      </c>
      <c r="E688" s="130" t="s">
        <v>1019</v>
      </c>
      <c r="F688" s="131" t="s">
        <v>1020</v>
      </c>
      <c r="G688" s="132" t="s">
        <v>161</v>
      </c>
      <c r="H688" s="133">
        <v>37.68</v>
      </c>
      <c r="I688" s="134"/>
      <c r="J688" s="135">
        <f>ROUND(I688*H688,2)</f>
        <v>0</v>
      </c>
      <c r="K688" s="131" t="s">
        <v>162</v>
      </c>
      <c r="L688" s="33"/>
      <c r="M688" s="136" t="s">
        <v>19</v>
      </c>
      <c r="N688" s="137" t="s">
        <v>47</v>
      </c>
      <c r="P688" s="138">
        <f>O688*H688</f>
        <v>0</v>
      </c>
      <c r="Q688" s="138">
        <v>2.9999999999999997E-4</v>
      </c>
      <c r="R688" s="138">
        <f>Q688*H688</f>
        <v>1.1303999999999998E-2</v>
      </c>
      <c r="S688" s="138">
        <v>0</v>
      </c>
      <c r="T688" s="138">
        <f>S688*H688</f>
        <v>0</v>
      </c>
      <c r="U688" s="331" t="s">
        <v>19</v>
      </c>
      <c r="V688" s="1" t="str">
        <f t="shared" si="9"/>
        <v/>
      </c>
      <c r="AR688" s="140" t="s">
        <v>256</v>
      </c>
      <c r="AT688" s="140" t="s">
        <v>158</v>
      </c>
      <c r="AU688" s="140" t="s">
        <v>88</v>
      </c>
      <c r="AY688" s="18" t="s">
        <v>155</v>
      </c>
      <c r="BE688" s="141">
        <f>IF(N688="základní",J688,0)</f>
        <v>0</v>
      </c>
      <c r="BF688" s="141">
        <f>IF(N688="snížená",J688,0)</f>
        <v>0</v>
      </c>
      <c r="BG688" s="141">
        <f>IF(N688="zákl. přenesená",J688,0)</f>
        <v>0</v>
      </c>
      <c r="BH688" s="141">
        <f>IF(N688="sníž. přenesená",J688,0)</f>
        <v>0</v>
      </c>
      <c r="BI688" s="141">
        <f>IF(N688="nulová",J688,0)</f>
        <v>0</v>
      </c>
      <c r="BJ688" s="18" t="s">
        <v>88</v>
      </c>
      <c r="BK688" s="141">
        <f>ROUND(I688*H688,2)</f>
        <v>0</v>
      </c>
      <c r="BL688" s="18" t="s">
        <v>256</v>
      </c>
      <c r="BM688" s="140" t="s">
        <v>1021</v>
      </c>
    </row>
    <row r="689" spans="2:65" s="1" customFormat="1" ht="11.25" x14ac:dyDescent="0.2">
      <c r="B689" s="33"/>
      <c r="D689" s="142" t="s">
        <v>165</v>
      </c>
      <c r="F689" s="143" t="s">
        <v>1022</v>
      </c>
      <c r="I689" s="144"/>
      <c r="L689" s="33"/>
      <c r="M689" s="145"/>
      <c r="U689" s="332"/>
      <c r="V689" s="1" t="str">
        <f t="shared" si="9"/>
        <v/>
      </c>
      <c r="AT689" s="18" t="s">
        <v>165</v>
      </c>
      <c r="AU689" s="18" t="s">
        <v>88</v>
      </c>
    </row>
    <row r="690" spans="2:65" s="14" customFormat="1" ht="11.25" x14ac:dyDescent="0.2">
      <c r="B690" s="159"/>
      <c r="D690" s="147" t="s">
        <v>167</v>
      </c>
      <c r="E690" s="160" t="s">
        <v>19</v>
      </c>
      <c r="F690" s="161" t="s">
        <v>351</v>
      </c>
      <c r="H690" s="160" t="s">
        <v>19</v>
      </c>
      <c r="I690" s="162"/>
      <c r="L690" s="159"/>
      <c r="M690" s="163"/>
      <c r="U690" s="335"/>
      <c r="V690" s="1" t="str">
        <f t="shared" si="9"/>
        <v/>
      </c>
      <c r="AT690" s="160" t="s">
        <v>167</v>
      </c>
      <c r="AU690" s="160" t="s">
        <v>88</v>
      </c>
      <c r="AV690" s="14" t="s">
        <v>82</v>
      </c>
      <c r="AW690" s="14" t="s">
        <v>36</v>
      </c>
      <c r="AX690" s="14" t="s">
        <v>75</v>
      </c>
      <c r="AY690" s="160" t="s">
        <v>155</v>
      </c>
    </row>
    <row r="691" spans="2:65" s="12" customFormat="1" ht="11.25" x14ac:dyDescent="0.2">
      <c r="B691" s="146"/>
      <c r="D691" s="147" t="s">
        <v>167</v>
      </c>
      <c r="E691" s="148" t="s">
        <v>19</v>
      </c>
      <c r="F691" s="149" t="s">
        <v>667</v>
      </c>
      <c r="H691" s="150">
        <v>15.63</v>
      </c>
      <c r="I691" s="151"/>
      <c r="L691" s="146"/>
      <c r="M691" s="152"/>
      <c r="U691" s="333"/>
      <c r="V691" s="1" t="str">
        <f t="shared" si="9"/>
        <v/>
      </c>
      <c r="AT691" s="148" t="s">
        <v>167</v>
      </c>
      <c r="AU691" s="148" t="s">
        <v>88</v>
      </c>
      <c r="AV691" s="12" t="s">
        <v>88</v>
      </c>
      <c r="AW691" s="12" t="s">
        <v>36</v>
      </c>
      <c r="AX691" s="12" t="s">
        <v>75</v>
      </c>
      <c r="AY691" s="148" t="s">
        <v>155</v>
      </c>
    </row>
    <row r="692" spans="2:65" s="12" customFormat="1" ht="11.25" x14ac:dyDescent="0.2">
      <c r="B692" s="146"/>
      <c r="D692" s="147" t="s">
        <v>167</v>
      </c>
      <c r="E692" s="148" t="s">
        <v>19</v>
      </c>
      <c r="F692" s="149" t="s">
        <v>668</v>
      </c>
      <c r="H692" s="150">
        <v>22.05</v>
      </c>
      <c r="I692" s="151"/>
      <c r="L692" s="146"/>
      <c r="M692" s="152"/>
      <c r="U692" s="333"/>
      <c r="V692" s="1" t="str">
        <f t="shared" si="9"/>
        <v/>
      </c>
      <c r="AT692" s="148" t="s">
        <v>167</v>
      </c>
      <c r="AU692" s="148" t="s">
        <v>88</v>
      </c>
      <c r="AV692" s="12" t="s">
        <v>88</v>
      </c>
      <c r="AW692" s="12" t="s">
        <v>36</v>
      </c>
      <c r="AX692" s="12" t="s">
        <v>75</v>
      </c>
      <c r="AY692" s="148" t="s">
        <v>155</v>
      </c>
    </row>
    <row r="693" spans="2:65" s="13" customFormat="1" ht="11.25" x14ac:dyDescent="0.2">
      <c r="B693" s="153"/>
      <c r="D693" s="147" t="s">
        <v>167</v>
      </c>
      <c r="E693" s="154" t="s">
        <v>19</v>
      </c>
      <c r="F693" s="155" t="s">
        <v>169</v>
      </c>
      <c r="H693" s="156">
        <v>37.68</v>
      </c>
      <c r="I693" s="157"/>
      <c r="L693" s="153"/>
      <c r="M693" s="158"/>
      <c r="U693" s="334"/>
      <c r="V693" s="1" t="str">
        <f t="shared" si="9"/>
        <v/>
      </c>
      <c r="AT693" s="154" t="s">
        <v>167</v>
      </c>
      <c r="AU693" s="154" t="s">
        <v>88</v>
      </c>
      <c r="AV693" s="13" t="s">
        <v>163</v>
      </c>
      <c r="AW693" s="13" t="s">
        <v>36</v>
      </c>
      <c r="AX693" s="13" t="s">
        <v>82</v>
      </c>
      <c r="AY693" s="154" t="s">
        <v>155</v>
      </c>
    </row>
    <row r="694" spans="2:65" s="1" customFormat="1" ht="24.2" customHeight="1" x14ac:dyDescent="0.2">
      <c r="B694" s="33"/>
      <c r="C694" s="171" t="s">
        <v>1023</v>
      </c>
      <c r="D694" s="171" t="s">
        <v>670</v>
      </c>
      <c r="E694" s="172" t="s">
        <v>1024</v>
      </c>
      <c r="F694" s="173" t="s">
        <v>1025</v>
      </c>
      <c r="G694" s="174" t="s">
        <v>161</v>
      </c>
      <c r="H694" s="175">
        <v>41.448</v>
      </c>
      <c r="I694" s="176"/>
      <c r="J694" s="177">
        <f>ROUND(I694*H694,2)</f>
        <v>0</v>
      </c>
      <c r="K694" s="173" t="s">
        <v>19</v>
      </c>
      <c r="L694" s="178"/>
      <c r="M694" s="179" t="s">
        <v>19</v>
      </c>
      <c r="N694" s="180" t="s">
        <v>47</v>
      </c>
      <c r="P694" s="138">
        <f>O694*H694</f>
        <v>0</v>
      </c>
      <c r="Q694" s="138">
        <v>3.6800000000000001E-3</v>
      </c>
      <c r="R694" s="138">
        <f>Q694*H694</f>
        <v>0.15252863999999999</v>
      </c>
      <c r="S694" s="138">
        <v>0</v>
      </c>
      <c r="T694" s="138">
        <f>S694*H694</f>
        <v>0</v>
      </c>
      <c r="U694" s="331" t="s">
        <v>19</v>
      </c>
      <c r="V694" s="1" t="str">
        <f t="shared" si="9"/>
        <v/>
      </c>
      <c r="AR694" s="140" t="s">
        <v>365</v>
      </c>
      <c r="AT694" s="140" t="s">
        <v>670</v>
      </c>
      <c r="AU694" s="140" t="s">
        <v>88</v>
      </c>
      <c r="AY694" s="18" t="s">
        <v>155</v>
      </c>
      <c r="BE694" s="141">
        <f>IF(N694="základní",J694,0)</f>
        <v>0</v>
      </c>
      <c r="BF694" s="141">
        <f>IF(N694="snížená",J694,0)</f>
        <v>0</v>
      </c>
      <c r="BG694" s="141">
        <f>IF(N694="zákl. přenesená",J694,0)</f>
        <v>0</v>
      </c>
      <c r="BH694" s="141">
        <f>IF(N694="sníž. přenesená",J694,0)</f>
        <v>0</v>
      </c>
      <c r="BI694" s="141">
        <f>IF(N694="nulová",J694,0)</f>
        <v>0</v>
      </c>
      <c r="BJ694" s="18" t="s">
        <v>88</v>
      </c>
      <c r="BK694" s="141">
        <f>ROUND(I694*H694,2)</f>
        <v>0</v>
      </c>
      <c r="BL694" s="18" t="s">
        <v>256</v>
      </c>
      <c r="BM694" s="140" t="s">
        <v>1026</v>
      </c>
    </row>
    <row r="695" spans="2:65" s="12" customFormat="1" ht="11.25" x14ac:dyDescent="0.2">
      <c r="B695" s="146"/>
      <c r="D695" s="147" t="s">
        <v>167</v>
      </c>
      <c r="F695" s="149" t="s">
        <v>1027</v>
      </c>
      <c r="H695" s="150">
        <v>41.448</v>
      </c>
      <c r="I695" s="151"/>
      <c r="L695" s="146"/>
      <c r="M695" s="152"/>
      <c r="U695" s="333"/>
      <c r="V695" s="1" t="str">
        <f t="shared" si="9"/>
        <v/>
      </c>
      <c r="AT695" s="148" t="s">
        <v>167</v>
      </c>
      <c r="AU695" s="148" t="s">
        <v>88</v>
      </c>
      <c r="AV695" s="12" t="s">
        <v>88</v>
      </c>
      <c r="AW695" s="12" t="s">
        <v>4</v>
      </c>
      <c r="AX695" s="12" t="s">
        <v>82</v>
      </c>
      <c r="AY695" s="148" t="s">
        <v>155</v>
      </c>
    </row>
    <row r="696" spans="2:65" s="1" customFormat="1" ht="16.5" customHeight="1" x14ac:dyDescent="0.2">
      <c r="B696" s="33"/>
      <c r="C696" s="129" t="s">
        <v>1028</v>
      </c>
      <c r="D696" s="129" t="s">
        <v>158</v>
      </c>
      <c r="E696" s="130" t="s">
        <v>1029</v>
      </c>
      <c r="F696" s="131" t="s">
        <v>1030</v>
      </c>
      <c r="G696" s="132" t="s">
        <v>326</v>
      </c>
      <c r="H696" s="133">
        <v>33</v>
      </c>
      <c r="I696" s="134"/>
      <c r="J696" s="135">
        <f>ROUND(I696*H696,2)</f>
        <v>0</v>
      </c>
      <c r="K696" s="131" t="s">
        <v>162</v>
      </c>
      <c r="L696" s="33"/>
      <c r="M696" s="136" t="s">
        <v>19</v>
      </c>
      <c r="N696" s="137" t="s">
        <v>47</v>
      </c>
      <c r="P696" s="138">
        <f>O696*H696</f>
        <v>0</v>
      </c>
      <c r="Q696" s="138">
        <v>1.0000000000000001E-5</v>
      </c>
      <c r="R696" s="138">
        <f>Q696*H696</f>
        <v>3.3000000000000005E-4</v>
      </c>
      <c r="S696" s="138">
        <v>0</v>
      </c>
      <c r="T696" s="138">
        <f>S696*H696</f>
        <v>0</v>
      </c>
      <c r="U696" s="331" t="s">
        <v>19</v>
      </c>
      <c r="V696" s="1" t="str">
        <f t="shared" si="9"/>
        <v/>
      </c>
      <c r="AR696" s="140" t="s">
        <v>256</v>
      </c>
      <c r="AT696" s="140" t="s">
        <v>158</v>
      </c>
      <c r="AU696" s="140" t="s">
        <v>88</v>
      </c>
      <c r="AY696" s="18" t="s">
        <v>155</v>
      </c>
      <c r="BE696" s="141">
        <f>IF(N696="základní",J696,0)</f>
        <v>0</v>
      </c>
      <c r="BF696" s="141">
        <f>IF(N696="snížená",J696,0)</f>
        <v>0</v>
      </c>
      <c r="BG696" s="141">
        <f>IF(N696="zákl. přenesená",J696,0)</f>
        <v>0</v>
      </c>
      <c r="BH696" s="141">
        <f>IF(N696="sníž. přenesená",J696,0)</f>
        <v>0</v>
      </c>
      <c r="BI696" s="141">
        <f>IF(N696="nulová",J696,0)</f>
        <v>0</v>
      </c>
      <c r="BJ696" s="18" t="s">
        <v>88</v>
      </c>
      <c r="BK696" s="141">
        <f>ROUND(I696*H696,2)</f>
        <v>0</v>
      </c>
      <c r="BL696" s="18" t="s">
        <v>256</v>
      </c>
      <c r="BM696" s="140" t="s">
        <v>1031</v>
      </c>
    </row>
    <row r="697" spans="2:65" s="1" customFormat="1" ht="11.25" x14ac:dyDescent="0.2">
      <c r="B697" s="33"/>
      <c r="D697" s="142" t="s">
        <v>165</v>
      </c>
      <c r="F697" s="143" t="s">
        <v>1032</v>
      </c>
      <c r="I697" s="144"/>
      <c r="L697" s="33"/>
      <c r="M697" s="145"/>
      <c r="U697" s="332"/>
      <c r="V697" s="1" t="str">
        <f t="shared" si="9"/>
        <v/>
      </c>
      <c r="AT697" s="18" t="s">
        <v>165</v>
      </c>
      <c r="AU697" s="18" t="s">
        <v>88</v>
      </c>
    </row>
    <row r="698" spans="2:65" s="14" customFormat="1" ht="11.25" x14ac:dyDescent="0.2">
      <c r="B698" s="159"/>
      <c r="D698" s="147" t="s">
        <v>167</v>
      </c>
      <c r="E698" s="160" t="s">
        <v>19</v>
      </c>
      <c r="F698" s="161" t="s">
        <v>351</v>
      </c>
      <c r="H698" s="160" t="s">
        <v>19</v>
      </c>
      <c r="I698" s="162"/>
      <c r="L698" s="159"/>
      <c r="M698" s="163"/>
      <c r="U698" s="335"/>
      <c r="V698" s="1" t="str">
        <f t="shared" si="9"/>
        <v/>
      </c>
      <c r="AT698" s="160" t="s">
        <v>167</v>
      </c>
      <c r="AU698" s="160" t="s">
        <v>88</v>
      </c>
      <c r="AV698" s="14" t="s">
        <v>82</v>
      </c>
      <c r="AW698" s="14" t="s">
        <v>36</v>
      </c>
      <c r="AX698" s="14" t="s">
        <v>75</v>
      </c>
      <c r="AY698" s="160" t="s">
        <v>155</v>
      </c>
    </row>
    <row r="699" spans="2:65" s="12" customFormat="1" ht="11.25" x14ac:dyDescent="0.2">
      <c r="B699" s="146"/>
      <c r="D699" s="147" t="s">
        <v>167</v>
      </c>
      <c r="E699" s="148" t="s">
        <v>19</v>
      </c>
      <c r="F699" s="149" t="s">
        <v>1033</v>
      </c>
      <c r="H699" s="150">
        <v>15</v>
      </c>
      <c r="I699" s="151"/>
      <c r="L699" s="146"/>
      <c r="M699" s="152"/>
      <c r="U699" s="333"/>
      <c r="V699" s="1" t="str">
        <f t="shared" si="9"/>
        <v/>
      </c>
      <c r="AT699" s="148" t="s">
        <v>167</v>
      </c>
      <c r="AU699" s="148" t="s">
        <v>88</v>
      </c>
      <c r="AV699" s="12" t="s">
        <v>88</v>
      </c>
      <c r="AW699" s="12" t="s">
        <v>36</v>
      </c>
      <c r="AX699" s="12" t="s">
        <v>75</v>
      </c>
      <c r="AY699" s="148" t="s">
        <v>155</v>
      </c>
    </row>
    <row r="700" spans="2:65" s="12" customFormat="1" ht="11.25" x14ac:dyDescent="0.2">
      <c r="B700" s="146"/>
      <c r="D700" s="147" t="s">
        <v>167</v>
      </c>
      <c r="E700" s="148" t="s">
        <v>19</v>
      </c>
      <c r="F700" s="149" t="s">
        <v>1034</v>
      </c>
      <c r="H700" s="150">
        <v>18</v>
      </c>
      <c r="I700" s="151"/>
      <c r="L700" s="146"/>
      <c r="M700" s="152"/>
      <c r="U700" s="333"/>
      <c r="V700" s="1" t="str">
        <f t="shared" si="9"/>
        <v/>
      </c>
      <c r="AT700" s="148" t="s">
        <v>167</v>
      </c>
      <c r="AU700" s="148" t="s">
        <v>88</v>
      </c>
      <c r="AV700" s="12" t="s">
        <v>88</v>
      </c>
      <c r="AW700" s="12" t="s">
        <v>36</v>
      </c>
      <c r="AX700" s="12" t="s">
        <v>75</v>
      </c>
      <c r="AY700" s="148" t="s">
        <v>155</v>
      </c>
    </row>
    <row r="701" spans="2:65" s="13" customFormat="1" ht="11.25" x14ac:dyDescent="0.2">
      <c r="B701" s="153"/>
      <c r="D701" s="147" t="s">
        <v>167</v>
      </c>
      <c r="E701" s="154" t="s">
        <v>19</v>
      </c>
      <c r="F701" s="155" t="s">
        <v>169</v>
      </c>
      <c r="H701" s="156">
        <v>33</v>
      </c>
      <c r="I701" s="157"/>
      <c r="L701" s="153"/>
      <c r="M701" s="158"/>
      <c r="U701" s="334"/>
      <c r="V701" s="1" t="str">
        <f t="shared" si="9"/>
        <v/>
      </c>
      <c r="AT701" s="154" t="s">
        <v>167</v>
      </c>
      <c r="AU701" s="154" t="s">
        <v>88</v>
      </c>
      <c r="AV701" s="13" t="s">
        <v>163</v>
      </c>
      <c r="AW701" s="13" t="s">
        <v>36</v>
      </c>
      <c r="AX701" s="13" t="s">
        <v>82</v>
      </c>
      <c r="AY701" s="154" t="s">
        <v>155</v>
      </c>
    </row>
    <row r="702" spans="2:65" s="1" customFormat="1" ht="16.5" customHeight="1" x14ac:dyDescent="0.2">
      <c r="B702" s="33"/>
      <c r="C702" s="171" t="s">
        <v>1035</v>
      </c>
      <c r="D702" s="171" t="s">
        <v>670</v>
      </c>
      <c r="E702" s="172" t="s">
        <v>1036</v>
      </c>
      <c r="F702" s="173" t="s">
        <v>1037</v>
      </c>
      <c r="G702" s="174" t="s">
        <v>326</v>
      </c>
      <c r="H702" s="175">
        <v>33.659999999999997</v>
      </c>
      <c r="I702" s="176"/>
      <c r="J702" s="177">
        <f>ROUND(I702*H702,2)</f>
        <v>0</v>
      </c>
      <c r="K702" s="173" t="s">
        <v>19</v>
      </c>
      <c r="L702" s="178"/>
      <c r="M702" s="179" t="s">
        <v>19</v>
      </c>
      <c r="N702" s="180" t="s">
        <v>47</v>
      </c>
      <c r="P702" s="138">
        <f>O702*H702</f>
        <v>0</v>
      </c>
      <c r="Q702" s="138">
        <v>2.7E-4</v>
      </c>
      <c r="R702" s="138">
        <f>Q702*H702</f>
        <v>9.0881999999999994E-3</v>
      </c>
      <c r="S702" s="138">
        <v>0</v>
      </c>
      <c r="T702" s="138">
        <f>S702*H702</f>
        <v>0</v>
      </c>
      <c r="U702" s="331" t="s">
        <v>19</v>
      </c>
      <c r="V702" s="1" t="str">
        <f t="shared" si="9"/>
        <v/>
      </c>
      <c r="AR702" s="140" t="s">
        <v>365</v>
      </c>
      <c r="AT702" s="140" t="s">
        <v>670</v>
      </c>
      <c r="AU702" s="140" t="s">
        <v>88</v>
      </c>
      <c r="AY702" s="18" t="s">
        <v>155</v>
      </c>
      <c r="BE702" s="141">
        <f>IF(N702="základní",J702,0)</f>
        <v>0</v>
      </c>
      <c r="BF702" s="141">
        <f>IF(N702="snížená",J702,0)</f>
        <v>0</v>
      </c>
      <c r="BG702" s="141">
        <f>IF(N702="zákl. přenesená",J702,0)</f>
        <v>0</v>
      </c>
      <c r="BH702" s="141">
        <f>IF(N702="sníž. přenesená",J702,0)</f>
        <v>0</v>
      </c>
      <c r="BI702" s="141">
        <f>IF(N702="nulová",J702,0)</f>
        <v>0</v>
      </c>
      <c r="BJ702" s="18" t="s">
        <v>88</v>
      </c>
      <c r="BK702" s="141">
        <f>ROUND(I702*H702,2)</f>
        <v>0</v>
      </c>
      <c r="BL702" s="18" t="s">
        <v>256</v>
      </c>
      <c r="BM702" s="140" t="s">
        <v>1038</v>
      </c>
    </row>
    <row r="703" spans="2:65" s="12" customFormat="1" ht="11.25" x14ac:dyDescent="0.2">
      <c r="B703" s="146"/>
      <c r="D703" s="147" t="s">
        <v>167</v>
      </c>
      <c r="F703" s="149" t="s">
        <v>1039</v>
      </c>
      <c r="H703" s="150">
        <v>33.659999999999997</v>
      </c>
      <c r="I703" s="151"/>
      <c r="L703" s="146"/>
      <c r="M703" s="152"/>
      <c r="U703" s="333"/>
      <c r="V703" s="1" t="str">
        <f t="shared" si="9"/>
        <v/>
      </c>
      <c r="AT703" s="148" t="s">
        <v>167</v>
      </c>
      <c r="AU703" s="148" t="s">
        <v>88</v>
      </c>
      <c r="AV703" s="12" t="s">
        <v>88</v>
      </c>
      <c r="AW703" s="12" t="s">
        <v>4</v>
      </c>
      <c r="AX703" s="12" t="s">
        <v>82</v>
      </c>
      <c r="AY703" s="148" t="s">
        <v>155</v>
      </c>
    </row>
    <row r="704" spans="2:65" s="1" customFormat="1" ht="16.5" customHeight="1" x14ac:dyDescent="0.2">
      <c r="B704" s="33"/>
      <c r="C704" s="129" t="s">
        <v>1040</v>
      </c>
      <c r="D704" s="129" t="s">
        <v>158</v>
      </c>
      <c r="E704" s="130" t="s">
        <v>1041</v>
      </c>
      <c r="F704" s="131" t="s">
        <v>1042</v>
      </c>
      <c r="G704" s="132" t="s">
        <v>326</v>
      </c>
      <c r="H704" s="133">
        <v>3</v>
      </c>
      <c r="I704" s="134"/>
      <c r="J704" s="135">
        <f>ROUND(I704*H704,2)</f>
        <v>0</v>
      </c>
      <c r="K704" s="131" t="s">
        <v>162</v>
      </c>
      <c r="L704" s="33"/>
      <c r="M704" s="136" t="s">
        <v>19</v>
      </c>
      <c r="N704" s="137" t="s">
        <v>47</v>
      </c>
      <c r="P704" s="138">
        <f>O704*H704</f>
        <v>0</v>
      </c>
      <c r="Q704" s="138">
        <v>0</v>
      </c>
      <c r="R704" s="138">
        <f>Q704*H704</f>
        <v>0</v>
      </c>
      <c r="S704" s="138">
        <v>0</v>
      </c>
      <c r="T704" s="138">
        <f>S704*H704</f>
        <v>0</v>
      </c>
      <c r="U704" s="331" t="s">
        <v>19</v>
      </c>
      <c r="V704" s="1" t="str">
        <f t="shared" si="9"/>
        <v/>
      </c>
      <c r="AR704" s="140" t="s">
        <v>256</v>
      </c>
      <c r="AT704" s="140" t="s">
        <v>158</v>
      </c>
      <c r="AU704" s="140" t="s">
        <v>88</v>
      </c>
      <c r="AY704" s="18" t="s">
        <v>155</v>
      </c>
      <c r="BE704" s="141">
        <f>IF(N704="základní",J704,0)</f>
        <v>0</v>
      </c>
      <c r="BF704" s="141">
        <f>IF(N704="snížená",J704,0)</f>
        <v>0</v>
      </c>
      <c r="BG704" s="141">
        <f>IF(N704="zákl. přenesená",J704,0)</f>
        <v>0</v>
      </c>
      <c r="BH704" s="141">
        <f>IF(N704="sníž. přenesená",J704,0)</f>
        <v>0</v>
      </c>
      <c r="BI704" s="141">
        <f>IF(N704="nulová",J704,0)</f>
        <v>0</v>
      </c>
      <c r="BJ704" s="18" t="s">
        <v>88</v>
      </c>
      <c r="BK704" s="141">
        <f>ROUND(I704*H704,2)</f>
        <v>0</v>
      </c>
      <c r="BL704" s="18" t="s">
        <v>256</v>
      </c>
      <c r="BM704" s="140" t="s">
        <v>1043</v>
      </c>
    </row>
    <row r="705" spans="2:65" s="1" customFormat="1" ht="11.25" x14ac:dyDescent="0.2">
      <c r="B705" s="33"/>
      <c r="D705" s="142" t="s">
        <v>165</v>
      </c>
      <c r="F705" s="143" t="s">
        <v>1044</v>
      </c>
      <c r="I705" s="144"/>
      <c r="L705" s="33"/>
      <c r="M705" s="145"/>
      <c r="U705" s="332"/>
      <c r="V705" s="1" t="str">
        <f t="shared" si="9"/>
        <v/>
      </c>
      <c r="AT705" s="18" t="s">
        <v>165</v>
      </c>
      <c r="AU705" s="18" t="s">
        <v>88</v>
      </c>
    </row>
    <row r="706" spans="2:65" s="14" customFormat="1" ht="11.25" x14ac:dyDescent="0.2">
      <c r="B706" s="159"/>
      <c r="D706" s="147" t="s">
        <v>167</v>
      </c>
      <c r="E706" s="160" t="s">
        <v>19</v>
      </c>
      <c r="F706" s="161" t="s">
        <v>909</v>
      </c>
      <c r="H706" s="160" t="s">
        <v>19</v>
      </c>
      <c r="I706" s="162"/>
      <c r="L706" s="159"/>
      <c r="M706" s="163"/>
      <c r="U706" s="335"/>
      <c r="V706" s="1" t="str">
        <f t="shared" si="9"/>
        <v/>
      </c>
      <c r="AT706" s="160" t="s">
        <v>167</v>
      </c>
      <c r="AU706" s="160" t="s">
        <v>88</v>
      </c>
      <c r="AV706" s="14" t="s">
        <v>82</v>
      </c>
      <c r="AW706" s="14" t="s">
        <v>36</v>
      </c>
      <c r="AX706" s="14" t="s">
        <v>75</v>
      </c>
      <c r="AY706" s="160" t="s">
        <v>155</v>
      </c>
    </row>
    <row r="707" spans="2:65" s="12" customFormat="1" ht="11.25" x14ac:dyDescent="0.2">
      <c r="B707" s="146"/>
      <c r="D707" s="147" t="s">
        <v>167</v>
      </c>
      <c r="E707" s="148" t="s">
        <v>19</v>
      </c>
      <c r="F707" s="149" t="s">
        <v>1045</v>
      </c>
      <c r="H707" s="150">
        <v>1.6</v>
      </c>
      <c r="I707" s="151"/>
      <c r="L707" s="146"/>
      <c r="M707" s="152"/>
      <c r="U707" s="333"/>
      <c r="V707" s="1" t="str">
        <f t="shared" si="9"/>
        <v/>
      </c>
      <c r="AT707" s="148" t="s">
        <v>167</v>
      </c>
      <c r="AU707" s="148" t="s">
        <v>88</v>
      </c>
      <c r="AV707" s="12" t="s">
        <v>88</v>
      </c>
      <c r="AW707" s="12" t="s">
        <v>36</v>
      </c>
      <c r="AX707" s="12" t="s">
        <v>75</v>
      </c>
      <c r="AY707" s="148" t="s">
        <v>155</v>
      </c>
    </row>
    <row r="708" spans="2:65" s="12" customFormat="1" ht="11.25" x14ac:dyDescent="0.2">
      <c r="B708" s="146"/>
      <c r="D708" s="147" t="s">
        <v>167</v>
      </c>
      <c r="E708" s="148" t="s">
        <v>19</v>
      </c>
      <c r="F708" s="149" t="s">
        <v>1046</v>
      </c>
      <c r="H708" s="150">
        <v>1.4</v>
      </c>
      <c r="I708" s="151"/>
      <c r="L708" s="146"/>
      <c r="M708" s="152"/>
      <c r="U708" s="333"/>
      <c r="V708" s="1" t="str">
        <f t="shared" si="9"/>
        <v/>
      </c>
      <c r="AT708" s="148" t="s">
        <v>167</v>
      </c>
      <c r="AU708" s="148" t="s">
        <v>88</v>
      </c>
      <c r="AV708" s="12" t="s">
        <v>88</v>
      </c>
      <c r="AW708" s="12" t="s">
        <v>36</v>
      </c>
      <c r="AX708" s="12" t="s">
        <v>75</v>
      </c>
      <c r="AY708" s="148" t="s">
        <v>155</v>
      </c>
    </row>
    <row r="709" spans="2:65" s="13" customFormat="1" ht="11.25" x14ac:dyDescent="0.2">
      <c r="B709" s="153"/>
      <c r="D709" s="147" t="s">
        <v>167</v>
      </c>
      <c r="E709" s="154" t="s">
        <v>19</v>
      </c>
      <c r="F709" s="155" t="s">
        <v>169</v>
      </c>
      <c r="H709" s="156">
        <v>3</v>
      </c>
      <c r="I709" s="157"/>
      <c r="L709" s="153"/>
      <c r="M709" s="158"/>
      <c r="U709" s="334"/>
      <c r="V709" s="1" t="str">
        <f t="shared" si="9"/>
        <v/>
      </c>
      <c r="AT709" s="154" t="s">
        <v>167</v>
      </c>
      <c r="AU709" s="154" t="s">
        <v>88</v>
      </c>
      <c r="AV709" s="13" t="s">
        <v>163</v>
      </c>
      <c r="AW709" s="13" t="s">
        <v>36</v>
      </c>
      <c r="AX709" s="13" t="s">
        <v>82</v>
      </c>
      <c r="AY709" s="154" t="s">
        <v>155</v>
      </c>
    </row>
    <row r="710" spans="2:65" s="1" customFormat="1" ht="16.5" customHeight="1" x14ac:dyDescent="0.2">
      <c r="B710" s="33"/>
      <c r="C710" s="171" t="s">
        <v>1047</v>
      </c>
      <c r="D710" s="171" t="s">
        <v>670</v>
      </c>
      <c r="E710" s="172" t="s">
        <v>1048</v>
      </c>
      <c r="F710" s="173" t="s">
        <v>1049</v>
      </c>
      <c r="G710" s="174" t="s">
        <v>326</v>
      </c>
      <c r="H710" s="175">
        <v>3.06</v>
      </c>
      <c r="I710" s="176"/>
      <c r="J710" s="177">
        <f>ROUND(I710*H710,2)</f>
        <v>0</v>
      </c>
      <c r="K710" s="173" t="s">
        <v>19</v>
      </c>
      <c r="L710" s="178"/>
      <c r="M710" s="179" t="s">
        <v>19</v>
      </c>
      <c r="N710" s="180" t="s">
        <v>47</v>
      </c>
      <c r="P710" s="138">
        <f>O710*H710</f>
        <v>0</v>
      </c>
      <c r="Q710" s="138">
        <v>4.0000000000000002E-4</v>
      </c>
      <c r="R710" s="138">
        <f>Q710*H710</f>
        <v>1.224E-3</v>
      </c>
      <c r="S710" s="138">
        <v>0</v>
      </c>
      <c r="T710" s="138">
        <f>S710*H710</f>
        <v>0</v>
      </c>
      <c r="U710" s="331" t="s">
        <v>19</v>
      </c>
      <c r="V710" s="1" t="str">
        <f t="shared" si="9"/>
        <v/>
      </c>
      <c r="AR710" s="140" t="s">
        <v>365</v>
      </c>
      <c r="AT710" s="140" t="s">
        <v>670</v>
      </c>
      <c r="AU710" s="140" t="s">
        <v>88</v>
      </c>
      <c r="AY710" s="18" t="s">
        <v>155</v>
      </c>
      <c r="BE710" s="141">
        <f>IF(N710="základní",J710,0)</f>
        <v>0</v>
      </c>
      <c r="BF710" s="141">
        <f>IF(N710="snížená",J710,0)</f>
        <v>0</v>
      </c>
      <c r="BG710" s="141">
        <f>IF(N710="zákl. přenesená",J710,0)</f>
        <v>0</v>
      </c>
      <c r="BH710" s="141">
        <f>IF(N710="sníž. přenesená",J710,0)</f>
        <v>0</v>
      </c>
      <c r="BI710" s="141">
        <f>IF(N710="nulová",J710,0)</f>
        <v>0</v>
      </c>
      <c r="BJ710" s="18" t="s">
        <v>88</v>
      </c>
      <c r="BK710" s="141">
        <f>ROUND(I710*H710,2)</f>
        <v>0</v>
      </c>
      <c r="BL710" s="18" t="s">
        <v>256</v>
      </c>
      <c r="BM710" s="140" t="s">
        <v>1050</v>
      </c>
    </row>
    <row r="711" spans="2:65" s="12" customFormat="1" ht="11.25" x14ac:dyDescent="0.2">
      <c r="B711" s="146"/>
      <c r="D711" s="147" t="s">
        <v>167</v>
      </c>
      <c r="F711" s="149" t="s">
        <v>1051</v>
      </c>
      <c r="H711" s="150">
        <v>3.06</v>
      </c>
      <c r="I711" s="151"/>
      <c r="L711" s="146"/>
      <c r="M711" s="152"/>
      <c r="U711" s="333"/>
      <c r="V711" s="1" t="str">
        <f t="shared" si="9"/>
        <v/>
      </c>
      <c r="AT711" s="148" t="s">
        <v>167</v>
      </c>
      <c r="AU711" s="148" t="s">
        <v>88</v>
      </c>
      <c r="AV711" s="12" t="s">
        <v>88</v>
      </c>
      <c r="AW711" s="12" t="s">
        <v>4</v>
      </c>
      <c r="AX711" s="12" t="s">
        <v>82</v>
      </c>
      <c r="AY711" s="148" t="s">
        <v>155</v>
      </c>
    </row>
    <row r="712" spans="2:65" s="1" customFormat="1" ht="24.2" customHeight="1" x14ac:dyDescent="0.2">
      <c r="B712" s="33"/>
      <c r="C712" s="129" t="s">
        <v>1052</v>
      </c>
      <c r="D712" s="129" t="s">
        <v>158</v>
      </c>
      <c r="E712" s="130" t="s">
        <v>1053</v>
      </c>
      <c r="F712" s="131" t="s">
        <v>1054</v>
      </c>
      <c r="G712" s="132" t="s">
        <v>678</v>
      </c>
      <c r="H712" s="181"/>
      <c r="I712" s="134"/>
      <c r="J712" s="135">
        <f>ROUND(I712*H712,2)</f>
        <v>0</v>
      </c>
      <c r="K712" s="131" t="s">
        <v>162</v>
      </c>
      <c r="L712" s="33"/>
      <c r="M712" s="136" t="s">
        <v>19</v>
      </c>
      <c r="N712" s="137" t="s">
        <v>47</v>
      </c>
      <c r="P712" s="138">
        <f>O712*H712</f>
        <v>0</v>
      </c>
      <c r="Q712" s="138">
        <v>0</v>
      </c>
      <c r="R712" s="138">
        <f>Q712*H712</f>
        <v>0</v>
      </c>
      <c r="S712" s="138">
        <v>0</v>
      </c>
      <c r="T712" s="138">
        <f>S712*H712</f>
        <v>0</v>
      </c>
      <c r="U712" s="331" t="s">
        <v>19</v>
      </c>
      <c r="V712" s="1" t="str">
        <f t="shared" si="9"/>
        <v/>
      </c>
      <c r="AR712" s="140" t="s">
        <v>256</v>
      </c>
      <c r="AT712" s="140" t="s">
        <v>158</v>
      </c>
      <c r="AU712" s="140" t="s">
        <v>88</v>
      </c>
      <c r="AY712" s="18" t="s">
        <v>155</v>
      </c>
      <c r="BE712" s="141">
        <f>IF(N712="základní",J712,0)</f>
        <v>0</v>
      </c>
      <c r="BF712" s="141">
        <f>IF(N712="snížená",J712,0)</f>
        <v>0</v>
      </c>
      <c r="BG712" s="141">
        <f>IF(N712="zákl. přenesená",J712,0)</f>
        <v>0</v>
      </c>
      <c r="BH712" s="141">
        <f>IF(N712="sníž. přenesená",J712,0)</f>
        <v>0</v>
      </c>
      <c r="BI712" s="141">
        <f>IF(N712="nulová",J712,0)</f>
        <v>0</v>
      </c>
      <c r="BJ712" s="18" t="s">
        <v>88</v>
      </c>
      <c r="BK712" s="141">
        <f>ROUND(I712*H712,2)</f>
        <v>0</v>
      </c>
      <c r="BL712" s="18" t="s">
        <v>256</v>
      </c>
      <c r="BM712" s="140" t="s">
        <v>1055</v>
      </c>
    </row>
    <row r="713" spans="2:65" s="1" customFormat="1" ht="11.25" x14ac:dyDescent="0.2">
      <c r="B713" s="33"/>
      <c r="D713" s="142" t="s">
        <v>165</v>
      </c>
      <c r="F713" s="143" t="s">
        <v>1056</v>
      </c>
      <c r="I713" s="144"/>
      <c r="L713" s="33"/>
      <c r="M713" s="145"/>
      <c r="U713" s="332"/>
      <c r="V713" s="1" t="str">
        <f t="shared" si="9"/>
        <v/>
      </c>
      <c r="AT713" s="18" t="s">
        <v>165</v>
      </c>
      <c r="AU713" s="18" t="s">
        <v>88</v>
      </c>
    </row>
    <row r="714" spans="2:65" s="11" customFormat="1" ht="22.9" customHeight="1" x14ac:dyDescent="0.2">
      <c r="B714" s="117"/>
      <c r="D714" s="118" t="s">
        <v>74</v>
      </c>
      <c r="E714" s="127" t="s">
        <v>1057</v>
      </c>
      <c r="F714" s="127" t="s">
        <v>1058</v>
      </c>
      <c r="I714" s="120"/>
      <c r="J714" s="128">
        <f>BK714</f>
        <v>0</v>
      </c>
      <c r="L714" s="117"/>
      <c r="M714" s="122"/>
      <c r="P714" s="123">
        <f>SUM(P715:P775)</f>
        <v>0</v>
      </c>
      <c r="R714" s="123">
        <f>SUM(R715:R775)</f>
        <v>0.34171089999999987</v>
      </c>
      <c r="T714" s="123">
        <f>SUM(T715:T775)</f>
        <v>0</v>
      </c>
      <c r="U714" s="330"/>
      <c r="V714" s="1" t="str">
        <f t="shared" si="9"/>
        <v/>
      </c>
      <c r="AR714" s="118" t="s">
        <v>88</v>
      </c>
      <c r="AT714" s="125" t="s">
        <v>74</v>
      </c>
      <c r="AU714" s="125" t="s">
        <v>82</v>
      </c>
      <c r="AY714" s="118" t="s">
        <v>155</v>
      </c>
      <c r="BK714" s="126">
        <f>SUM(BK715:BK775)</f>
        <v>0</v>
      </c>
    </row>
    <row r="715" spans="2:65" s="1" customFormat="1" ht="16.5" customHeight="1" x14ac:dyDescent="0.2">
      <c r="B715" s="33"/>
      <c r="C715" s="129" t="s">
        <v>1059</v>
      </c>
      <c r="D715" s="129" t="s">
        <v>158</v>
      </c>
      <c r="E715" s="130" t="s">
        <v>1060</v>
      </c>
      <c r="F715" s="131" t="s">
        <v>1061</v>
      </c>
      <c r="G715" s="132" t="s">
        <v>161</v>
      </c>
      <c r="H715" s="133">
        <v>16.558</v>
      </c>
      <c r="I715" s="134"/>
      <c r="J715" s="135">
        <f>ROUND(I715*H715,2)</f>
        <v>0</v>
      </c>
      <c r="K715" s="131" t="s">
        <v>162</v>
      </c>
      <c r="L715" s="33"/>
      <c r="M715" s="136" t="s">
        <v>19</v>
      </c>
      <c r="N715" s="137" t="s">
        <v>47</v>
      </c>
      <c r="P715" s="138">
        <f>O715*H715</f>
        <v>0</v>
      </c>
      <c r="Q715" s="138">
        <v>2.9999999999999997E-4</v>
      </c>
      <c r="R715" s="138">
        <f>Q715*H715</f>
        <v>4.9673999999999994E-3</v>
      </c>
      <c r="S715" s="138">
        <v>0</v>
      </c>
      <c r="T715" s="138">
        <f>S715*H715</f>
        <v>0</v>
      </c>
      <c r="U715" s="331" t="s">
        <v>19</v>
      </c>
      <c r="V715" s="1" t="str">
        <f t="shared" si="9"/>
        <v/>
      </c>
      <c r="AR715" s="140" t="s">
        <v>256</v>
      </c>
      <c r="AT715" s="140" t="s">
        <v>158</v>
      </c>
      <c r="AU715" s="140" t="s">
        <v>88</v>
      </c>
      <c r="AY715" s="18" t="s">
        <v>155</v>
      </c>
      <c r="BE715" s="141">
        <f>IF(N715="základní",J715,0)</f>
        <v>0</v>
      </c>
      <c r="BF715" s="141">
        <f>IF(N715="snížená",J715,0)</f>
        <v>0</v>
      </c>
      <c r="BG715" s="141">
        <f>IF(N715="zákl. přenesená",J715,0)</f>
        <v>0</v>
      </c>
      <c r="BH715" s="141">
        <f>IF(N715="sníž. přenesená",J715,0)</f>
        <v>0</v>
      </c>
      <c r="BI715" s="141">
        <f>IF(N715="nulová",J715,0)</f>
        <v>0</v>
      </c>
      <c r="BJ715" s="18" t="s">
        <v>88</v>
      </c>
      <c r="BK715" s="141">
        <f>ROUND(I715*H715,2)</f>
        <v>0</v>
      </c>
      <c r="BL715" s="18" t="s">
        <v>256</v>
      </c>
      <c r="BM715" s="140" t="s">
        <v>1062</v>
      </c>
    </row>
    <row r="716" spans="2:65" s="1" customFormat="1" ht="11.25" x14ac:dyDescent="0.2">
      <c r="B716" s="33"/>
      <c r="D716" s="142" t="s">
        <v>165</v>
      </c>
      <c r="F716" s="143" t="s">
        <v>1063</v>
      </c>
      <c r="I716" s="144"/>
      <c r="L716" s="33"/>
      <c r="M716" s="145"/>
      <c r="U716" s="332"/>
      <c r="V716" s="1" t="str">
        <f t="shared" si="9"/>
        <v/>
      </c>
      <c r="AT716" s="18" t="s">
        <v>165</v>
      </c>
      <c r="AU716" s="18" t="s">
        <v>88</v>
      </c>
    </row>
    <row r="717" spans="2:65" s="1" customFormat="1" ht="21.75" customHeight="1" x14ac:dyDescent="0.2">
      <c r="B717" s="33"/>
      <c r="C717" s="129" t="s">
        <v>1064</v>
      </c>
      <c r="D717" s="129" t="s">
        <v>158</v>
      </c>
      <c r="E717" s="130" t="s">
        <v>1065</v>
      </c>
      <c r="F717" s="131" t="s">
        <v>1066</v>
      </c>
      <c r="G717" s="132" t="s">
        <v>161</v>
      </c>
      <c r="H717" s="133">
        <v>16.558</v>
      </c>
      <c r="I717" s="134"/>
      <c r="J717" s="135">
        <f>ROUND(I717*H717,2)</f>
        <v>0</v>
      </c>
      <c r="K717" s="131" t="s">
        <v>162</v>
      </c>
      <c r="L717" s="33"/>
      <c r="M717" s="136" t="s">
        <v>19</v>
      </c>
      <c r="N717" s="137" t="s">
        <v>47</v>
      </c>
      <c r="P717" s="138">
        <f>O717*H717</f>
        <v>0</v>
      </c>
      <c r="Q717" s="138">
        <v>5.3E-3</v>
      </c>
      <c r="R717" s="138">
        <f>Q717*H717</f>
        <v>8.7757399999999999E-2</v>
      </c>
      <c r="S717" s="138">
        <v>0</v>
      </c>
      <c r="T717" s="138">
        <f>S717*H717</f>
        <v>0</v>
      </c>
      <c r="U717" s="331" t="s">
        <v>19</v>
      </c>
      <c r="V717" s="1" t="str">
        <f t="shared" si="9"/>
        <v/>
      </c>
      <c r="AR717" s="140" t="s">
        <v>256</v>
      </c>
      <c r="AT717" s="140" t="s">
        <v>158</v>
      </c>
      <c r="AU717" s="140" t="s">
        <v>88</v>
      </c>
      <c r="AY717" s="18" t="s">
        <v>155</v>
      </c>
      <c r="BE717" s="141">
        <f>IF(N717="základní",J717,0)</f>
        <v>0</v>
      </c>
      <c r="BF717" s="141">
        <f>IF(N717="snížená",J717,0)</f>
        <v>0</v>
      </c>
      <c r="BG717" s="141">
        <f>IF(N717="zákl. přenesená",J717,0)</f>
        <v>0</v>
      </c>
      <c r="BH717" s="141">
        <f>IF(N717="sníž. přenesená",J717,0)</f>
        <v>0</v>
      </c>
      <c r="BI717" s="141">
        <f>IF(N717="nulová",J717,0)</f>
        <v>0</v>
      </c>
      <c r="BJ717" s="18" t="s">
        <v>88</v>
      </c>
      <c r="BK717" s="141">
        <f>ROUND(I717*H717,2)</f>
        <v>0</v>
      </c>
      <c r="BL717" s="18" t="s">
        <v>256</v>
      </c>
      <c r="BM717" s="140" t="s">
        <v>1067</v>
      </c>
    </row>
    <row r="718" spans="2:65" s="1" customFormat="1" ht="11.25" x14ac:dyDescent="0.2">
      <c r="B718" s="33"/>
      <c r="D718" s="142" t="s">
        <v>165</v>
      </c>
      <c r="F718" s="143" t="s">
        <v>1068</v>
      </c>
      <c r="I718" s="144"/>
      <c r="L718" s="33"/>
      <c r="M718" s="145"/>
      <c r="U718" s="332"/>
      <c r="V718" s="1" t="str">
        <f t="shared" si="9"/>
        <v/>
      </c>
      <c r="AT718" s="18" t="s">
        <v>165</v>
      </c>
      <c r="AU718" s="18" t="s">
        <v>88</v>
      </c>
    </row>
    <row r="719" spans="2:65" s="14" customFormat="1" ht="11.25" x14ac:dyDescent="0.2">
      <c r="B719" s="159"/>
      <c r="D719" s="147" t="s">
        <v>167</v>
      </c>
      <c r="E719" s="160" t="s">
        <v>19</v>
      </c>
      <c r="F719" s="161" t="s">
        <v>1069</v>
      </c>
      <c r="H719" s="160" t="s">
        <v>19</v>
      </c>
      <c r="I719" s="162"/>
      <c r="L719" s="159"/>
      <c r="M719" s="163"/>
      <c r="U719" s="335"/>
      <c r="V719" s="1" t="str">
        <f t="shared" si="9"/>
        <v/>
      </c>
      <c r="AT719" s="160" t="s">
        <v>167</v>
      </c>
      <c r="AU719" s="160" t="s">
        <v>88</v>
      </c>
      <c r="AV719" s="14" t="s">
        <v>82</v>
      </c>
      <c r="AW719" s="14" t="s">
        <v>36</v>
      </c>
      <c r="AX719" s="14" t="s">
        <v>75</v>
      </c>
      <c r="AY719" s="160" t="s">
        <v>155</v>
      </c>
    </row>
    <row r="720" spans="2:65" s="12" customFormat="1" ht="11.25" x14ac:dyDescent="0.2">
      <c r="B720" s="146"/>
      <c r="D720" s="147" t="s">
        <v>167</v>
      </c>
      <c r="E720" s="148" t="s">
        <v>19</v>
      </c>
      <c r="F720" s="149" t="s">
        <v>1070</v>
      </c>
      <c r="H720" s="150">
        <v>1.5</v>
      </c>
      <c r="I720" s="151"/>
      <c r="L720" s="146"/>
      <c r="M720" s="152"/>
      <c r="U720" s="333"/>
      <c r="V720" s="1" t="str">
        <f t="shared" si="9"/>
        <v/>
      </c>
      <c r="AT720" s="148" t="s">
        <v>167</v>
      </c>
      <c r="AU720" s="148" t="s">
        <v>88</v>
      </c>
      <c r="AV720" s="12" t="s">
        <v>88</v>
      </c>
      <c r="AW720" s="12" t="s">
        <v>36</v>
      </c>
      <c r="AX720" s="12" t="s">
        <v>75</v>
      </c>
      <c r="AY720" s="148" t="s">
        <v>155</v>
      </c>
    </row>
    <row r="721" spans="2:65" s="14" customFormat="1" ht="11.25" x14ac:dyDescent="0.2">
      <c r="B721" s="159"/>
      <c r="D721" s="147" t="s">
        <v>167</v>
      </c>
      <c r="E721" s="160" t="s">
        <v>19</v>
      </c>
      <c r="F721" s="161" t="s">
        <v>1071</v>
      </c>
      <c r="H721" s="160" t="s">
        <v>19</v>
      </c>
      <c r="I721" s="162"/>
      <c r="L721" s="159"/>
      <c r="M721" s="163"/>
      <c r="U721" s="335"/>
      <c r="V721" s="1" t="str">
        <f t="shared" si="9"/>
        <v/>
      </c>
      <c r="AT721" s="160" t="s">
        <v>167</v>
      </c>
      <c r="AU721" s="160" t="s">
        <v>88</v>
      </c>
      <c r="AV721" s="14" t="s">
        <v>82</v>
      </c>
      <c r="AW721" s="14" t="s">
        <v>36</v>
      </c>
      <c r="AX721" s="14" t="s">
        <v>75</v>
      </c>
      <c r="AY721" s="160" t="s">
        <v>155</v>
      </c>
    </row>
    <row r="722" spans="2:65" s="12" customFormat="1" ht="11.25" x14ac:dyDescent="0.2">
      <c r="B722" s="146"/>
      <c r="D722" s="147" t="s">
        <v>167</v>
      </c>
      <c r="E722" s="148" t="s">
        <v>19</v>
      </c>
      <c r="F722" s="149" t="s">
        <v>1072</v>
      </c>
      <c r="H722" s="150">
        <v>12.694000000000001</v>
      </c>
      <c r="I722" s="151"/>
      <c r="L722" s="146"/>
      <c r="M722" s="152"/>
      <c r="U722" s="333"/>
      <c r="V722" s="1" t="str">
        <f t="shared" si="9"/>
        <v/>
      </c>
      <c r="AT722" s="148" t="s">
        <v>167</v>
      </c>
      <c r="AU722" s="148" t="s">
        <v>88</v>
      </c>
      <c r="AV722" s="12" t="s">
        <v>88</v>
      </c>
      <c r="AW722" s="12" t="s">
        <v>36</v>
      </c>
      <c r="AX722" s="12" t="s">
        <v>75</v>
      </c>
      <c r="AY722" s="148" t="s">
        <v>155</v>
      </c>
    </row>
    <row r="723" spans="2:65" s="12" customFormat="1" ht="11.25" x14ac:dyDescent="0.2">
      <c r="B723" s="146"/>
      <c r="D723" s="147" t="s">
        <v>167</v>
      </c>
      <c r="E723" s="148" t="s">
        <v>19</v>
      </c>
      <c r="F723" s="149" t="s">
        <v>1073</v>
      </c>
      <c r="H723" s="150">
        <v>0.105</v>
      </c>
      <c r="I723" s="151"/>
      <c r="L723" s="146"/>
      <c r="M723" s="152"/>
      <c r="U723" s="333"/>
      <c r="V723" s="1" t="str">
        <f t="shared" si="9"/>
        <v/>
      </c>
      <c r="AT723" s="148" t="s">
        <v>167</v>
      </c>
      <c r="AU723" s="148" t="s">
        <v>88</v>
      </c>
      <c r="AV723" s="12" t="s">
        <v>88</v>
      </c>
      <c r="AW723" s="12" t="s">
        <v>36</v>
      </c>
      <c r="AX723" s="12" t="s">
        <v>75</v>
      </c>
      <c r="AY723" s="148" t="s">
        <v>155</v>
      </c>
    </row>
    <row r="724" spans="2:65" s="12" customFormat="1" ht="11.25" x14ac:dyDescent="0.2">
      <c r="B724" s="146"/>
      <c r="D724" s="147" t="s">
        <v>167</v>
      </c>
      <c r="E724" s="148" t="s">
        <v>19</v>
      </c>
      <c r="F724" s="149" t="s">
        <v>1074</v>
      </c>
      <c r="H724" s="150">
        <v>-1.885</v>
      </c>
      <c r="I724" s="151"/>
      <c r="L724" s="146"/>
      <c r="M724" s="152"/>
      <c r="U724" s="333"/>
      <c r="V724" s="1" t="str">
        <f t="shared" si="9"/>
        <v/>
      </c>
      <c r="AT724" s="148" t="s">
        <v>167</v>
      </c>
      <c r="AU724" s="148" t="s">
        <v>88</v>
      </c>
      <c r="AV724" s="12" t="s">
        <v>88</v>
      </c>
      <c r="AW724" s="12" t="s">
        <v>36</v>
      </c>
      <c r="AX724" s="12" t="s">
        <v>75</v>
      </c>
      <c r="AY724" s="148" t="s">
        <v>155</v>
      </c>
    </row>
    <row r="725" spans="2:65" s="14" customFormat="1" ht="11.25" x14ac:dyDescent="0.2">
      <c r="B725" s="159"/>
      <c r="D725" s="147" t="s">
        <v>167</v>
      </c>
      <c r="E725" s="160" t="s">
        <v>19</v>
      </c>
      <c r="F725" s="161" t="s">
        <v>1075</v>
      </c>
      <c r="H725" s="160" t="s">
        <v>19</v>
      </c>
      <c r="I725" s="162"/>
      <c r="L725" s="159"/>
      <c r="M725" s="163"/>
      <c r="U725" s="335"/>
      <c r="V725" s="1" t="str">
        <f t="shared" si="9"/>
        <v/>
      </c>
      <c r="AT725" s="160" t="s">
        <v>167</v>
      </c>
      <c r="AU725" s="160" t="s">
        <v>88</v>
      </c>
      <c r="AV725" s="14" t="s">
        <v>82</v>
      </c>
      <c r="AW725" s="14" t="s">
        <v>36</v>
      </c>
      <c r="AX725" s="14" t="s">
        <v>75</v>
      </c>
      <c r="AY725" s="160" t="s">
        <v>155</v>
      </c>
    </row>
    <row r="726" spans="2:65" s="12" customFormat="1" ht="11.25" x14ac:dyDescent="0.2">
      <c r="B726" s="146"/>
      <c r="D726" s="147" t="s">
        <v>167</v>
      </c>
      <c r="E726" s="148" t="s">
        <v>19</v>
      </c>
      <c r="F726" s="149" t="s">
        <v>1076</v>
      </c>
      <c r="H726" s="150">
        <v>5.016</v>
      </c>
      <c r="I726" s="151"/>
      <c r="L726" s="146"/>
      <c r="M726" s="152"/>
      <c r="U726" s="333"/>
      <c r="V726" s="1" t="str">
        <f t="shared" si="9"/>
        <v/>
      </c>
      <c r="AT726" s="148" t="s">
        <v>167</v>
      </c>
      <c r="AU726" s="148" t="s">
        <v>88</v>
      </c>
      <c r="AV726" s="12" t="s">
        <v>88</v>
      </c>
      <c r="AW726" s="12" t="s">
        <v>36</v>
      </c>
      <c r="AX726" s="12" t="s">
        <v>75</v>
      </c>
      <c r="AY726" s="148" t="s">
        <v>155</v>
      </c>
    </row>
    <row r="727" spans="2:65" s="12" customFormat="1" ht="11.25" x14ac:dyDescent="0.2">
      <c r="B727" s="146"/>
      <c r="D727" s="147" t="s">
        <v>167</v>
      </c>
      <c r="E727" s="148" t="s">
        <v>19</v>
      </c>
      <c r="F727" s="149" t="s">
        <v>1077</v>
      </c>
      <c r="H727" s="150">
        <v>8.7999999999999995E-2</v>
      </c>
      <c r="I727" s="151"/>
      <c r="L727" s="146"/>
      <c r="M727" s="152"/>
      <c r="U727" s="333"/>
      <c r="V727" s="1" t="str">
        <f t="shared" si="9"/>
        <v/>
      </c>
      <c r="AT727" s="148" t="s">
        <v>167</v>
      </c>
      <c r="AU727" s="148" t="s">
        <v>88</v>
      </c>
      <c r="AV727" s="12" t="s">
        <v>88</v>
      </c>
      <c r="AW727" s="12" t="s">
        <v>36</v>
      </c>
      <c r="AX727" s="12" t="s">
        <v>75</v>
      </c>
      <c r="AY727" s="148" t="s">
        <v>155</v>
      </c>
    </row>
    <row r="728" spans="2:65" s="12" customFormat="1" ht="11.25" x14ac:dyDescent="0.2">
      <c r="B728" s="146"/>
      <c r="D728" s="147" t="s">
        <v>167</v>
      </c>
      <c r="E728" s="148" t="s">
        <v>19</v>
      </c>
      <c r="F728" s="149" t="s">
        <v>1078</v>
      </c>
      <c r="H728" s="150">
        <v>-0.96</v>
      </c>
      <c r="I728" s="151"/>
      <c r="L728" s="146"/>
      <c r="M728" s="152"/>
      <c r="U728" s="333"/>
      <c r="V728" s="1" t="str">
        <f t="shared" si="9"/>
        <v/>
      </c>
      <c r="AT728" s="148" t="s">
        <v>167</v>
      </c>
      <c r="AU728" s="148" t="s">
        <v>88</v>
      </c>
      <c r="AV728" s="12" t="s">
        <v>88</v>
      </c>
      <c r="AW728" s="12" t="s">
        <v>36</v>
      </c>
      <c r="AX728" s="12" t="s">
        <v>75</v>
      </c>
      <c r="AY728" s="148" t="s">
        <v>155</v>
      </c>
    </row>
    <row r="729" spans="2:65" s="13" customFormat="1" ht="11.25" x14ac:dyDescent="0.2">
      <c r="B729" s="153"/>
      <c r="D729" s="147" t="s">
        <v>167</v>
      </c>
      <c r="E729" s="154" t="s">
        <v>19</v>
      </c>
      <c r="F729" s="155" t="s">
        <v>169</v>
      </c>
      <c r="H729" s="156">
        <v>16.558</v>
      </c>
      <c r="I729" s="157"/>
      <c r="L729" s="153"/>
      <c r="M729" s="158"/>
      <c r="U729" s="334"/>
      <c r="V729" s="1" t="str">
        <f t="shared" si="9"/>
        <v/>
      </c>
      <c r="AT729" s="154" t="s">
        <v>167</v>
      </c>
      <c r="AU729" s="154" t="s">
        <v>88</v>
      </c>
      <c r="AV729" s="13" t="s">
        <v>163</v>
      </c>
      <c r="AW729" s="13" t="s">
        <v>36</v>
      </c>
      <c r="AX729" s="13" t="s">
        <v>82</v>
      </c>
      <c r="AY729" s="154" t="s">
        <v>155</v>
      </c>
    </row>
    <row r="730" spans="2:65" s="1" customFormat="1" ht="16.5" customHeight="1" x14ac:dyDescent="0.2">
      <c r="B730" s="33"/>
      <c r="C730" s="171" t="s">
        <v>1079</v>
      </c>
      <c r="D730" s="171" t="s">
        <v>670</v>
      </c>
      <c r="E730" s="172" t="s">
        <v>1080</v>
      </c>
      <c r="F730" s="173" t="s">
        <v>1081</v>
      </c>
      <c r="G730" s="174" t="s">
        <v>161</v>
      </c>
      <c r="H730" s="175">
        <v>18.213999999999999</v>
      </c>
      <c r="I730" s="176"/>
      <c r="J730" s="177">
        <f>ROUND(I730*H730,2)</f>
        <v>0</v>
      </c>
      <c r="K730" s="173" t="s">
        <v>19</v>
      </c>
      <c r="L730" s="178"/>
      <c r="M730" s="179" t="s">
        <v>19</v>
      </c>
      <c r="N730" s="180" t="s">
        <v>47</v>
      </c>
      <c r="P730" s="138">
        <f>O730*H730</f>
        <v>0</v>
      </c>
      <c r="Q730" s="138">
        <v>1.2319999999999999E-2</v>
      </c>
      <c r="R730" s="138">
        <f>Q730*H730</f>
        <v>0.22439647999999998</v>
      </c>
      <c r="S730" s="138">
        <v>0</v>
      </c>
      <c r="T730" s="138">
        <f>S730*H730</f>
        <v>0</v>
      </c>
      <c r="U730" s="331" t="s">
        <v>19</v>
      </c>
      <c r="V730" s="1" t="str">
        <f t="shared" si="9"/>
        <v/>
      </c>
      <c r="AR730" s="140" t="s">
        <v>365</v>
      </c>
      <c r="AT730" s="140" t="s">
        <v>670</v>
      </c>
      <c r="AU730" s="140" t="s">
        <v>88</v>
      </c>
      <c r="AY730" s="18" t="s">
        <v>155</v>
      </c>
      <c r="BE730" s="141">
        <f>IF(N730="základní",J730,0)</f>
        <v>0</v>
      </c>
      <c r="BF730" s="141">
        <f>IF(N730="snížená",J730,0)</f>
        <v>0</v>
      </c>
      <c r="BG730" s="141">
        <f>IF(N730="zákl. přenesená",J730,0)</f>
        <v>0</v>
      </c>
      <c r="BH730" s="141">
        <f>IF(N730="sníž. přenesená",J730,0)</f>
        <v>0</v>
      </c>
      <c r="BI730" s="141">
        <f>IF(N730="nulová",J730,0)</f>
        <v>0</v>
      </c>
      <c r="BJ730" s="18" t="s">
        <v>88</v>
      </c>
      <c r="BK730" s="141">
        <f>ROUND(I730*H730,2)</f>
        <v>0</v>
      </c>
      <c r="BL730" s="18" t="s">
        <v>256</v>
      </c>
      <c r="BM730" s="140" t="s">
        <v>1082</v>
      </c>
    </row>
    <row r="731" spans="2:65" s="12" customFormat="1" ht="11.25" x14ac:dyDescent="0.2">
      <c r="B731" s="146"/>
      <c r="D731" s="147" t="s">
        <v>167</v>
      </c>
      <c r="F731" s="149" t="s">
        <v>1083</v>
      </c>
      <c r="H731" s="150">
        <v>18.213999999999999</v>
      </c>
      <c r="I731" s="151"/>
      <c r="L731" s="146"/>
      <c r="M731" s="152"/>
      <c r="U731" s="333"/>
      <c r="V731" s="1" t="str">
        <f t="shared" si="9"/>
        <v/>
      </c>
      <c r="AT731" s="148" t="s">
        <v>167</v>
      </c>
      <c r="AU731" s="148" t="s">
        <v>88</v>
      </c>
      <c r="AV731" s="12" t="s">
        <v>88</v>
      </c>
      <c r="AW731" s="12" t="s">
        <v>4</v>
      </c>
      <c r="AX731" s="12" t="s">
        <v>82</v>
      </c>
      <c r="AY731" s="148" t="s">
        <v>155</v>
      </c>
    </row>
    <row r="732" spans="2:65" s="1" customFormat="1" ht="16.5" customHeight="1" x14ac:dyDescent="0.2">
      <c r="B732" s="33"/>
      <c r="C732" s="129" t="s">
        <v>1084</v>
      </c>
      <c r="D732" s="129" t="s">
        <v>158</v>
      </c>
      <c r="E732" s="130" t="s">
        <v>1085</v>
      </c>
      <c r="F732" s="131" t="s">
        <v>1086</v>
      </c>
      <c r="G732" s="132" t="s">
        <v>326</v>
      </c>
      <c r="H732" s="133">
        <v>7.5</v>
      </c>
      <c r="I732" s="134"/>
      <c r="J732" s="135">
        <f>ROUND(I732*H732,2)</f>
        <v>0</v>
      </c>
      <c r="K732" s="131" t="s">
        <v>162</v>
      </c>
      <c r="L732" s="33"/>
      <c r="M732" s="136" t="s">
        <v>19</v>
      </c>
      <c r="N732" s="137" t="s">
        <v>47</v>
      </c>
      <c r="P732" s="138">
        <f>O732*H732</f>
        <v>0</v>
      </c>
      <c r="Q732" s="138">
        <v>2.0000000000000001E-4</v>
      </c>
      <c r="R732" s="138">
        <f>Q732*H732</f>
        <v>1.5E-3</v>
      </c>
      <c r="S732" s="138">
        <v>0</v>
      </c>
      <c r="T732" s="138">
        <f>S732*H732</f>
        <v>0</v>
      </c>
      <c r="U732" s="331" t="s">
        <v>19</v>
      </c>
      <c r="V732" s="1" t="str">
        <f t="shared" si="9"/>
        <v/>
      </c>
      <c r="AR732" s="140" t="s">
        <v>256</v>
      </c>
      <c r="AT732" s="140" t="s">
        <v>158</v>
      </c>
      <c r="AU732" s="140" t="s">
        <v>88</v>
      </c>
      <c r="AY732" s="18" t="s">
        <v>155</v>
      </c>
      <c r="BE732" s="141">
        <f>IF(N732="základní",J732,0)</f>
        <v>0</v>
      </c>
      <c r="BF732" s="141">
        <f>IF(N732="snížená",J732,0)</f>
        <v>0</v>
      </c>
      <c r="BG732" s="141">
        <f>IF(N732="zákl. přenesená",J732,0)</f>
        <v>0</v>
      </c>
      <c r="BH732" s="141">
        <f>IF(N732="sníž. přenesená",J732,0)</f>
        <v>0</v>
      </c>
      <c r="BI732" s="141">
        <f>IF(N732="nulová",J732,0)</f>
        <v>0</v>
      </c>
      <c r="BJ732" s="18" t="s">
        <v>88</v>
      </c>
      <c r="BK732" s="141">
        <f>ROUND(I732*H732,2)</f>
        <v>0</v>
      </c>
      <c r="BL732" s="18" t="s">
        <v>256</v>
      </c>
      <c r="BM732" s="140" t="s">
        <v>1087</v>
      </c>
    </row>
    <row r="733" spans="2:65" s="1" customFormat="1" ht="11.25" x14ac:dyDescent="0.2">
      <c r="B733" s="33"/>
      <c r="D733" s="142" t="s">
        <v>165</v>
      </c>
      <c r="F733" s="143" t="s">
        <v>1088</v>
      </c>
      <c r="I733" s="144"/>
      <c r="L733" s="33"/>
      <c r="M733" s="145"/>
      <c r="U733" s="332"/>
      <c r="V733" s="1" t="str">
        <f t="shared" si="9"/>
        <v/>
      </c>
      <c r="AT733" s="18" t="s">
        <v>165</v>
      </c>
      <c r="AU733" s="18" t="s">
        <v>88</v>
      </c>
    </row>
    <row r="734" spans="2:65" s="12" customFormat="1" ht="11.25" x14ac:dyDescent="0.2">
      <c r="B734" s="146"/>
      <c r="D734" s="147" t="s">
        <v>167</v>
      </c>
      <c r="E734" s="148" t="s">
        <v>19</v>
      </c>
      <c r="F734" s="149" t="s">
        <v>1089</v>
      </c>
      <c r="H734" s="150">
        <v>5.6</v>
      </c>
      <c r="I734" s="151"/>
      <c r="L734" s="146"/>
      <c r="M734" s="152"/>
      <c r="U734" s="333"/>
      <c r="V734" s="1" t="str">
        <f t="shared" si="9"/>
        <v/>
      </c>
      <c r="AT734" s="148" t="s">
        <v>167</v>
      </c>
      <c r="AU734" s="148" t="s">
        <v>88</v>
      </c>
      <c r="AV734" s="12" t="s">
        <v>88</v>
      </c>
      <c r="AW734" s="12" t="s">
        <v>36</v>
      </c>
      <c r="AX734" s="12" t="s">
        <v>75</v>
      </c>
      <c r="AY734" s="148" t="s">
        <v>155</v>
      </c>
    </row>
    <row r="735" spans="2:65" s="12" customFormat="1" ht="11.25" x14ac:dyDescent="0.2">
      <c r="B735" s="146"/>
      <c r="D735" s="147" t="s">
        <v>167</v>
      </c>
      <c r="E735" s="148" t="s">
        <v>19</v>
      </c>
      <c r="F735" s="149" t="s">
        <v>1090</v>
      </c>
      <c r="H735" s="150">
        <v>1.9</v>
      </c>
      <c r="I735" s="151"/>
      <c r="L735" s="146"/>
      <c r="M735" s="152"/>
      <c r="U735" s="333"/>
      <c r="V735" s="1" t="str">
        <f t="shared" si="9"/>
        <v/>
      </c>
      <c r="AT735" s="148" t="s">
        <v>167</v>
      </c>
      <c r="AU735" s="148" t="s">
        <v>88</v>
      </c>
      <c r="AV735" s="12" t="s">
        <v>88</v>
      </c>
      <c r="AW735" s="12" t="s">
        <v>36</v>
      </c>
      <c r="AX735" s="12" t="s">
        <v>75</v>
      </c>
      <c r="AY735" s="148" t="s">
        <v>155</v>
      </c>
    </row>
    <row r="736" spans="2:65" s="13" customFormat="1" ht="11.25" x14ac:dyDescent="0.2">
      <c r="B736" s="153"/>
      <c r="D736" s="147" t="s">
        <v>167</v>
      </c>
      <c r="E736" s="154" t="s">
        <v>19</v>
      </c>
      <c r="F736" s="155" t="s">
        <v>169</v>
      </c>
      <c r="H736" s="156">
        <v>7.5</v>
      </c>
      <c r="I736" s="157"/>
      <c r="L736" s="153"/>
      <c r="M736" s="158"/>
      <c r="U736" s="334"/>
      <c r="V736" s="1" t="str">
        <f t="shared" si="9"/>
        <v/>
      </c>
      <c r="AT736" s="154" t="s">
        <v>167</v>
      </c>
      <c r="AU736" s="154" t="s">
        <v>88</v>
      </c>
      <c r="AV736" s="13" t="s">
        <v>163</v>
      </c>
      <c r="AW736" s="13" t="s">
        <v>36</v>
      </c>
      <c r="AX736" s="13" t="s">
        <v>82</v>
      </c>
      <c r="AY736" s="154" t="s">
        <v>155</v>
      </c>
    </row>
    <row r="737" spans="2:65" s="1" customFormat="1" ht="16.5" customHeight="1" x14ac:dyDescent="0.2">
      <c r="B737" s="33"/>
      <c r="C737" s="129" t="s">
        <v>1091</v>
      </c>
      <c r="D737" s="129" t="s">
        <v>158</v>
      </c>
      <c r="E737" s="130" t="s">
        <v>1092</v>
      </c>
      <c r="F737" s="131" t="s">
        <v>1093</v>
      </c>
      <c r="G737" s="132" t="s">
        <v>326</v>
      </c>
      <c r="H737" s="133">
        <v>2.4</v>
      </c>
      <c r="I737" s="134"/>
      <c r="J737" s="135">
        <f>ROUND(I737*H737,2)</f>
        <v>0</v>
      </c>
      <c r="K737" s="131" t="s">
        <v>162</v>
      </c>
      <c r="L737" s="33"/>
      <c r="M737" s="136" t="s">
        <v>19</v>
      </c>
      <c r="N737" s="137" t="s">
        <v>47</v>
      </c>
      <c r="P737" s="138">
        <f>O737*H737</f>
        <v>0</v>
      </c>
      <c r="Q737" s="138">
        <v>2.0000000000000001E-4</v>
      </c>
      <c r="R737" s="138">
        <f>Q737*H737</f>
        <v>4.8000000000000001E-4</v>
      </c>
      <c r="S737" s="138">
        <v>0</v>
      </c>
      <c r="T737" s="138">
        <f>S737*H737</f>
        <v>0</v>
      </c>
      <c r="U737" s="331" t="s">
        <v>19</v>
      </c>
      <c r="V737" s="1" t="str">
        <f t="shared" si="9"/>
        <v/>
      </c>
      <c r="AR737" s="140" t="s">
        <v>256</v>
      </c>
      <c r="AT737" s="140" t="s">
        <v>158</v>
      </c>
      <c r="AU737" s="140" t="s">
        <v>88</v>
      </c>
      <c r="AY737" s="18" t="s">
        <v>155</v>
      </c>
      <c r="BE737" s="141">
        <f>IF(N737="základní",J737,0)</f>
        <v>0</v>
      </c>
      <c r="BF737" s="141">
        <f>IF(N737="snížená",J737,0)</f>
        <v>0</v>
      </c>
      <c r="BG737" s="141">
        <f>IF(N737="zákl. přenesená",J737,0)</f>
        <v>0</v>
      </c>
      <c r="BH737" s="141">
        <f>IF(N737="sníž. přenesená",J737,0)</f>
        <v>0</v>
      </c>
      <c r="BI737" s="141">
        <f>IF(N737="nulová",J737,0)</f>
        <v>0</v>
      </c>
      <c r="BJ737" s="18" t="s">
        <v>88</v>
      </c>
      <c r="BK737" s="141">
        <f>ROUND(I737*H737,2)</f>
        <v>0</v>
      </c>
      <c r="BL737" s="18" t="s">
        <v>256</v>
      </c>
      <c r="BM737" s="140" t="s">
        <v>1094</v>
      </c>
    </row>
    <row r="738" spans="2:65" s="1" customFormat="1" ht="11.25" x14ac:dyDescent="0.2">
      <c r="B738" s="33"/>
      <c r="D738" s="142" t="s">
        <v>165</v>
      </c>
      <c r="F738" s="143" t="s">
        <v>1095</v>
      </c>
      <c r="I738" s="144"/>
      <c r="L738" s="33"/>
      <c r="M738" s="145"/>
      <c r="U738" s="332"/>
      <c r="V738" s="1" t="str">
        <f t="shared" si="9"/>
        <v/>
      </c>
      <c r="AT738" s="18" t="s">
        <v>165</v>
      </c>
      <c r="AU738" s="18" t="s">
        <v>88</v>
      </c>
    </row>
    <row r="739" spans="2:65" s="12" customFormat="1" ht="11.25" x14ac:dyDescent="0.2">
      <c r="B739" s="146"/>
      <c r="D739" s="147" t="s">
        <v>167</v>
      </c>
      <c r="E739" s="148" t="s">
        <v>19</v>
      </c>
      <c r="F739" s="149" t="s">
        <v>1096</v>
      </c>
      <c r="H739" s="150">
        <v>2.4</v>
      </c>
      <c r="I739" s="151"/>
      <c r="L739" s="146"/>
      <c r="M739" s="152"/>
      <c r="U739" s="333"/>
      <c r="V739" s="1" t="str">
        <f t="shared" si="9"/>
        <v/>
      </c>
      <c r="AT739" s="148" t="s">
        <v>167</v>
      </c>
      <c r="AU739" s="148" t="s">
        <v>88</v>
      </c>
      <c r="AV739" s="12" t="s">
        <v>88</v>
      </c>
      <c r="AW739" s="12" t="s">
        <v>36</v>
      </c>
      <c r="AX739" s="12" t="s">
        <v>75</v>
      </c>
      <c r="AY739" s="148" t="s">
        <v>155</v>
      </c>
    </row>
    <row r="740" spans="2:65" s="13" customFormat="1" ht="11.25" x14ac:dyDescent="0.2">
      <c r="B740" s="153"/>
      <c r="D740" s="147" t="s">
        <v>167</v>
      </c>
      <c r="E740" s="154" t="s">
        <v>19</v>
      </c>
      <c r="F740" s="155" t="s">
        <v>169</v>
      </c>
      <c r="H740" s="156">
        <v>2.4</v>
      </c>
      <c r="I740" s="157"/>
      <c r="L740" s="153"/>
      <c r="M740" s="158"/>
      <c r="U740" s="334"/>
      <c r="V740" s="1" t="str">
        <f t="shared" si="9"/>
        <v/>
      </c>
      <c r="AT740" s="154" t="s">
        <v>167</v>
      </c>
      <c r="AU740" s="154" t="s">
        <v>88</v>
      </c>
      <c r="AV740" s="13" t="s">
        <v>163</v>
      </c>
      <c r="AW740" s="13" t="s">
        <v>36</v>
      </c>
      <c r="AX740" s="13" t="s">
        <v>82</v>
      </c>
      <c r="AY740" s="154" t="s">
        <v>155</v>
      </c>
    </row>
    <row r="741" spans="2:65" s="1" customFormat="1" ht="16.5" customHeight="1" x14ac:dyDescent="0.2">
      <c r="B741" s="33"/>
      <c r="C741" s="129" t="s">
        <v>1097</v>
      </c>
      <c r="D741" s="129" t="s">
        <v>158</v>
      </c>
      <c r="E741" s="130" t="s">
        <v>1098</v>
      </c>
      <c r="F741" s="131" t="s">
        <v>1099</v>
      </c>
      <c r="G741" s="132" t="s">
        <v>326</v>
      </c>
      <c r="H741" s="133">
        <v>10.526999999999999</v>
      </c>
      <c r="I741" s="134"/>
      <c r="J741" s="135">
        <f>ROUND(I741*H741,2)</f>
        <v>0</v>
      </c>
      <c r="K741" s="131" t="s">
        <v>162</v>
      </c>
      <c r="L741" s="33"/>
      <c r="M741" s="136" t="s">
        <v>19</v>
      </c>
      <c r="N741" s="137" t="s">
        <v>47</v>
      </c>
      <c r="P741" s="138">
        <f>O741*H741</f>
        <v>0</v>
      </c>
      <c r="Q741" s="138">
        <v>1.8000000000000001E-4</v>
      </c>
      <c r="R741" s="138">
        <f>Q741*H741</f>
        <v>1.8948599999999999E-3</v>
      </c>
      <c r="S741" s="138">
        <v>0</v>
      </c>
      <c r="T741" s="138">
        <f>S741*H741</f>
        <v>0</v>
      </c>
      <c r="U741" s="331" t="s">
        <v>19</v>
      </c>
      <c r="V741" s="1" t="str">
        <f t="shared" si="9"/>
        <v/>
      </c>
      <c r="AR741" s="140" t="s">
        <v>256</v>
      </c>
      <c r="AT741" s="140" t="s">
        <v>158</v>
      </c>
      <c r="AU741" s="140" t="s">
        <v>88</v>
      </c>
      <c r="AY741" s="18" t="s">
        <v>155</v>
      </c>
      <c r="BE741" s="141">
        <f>IF(N741="základní",J741,0)</f>
        <v>0</v>
      </c>
      <c r="BF741" s="141">
        <f>IF(N741="snížená",J741,0)</f>
        <v>0</v>
      </c>
      <c r="BG741" s="141">
        <f>IF(N741="zákl. přenesená",J741,0)</f>
        <v>0</v>
      </c>
      <c r="BH741" s="141">
        <f>IF(N741="sníž. přenesená",J741,0)</f>
        <v>0</v>
      </c>
      <c r="BI741" s="141">
        <f>IF(N741="nulová",J741,0)</f>
        <v>0</v>
      </c>
      <c r="BJ741" s="18" t="s">
        <v>88</v>
      </c>
      <c r="BK741" s="141">
        <f>ROUND(I741*H741,2)</f>
        <v>0</v>
      </c>
      <c r="BL741" s="18" t="s">
        <v>256</v>
      </c>
      <c r="BM741" s="140" t="s">
        <v>1100</v>
      </c>
    </row>
    <row r="742" spans="2:65" s="1" customFormat="1" ht="11.25" x14ac:dyDescent="0.2">
      <c r="B742" s="33"/>
      <c r="D742" s="142" t="s">
        <v>165</v>
      </c>
      <c r="F742" s="143" t="s">
        <v>1101</v>
      </c>
      <c r="I742" s="144"/>
      <c r="L742" s="33"/>
      <c r="M742" s="145"/>
      <c r="U742" s="332"/>
      <c r="V742" s="1" t="str">
        <f t="shared" si="9"/>
        <v/>
      </c>
      <c r="AT742" s="18" t="s">
        <v>165</v>
      </c>
      <c r="AU742" s="18" t="s">
        <v>88</v>
      </c>
    </row>
    <row r="743" spans="2:65" s="14" customFormat="1" ht="11.25" x14ac:dyDescent="0.2">
      <c r="B743" s="159"/>
      <c r="D743" s="147" t="s">
        <v>167</v>
      </c>
      <c r="E743" s="160" t="s">
        <v>19</v>
      </c>
      <c r="F743" s="161" t="s">
        <v>1071</v>
      </c>
      <c r="H743" s="160" t="s">
        <v>19</v>
      </c>
      <c r="I743" s="162"/>
      <c r="L743" s="159"/>
      <c r="M743" s="163"/>
      <c r="U743" s="335"/>
      <c r="V743" s="1" t="str">
        <f t="shared" si="9"/>
        <v/>
      </c>
      <c r="AT743" s="160" t="s">
        <v>167</v>
      </c>
      <c r="AU743" s="160" t="s">
        <v>88</v>
      </c>
      <c r="AV743" s="14" t="s">
        <v>82</v>
      </c>
      <c r="AW743" s="14" t="s">
        <v>36</v>
      </c>
      <c r="AX743" s="14" t="s">
        <v>75</v>
      </c>
      <c r="AY743" s="160" t="s">
        <v>155</v>
      </c>
    </row>
    <row r="744" spans="2:65" s="12" customFormat="1" ht="11.25" x14ac:dyDescent="0.2">
      <c r="B744" s="146"/>
      <c r="D744" s="147" t="s">
        <v>167</v>
      </c>
      <c r="E744" s="148" t="s">
        <v>19</v>
      </c>
      <c r="F744" s="149" t="s">
        <v>1102</v>
      </c>
      <c r="H744" s="150">
        <v>6.3470000000000004</v>
      </c>
      <c r="I744" s="151"/>
      <c r="L744" s="146"/>
      <c r="M744" s="152"/>
      <c r="U744" s="333"/>
      <c r="V744" s="1" t="str">
        <f t="shared" si="9"/>
        <v/>
      </c>
      <c r="AT744" s="148" t="s">
        <v>167</v>
      </c>
      <c r="AU744" s="148" t="s">
        <v>88</v>
      </c>
      <c r="AV744" s="12" t="s">
        <v>88</v>
      </c>
      <c r="AW744" s="12" t="s">
        <v>36</v>
      </c>
      <c r="AX744" s="12" t="s">
        <v>75</v>
      </c>
      <c r="AY744" s="148" t="s">
        <v>155</v>
      </c>
    </row>
    <row r="745" spans="2:65" s="14" customFormat="1" ht="11.25" x14ac:dyDescent="0.2">
      <c r="B745" s="159"/>
      <c r="D745" s="147" t="s">
        <v>167</v>
      </c>
      <c r="E745" s="160" t="s">
        <v>19</v>
      </c>
      <c r="F745" s="161" t="s">
        <v>1075</v>
      </c>
      <c r="H745" s="160" t="s">
        <v>19</v>
      </c>
      <c r="I745" s="162"/>
      <c r="L745" s="159"/>
      <c r="M745" s="163"/>
      <c r="U745" s="335"/>
      <c r="V745" s="1" t="str">
        <f t="shared" si="9"/>
        <v/>
      </c>
      <c r="AT745" s="160" t="s">
        <v>167</v>
      </c>
      <c r="AU745" s="160" t="s">
        <v>88</v>
      </c>
      <c r="AV745" s="14" t="s">
        <v>82</v>
      </c>
      <c r="AW745" s="14" t="s">
        <v>36</v>
      </c>
      <c r="AX745" s="14" t="s">
        <v>75</v>
      </c>
      <c r="AY745" s="160" t="s">
        <v>155</v>
      </c>
    </row>
    <row r="746" spans="2:65" s="12" customFormat="1" ht="11.25" x14ac:dyDescent="0.2">
      <c r="B746" s="146"/>
      <c r="D746" s="147" t="s">
        <v>167</v>
      </c>
      <c r="E746" s="148" t="s">
        <v>19</v>
      </c>
      <c r="F746" s="149" t="s">
        <v>1103</v>
      </c>
      <c r="H746" s="150">
        <v>4.18</v>
      </c>
      <c r="I746" s="151"/>
      <c r="L746" s="146"/>
      <c r="M746" s="152"/>
      <c r="U746" s="333"/>
      <c r="V746" s="1" t="str">
        <f t="shared" si="9"/>
        <v/>
      </c>
      <c r="AT746" s="148" t="s">
        <v>167</v>
      </c>
      <c r="AU746" s="148" t="s">
        <v>88</v>
      </c>
      <c r="AV746" s="12" t="s">
        <v>88</v>
      </c>
      <c r="AW746" s="12" t="s">
        <v>36</v>
      </c>
      <c r="AX746" s="12" t="s">
        <v>75</v>
      </c>
      <c r="AY746" s="148" t="s">
        <v>155</v>
      </c>
    </row>
    <row r="747" spans="2:65" s="13" customFormat="1" ht="11.25" x14ac:dyDescent="0.2">
      <c r="B747" s="153"/>
      <c r="D747" s="147" t="s">
        <v>167</v>
      </c>
      <c r="E747" s="154" t="s">
        <v>19</v>
      </c>
      <c r="F747" s="155" t="s">
        <v>169</v>
      </c>
      <c r="H747" s="156">
        <v>10.527000000000001</v>
      </c>
      <c r="I747" s="157"/>
      <c r="L747" s="153"/>
      <c r="M747" s="158"/>
      <c r="U747" s="334"/>
      <c r="V747" s="1" t="str">
        <f t="shared" si="9"/>
        <v/>
      </c>
      <c r="AT747" s="154" t="s">
        <v>167</v>
      </c>
      <c r="AU747" s="154" t="s">
        <v>88</v>
      </c>
      <c r="AV747" s="13" t="s">
        <v>163</v>
      </c>
      <c r="AW747" s="13" t="s">
        <v>36</v>
      </c>
      <c r="AX747" s="13" t="s">
        <v>82</v>
      </c>
      <c r="AY747" s="154" t="s">
        <v>155</v>
      </c>
    </row>
    <row r="748" spans="2:65" s="1" customFormat="1" ht="16.5" customHeight="1" x14ac:dyDescent="0.2">
      <c r="B748" s="33"/>
      <c r="C748" s="171" t="s">
        <v>1104</v>
      </c>
      <c r="D748" s="171" t="s">
        <v>670</v>
      </c>
      <c r="E748" s="172" t="s">
        <v>1105</v>
      </c>
      <c r="F748" s="173" t="s">
        <v>1106</v>
      </c>
      <c r="G748" s="174" t="s">
        <v>326</v>
      </c>
      <c r="H748" s="175">
        <v>21.448</v>
      </c>
      <c r="I748" s="176"/>
      <c r="J748" s="177">
        <f>ROUND(I748*H748,2)</f>
        <v>0</v>
      </c>
      <c r="K748" s="173" t="s">
        <v>19</v>
      </c>
      <c r="L748" s="178"/>
      <c r="M748" s="179" t="s">
        <v>19</v>
      </c>
      <c r="N748" s="180" t="s">
        <v>47</v>
      </c>
      <c r="P748" s="138">
        <f>O748*H748</f>
        <v>0</v>
      </c>
      <c r="Q748" s="138">
        <v>1.2E-4</v>
      </c>
      <c r="R748" s="138">
        <f>Q748*H748</f>
        <v>2.57376E-3</v>
      </c>
      <c r="S748" s="138">
        <v>0</v>
      </c>
      <c r="T748" s="138">
        <f>S748*H748</f>
        <v>0</v>
      </c>
      <c r="U748" s="331" t="s">
        <v>19</v>
      </c>
      <c r="V748" s="1" t="str">
        <f t="shared" si="9"/>
        <v/>
      </c>
      <c r="AR748" s="140" t="s">
        <v>365</v>
      </c>
      <c r="AT748" s="140" t="s">
        <v>670</v>
      </c>
      <c r="AU748" s="140" t="s">
        <v>88</v>
      </c>
      <c r="AY748" s="18" t="s">
        <v>155</v>
      </c>
      <c r="BE748" s="141">
        <f>IF(N748="základní",J748,0)</f>
        <v>0</v>
      </c>
      <c r="BF748" s="141">
        <f>IF(N748="snížená",J748,0)</f>
        <v>0</v>
      </c>
      <c r="BG748" s="141">
        <f>IF(N748="zákl. přenesená",J748,0)</f>
        <v>0</v>
      </c>
      <c r="BH748" s="141">
        <f>IF(N748="sníž. přenesená",J748,0)</f>
        <v>0</v>
      </c>
      <c r="BI748" s="141">
        <f>IF(N748="nulová",J748,0)</f>
        <v>0</v>
      </c>
      <c r="BJ748" s="18" t="s">
        <v>88</v>
      </c>
      <c r="BK748" s="141">
        <f>ROUND(I748*H748,2)</f>
        <v>0</v>
      </c>
      <c r="BL748" s="18" t="s">
        <v>256</v>
      </c>
      <c r="BM748" s="140" t="s">
        <v>1107</v>
      </c>
    </row>
    <row r="749" spans="2:65" s="12" customFormat="1" ht="11.25" x14ac:dyDescent="0.2">
      <c r="B749" s="146"/>
      <c r="D749" s="147" t="s">
        <v>167</v>
      </c>
      <c r="E749" s="148" t="s">
        <v>19</v>
      </c>
      <c r="F749" s="149" t="s">
        <v>1108</v>
      </c>
      <c r="H749" s="150">
        <v>7.5</v>
      </c>
      <c r="I749" s="151"/>
      <c r="L749" s="146"/>
      <c r="M749" s="152"/>
      <c r="U749" s="333"/>
      <c r="V749" s="1" t="str">
        <f t="shared" si="9"/>
        <v/>
      </c>
      <c r="AT749" s="148" t="s">
        <v>167</v>
      </c>
      <c r="AU749" s="148" t="s">
        <v>88</v>
      </c>
      <c r="AV749" s="12" t="s">
        <v>88</v>
      </c>
      <c r="AW749" s="12" t="s">
        <v>36</v>
      </c>
      <c r="AX749" s="12" t="s">
        <v>75</v>
      </c>
      <c r="AY749" s="148" t="s">
        <v>155</v>
      </c>
    </row>
    <row r="750" spans="2:65" s="12" customFormat="1" ht="11.25" x14ac:dyDescent="0.2">
      <c r="B750" s="146"/>
      <c r="D750" s="147" t="s">
        <v>167</v>
      </c>
      <c r="E750" s="148" t="s">
        <v>19</v>
      </c>
      <c r="F750" s="149" t="s">
        <v>1109</v>
      </c>
      <c r="H750" s="150">
        <v>2.4</v>
      </c>
      <c r="I750" s="151"/>
      <c r="L750" s="146"/>
      <c r="M750" s="152"/>
      <c r="U750" s="333"/>
      <c r="V750" s="1" t="str">
        <f t="shared" ref="V750:V813" si="10">IF(U750="investice",J750,"")</f>
        <v/>
      </c>
      <c r="AT750" s="148" t="s">
        <v>167</v>
      </c>
      <c r="AU750" s="148" t="s">
        <v>88</v>
      </c>
      <c r="AV750" s="12" t="s">
        <v>88</v>
      </c>
      <c r="AW750" s="12" t="s">
        <v>36</v>
      </c>
      <c r="AX750" s="12" t="s">
        <v>75</v>
      </c>
      <c r="AY750" s="148" t="s">
        <v>155</v>
      </c>
    </row>
    <row r="751" spans="2:65" s="12" customFormat="1" ht="11.25" x14ac:dyDescent="0.2">
      <c r="B751" s="146"/>
      <c r="D751" s="147" t="s">
        <v>167</v>
      </c>
      <c r="E751" s="148" t="s">
        <v>19</v>
      </c>
      <c r="F751" s="149" t="s">
        <v>1110</v>
      </c>
      <c r="H751" s="150">
        <v>10.526999999999999</v>
      </c>
      <c r="I751" s="151"/>
      <c r="L751" s="146"/>
      <c r="M751" s="152"/>
      <c r="U751" s="333"/>
      <c r="V751" s="1" t="str">
        <f t="shared" si="10"/>
        <v/>
      </c>
      <c r="AT751" s="148" t="s">
        <v>167</v>
      </c>
      <c r="AU751" s="148" t="s">
        <v>88</v>
      </c>
      <c r="AV751" s="12" t="s">
        <v>88</v>
      </c>
      <c r="AW751" s="12" t="s">
        <v>36</v>
      </c>
      <c r="AX751" s="12" t="s">
        <v>75</v>
      </c>
      <c r="AY751" s="148" t="s">
        <v>155</v>
      </c>
    </row>
    <row r="752" spans="2:65" s="13" customFormat="1" ht="11.25" x14ac:dyDescent="0.2">
      <c r="B752" s="153"/>
      <c r="D752" s="147" t="s">
        <v>167</v>
      </c>
      <c r="E752" s="154" t="s">
        <v>19</v>
      </c>
      <c r="F752" s="155" t="s">
        <v>169</v>
      </c>
      <c r="H752" s="156">
        <v>20.427</v>
      </c>
      <c r="I752" s="157"/>
      <c r="L752" s="153"/>
      <c r="M752" s="158"/>
      <c r="U752" s="334"/>
      <c r="V752" s="1" t="str">
        <f t="shared" si="10"/>
        <v/>
      </c>
      <c r="AT752" s="154" t="s">
        <v>167</v>
      </c>
      <c r="AU752" s="154" t="s">
        <v>88</v>
      </c>
      <c r="AV752" s="13" t="s">
        <v>163</v>
      </c>
      <c r="AW752" s="13" t="s">
        <v>36</v>
      </c>
      <c r="AX752" s="13" t="s">
        <v>82</v>
      </c>
      <c r="AY752" s="154" t="s">
        <v>155</v>
      </c>
    </row>
    <row r="753" spans="2:65" s="12" customFormat="1" ht="11.25" x14ac:dyDescent="0.2">
      <c r="B753" s="146"/>
      <c r="D753" s="147" t="s">
        <v>167</v>
      </c>
      <c r="F753" s="149" t="s">
        <v>1111</v>
      </c>
      <c r="H753" s="150">
        <v>21.448</v>
      </c>
      <c r="I753" s="151"/>
      <c r="L753" s="146"/>
      <c r="M753" s="152"/>
      <c r="U753" s="333"/>
      <c r="V753" s="1" t="str">
        <f t="shared" si="10"/>
        <v/>
      </c>
      <c r="AT753" s="148" t="s">
        <v>167</v>
      </c>
      <c r="AU753" s="148" t="s">
        <v>88</v>
      </c>
      <c r="AV753" s="12" t="s">
        <v>88</v>
      </c>
      <c r="AW753" s="12" t="s">
        <v>4</v>
      </c>
      <c r="AX753" s="12" t="s">
        <v>82</v>
      </c>
      <c r="AY753" s="148" t="s">
        <v>155</v>
      </c>
    </row>
    <row r="754" spans="2:65" s="1" customFormat="1" ht="16.5" customHeight="1" x14ac:dyDescent="0.2">
      <c r="B754" s="33"/>
      <c r="C754" s="129" t="s">
        <v>1112</v>
      </c>
      <c r="D754" s="129" t="s">
        <v>158</v>
      </c>
      <c r="E754" s="130" t="s">
        <v>1113</v>
      </c>
      <c r="F754" s="131" t="s">
        <v>1114</v>
      </c>
      <c r="G754" s="132" t="s">
        <v>326</v>
      </c>
      <c r="H754" s="133">
        <v>16.5</v>
      </c>
      <c r="I754" s="134"/>
      <c r="J754" s="135">
        <f>ROUND(I754*H754,2)</f>
        <v>0</v>
      </c>
      <c r="K754" s="131" t="s">
        <v>162</v>
      </c>
      <c r="L754" s="33"/>
      <c r="M754" s="136" t="s">
        <v>19</v>
      </c>
      <c r="N754" s="137" t="s">
        <v>47</v>
      </c>
      <c r="P754" s="138">
        <f>O754*H754</f>
        <v>0</v>
      </c>
      <c r="Q754" s="138">
        <v>3.0000000000000001E-5</v>
      </c>
      <c r="R754" s="138">
        <f>Q754*H754</f>
        <v>4.95E-4</v>
      </c>
      <c r="S754" s="138">
        <v>0</v>
      </c>
      <c r="T754" s="138">
        <f>S754*H754</f>
        <v>0</v>
      </c>
      <c r="U754" s="331" t="s">
        <v>19</v>
      </c>
      <c r="V754" s="1" t="str">
        <f t="shared" si="10"/>
        <v/>
      </c>
      <c r="AR754" s="140" t="s">
        <v>256</v>
      </c>
      <c r="AT754" s="140" t="s">
        <v>158</v>
      </c>
      <c r="AU754" s="140" t="s">
        <v>88</v>
      </c>
      <c r="AY754" s="18" t="s">
        <v>155</v>
      </c>
      <c r="BE754" s="141">
        <f>IF(N754="základní",J754,0)</f>
        <v>0</v>
      </c>
      <c r="BF754" s="141">
        <f>IF(N754="snížená",J754,0)</f>
        <v>0</v>
      </c>
      <c r="BG754" s="141">
        <f>IF(N754="zákl. přenesená",J754,0)</f>
        <v>0</v>
      </c>
      <c r="BH754" s="141">
        <f>IF(N754="sníž. přenesená",J754,0)</f>
        <v>0</v>
      </c>
      <c r="BI754" s="141">
        <f>IF(N754="nulová",J754,0)</f>
        <v>0</v>
      </c>
      <c r="BJ754" s="18" t="s">
        <v>88</v>
      </c>
      <c r="BK754" s="141">
        <f>ROUND(I754*H754,2)</f>
        <v>0</v>
      </c>
      <c r="BL754" s="18" t="s">
        <v>256</v>
      </c>
      <c r="BM754" s="140" t="s">
        <v>1115</v>
      </c>
    </row>
    <row r="755" spans="2:65" s="1" customFormat="1" ht="11.25" x14ac:dyDescent="0.2">
      <c r="B755" s="33"/>
      <c r="D755" s="142" t="s">
        <v>165</v>
      </c>
      <c r="F755" s="143" t="s">
        <v>1116</v>
      </c>
      <c r="I755" s="144"/>
      <c r="L755" s="33"/>
      <c r="M755" s="145"/>
      <c r="U755" s="332"/>
      <c r="V755" s="1" t="str">
        <f t="shared" si="10"/>
        <v/>
      </c>
      <c r="AT755" s="18" t="s">
        <v>165</v>
      </c>
      <c r="AU755" s="18" t="s">
        <v>88</v>
      </c>
    </row>
    <row r="756" spans="2:65" s="14" customFormat="1" ht="11.25" x14ac:dyDescent="0.2">
      <c r="B756" s="159"/>
      <c r="D756" s="147" t="s">
        <v>167</v>
      </c>
      <c r="E756" s="160" t="s">
        <v>19</v>
      </c>
      <c r="F756" s="161" t="s">
        <v>1117</v>
      </c>
      <c r="H756" s="160" t="s">
        <v>19</v>
      </c>
      <c r="I756" s="162"/>
      <c r="L756" s="159"/>
      <c r="M756" s="163"/>
      <c r="U756" s="335"/>
      <c r="V756" s="1" t="str">
        <f t="shared" si="10"/>
        <v/>
      </c>
      <c r="AT756" s="160" t="s">
        <v>167</v>
      </c>
      <c r="AU756" s="160" t="s">
        <v>88</v>
      </c>
      <c r="AV756" s="14" t="s">
        <v>82</v>
      </c>
      <c r="AW756" s="14" t="s">
        <v>36</v>
      </c>
      <c r="AX756" s="14" t="s">
        <v>75</v>
      </c>
      <c r="AY756" s="160" t="s">
        <v>155</v>
      </c>
    </row>
    <row r="757" spans="2:65" s="12" customFormat="1" ht="11.25" x14ac:dyDescent="0.2">
      <c r="B757" s="146"/>
      <c r="D757" s="147" t="s">
        <v>167</v>
      </c>
      <c r="E757" s="148" t="s">
        <v>19</v>
      </c>
      <c r="F757" s="149" t="s">
        <v>1118</v>
      </c>
      <c r="H757" s="150">
        <v>0.5</v>
      </c>
      <c r="I757" s="151"/>
      <c r="L757" s="146"/>
      <c r="M757" s="152"/>
      <c r="U757" s="333"/>
      <c r="V757" s="1" t="str">
        <f t="shared" si="10"/>
        <v/>
      </c>
      <c r="AT757" s="148" t="s">
        <v>167</v>
      </c>
      <c r="AU757" s="148" t="s">
        <v>88</v>
      </c>
      <c r="AV757" s="12" t="s">
        <v>88</v>
      </c>
      <c r="AW757" s="12" t="s">
        <v>36</v>
      </c>
      <c r="AX757" s="12" t="s">
        <v>75</v>
      </c>
      <c r="AY757" s="148" t="s">
        <v>155</v>
      </c>
    </row>
    <row r="758" spans="2:65" s="12" customFormat="1" ht="11.25" x14ac:dyDescent="0.2">
      <c r="B758" s="146"/>
      <c r="D758" s="147" t="s">
        <v>167</v>
      </c>
      <c r="E758" s="148" t="s">
        <v>19</v>
      </c>
      <c r="F758" s="149" t="s">
        <v>1119</v>
      </c>
      <c r="H758" s="150">
        <v>10</v>
      </c>
      <c r="I758" s="151"/>
      <c r="L758" s="146"/>
      <c r="M758" s="152"/>
      <c r="U758" s="333"/>
      <c r="V758" s="1" t="str">
        <f t="shared" si="10"/>
        <v/>
      </c>
      <c r="AT758" s="148" t="s">
        <v>167</v>
      </c>
      <c r="AU758" s="148" t="s">
        <v>88</v>
      </c>
      <c r="AV758" s="12" t="s">
        <v>88</v>
      </c>
      <c r="AW758" s="12" t="s">
        <v>36</v>
      </c>
      <c r="AX758" s="12" t="s">
        <v>75</v>
      </c>
      <c r="AY758" s="148" t="s">
        <v>155</v>
      </c>
    </row>
    <row r="759" spans="2:65" s="12" customFormat="1" ht="11.25" x14ac:dyDescent="0.2">
      <c r="B759" s="146"/>
      <c r="D759" s="147" t="s">
        <v>167</v>
      </c>
      <c r="E759" s="148" t="s">
        <v>19</v>
      </c>
      <c r="F759" s="149" t="s">
        <v>1120</v>
      </c>
      <c r="H759" s="150">
        <v>6</v>
      </c>
      <c r="I759" s="151"/>
      <c r="L759" s="146"/>
      <c r="M759" s="152"/>
      <c r="U759" s="333"/>
      <c r="V759" s="1" t="str">
        <f t="shared" si="10"/>
        <v/>
      </c>
      <c r="AT759" s="148" t="s">
        <v>167</v>
      </c>
      <c r="AU759" s="148" t="s">
        <v>88</v>
      </c>
      <c r="AV759" s="12" t="s">
        <v>88</v>
      </c>
      <c r="AW759" s="12" t="s">
        <v>36</v>
      </c>
      <c r="AX759" s="12" t="s">
        <v>75</v>
      </c>
      <c r="AY759" s="148" t="s">
        <v>155</v>
      </c>
    </row>
    <row r="760" spans="2:65" s="13" customFormat="1" ht="11.25" x14ac:dyDescent="0.2">
      <c r="B760" s="153"/>
      <c r="D760" s="147" t="s">
        <v>167</v>
      </c>
      <c r="E760" s="154" t="s">
        <v>19</v>
      </c>
      <c r="F760" s="155" t="s">
        <v>169</v>
      </c>
      <c r="H760" s="156">
        <v>16.5</v>
      </c>
      <c r="I760" s="157"/>
      <c r="L760" s="153"/>
      <c r="M760" s="158"/>
      <c r="U760" s="334"/>
      <c r="V760" s="1" t="str">
        <f t="shared" si="10"/>
        <v/>
      </c>
      <c r="AT760" s="154" t="s">
        <v>167</v>
      </c>
      <c r="AU760" s="154" t="s">
        <v>88</v>
      </c>
      <c r="AV760" s="13" t="s">
        <v>163</v>
      </c>
      <c r="AW760" s="13" t="s">
        <v>36</v>
      </c>
      <c r="AX760" s="13" t="s">
        <v>82</v>
      </c>
      <c r="AY760" s="154" t="s">
        <v>155</v>
      </c>
    </row>
    <row r="761" spans="2:65" s="1" customFormat="1" ht="16.5" customHeight="1" x14ac:dyDescent="0.2">
      <c r="B761" s="33"/>
      <c r="C761" s="129" t="s">
        <v>1121</v>
      </c>
      <c r="D761" s="129" t="s">
        <v>158</v>
      </c>
      <c r="E761" s="130" t="s">
        <v>1122</v>
      </c>
      <c r="F761" s="131" t="s">
        <v>1123</v>
      </c>
      <c r="G761" s="132" t="s">
        <v>161</v>
      </c>
      <c r="H761" s="133">
        <v>11.084</v>
      </c>
      <c r="I761" s="134"/>
      <c r="J761" s="135">
        <f>ROUND(I761*H761,2)</f>
        <v>0</v>
      </c>
      <c r="K761" s="131" t="s">
        <v>162</v>
      </c>
      <c r="L761" s="33"/>
      <c r="M761" s="136" t="s">
        <v>19</v>
      </c>
      <c r="N761" s="137" t="s">
        <v>47</v>
      </c>
      <c r="P761" s="138">
        <f>O761*H761</f>
        <v>0</v>
      </c>
      <c r="Q761" s="138">
        <v>1.5E-3</v>
      </c>
      <c r="R761" s="138">
        <f>Q761*H761</f>
        <v>1.6625999999999998E-2</v>
      </c>
      <c r="S761" s="138">
        <v>0</v>
      </c>
      <c r="T761" s="138">
        <f>S761*H761</f>
        <v>0</v>
      </c>
      <c r="U761" s="331" t="s">
        <v>19</v>
      </c>
      <c r="V761" s="1" t="str">
        <f t="shared" si="10"/>
        <v/>
      </c>
      <c r="AR761" s="140" t="s">
        <v>256</v>
      </c>
      <c r="AT761" s="140" t="s">
        <v>158</v>
      </c>
      <c r="AU761" s="140" t="s">
        <v>88</v>
      </c>
      <c r="AY761" s="18" t="s">
        <v>155</v>
      </c>
      <c r="BE761" s="141">
        <f>IF(N761="základní",J761,0)</f>
        <v>0</v>
      </c>
      <c r="BF761" s="141">
        <f>IF(N761="snížená",J761,0)</f>
        <v>0</v>
      </c>
      <c r="BG761" s="141">
        <f>IF(N761="zákl. přenesená",J761,0)</f>
        <v>0</v>
      </c>
      <c r="BH761" s="141">
        <f>IF(N761="sníž. přenesená",J761,0)</f>
        <v>0</v>
      </c>
      <c r="BI761" s="141">
        <f>IF(N761="nulová",J761,0)</f>
        <v>0</v>
      </c>
      <c r="BJ761" s="18" t="s">
        <v>88</v>
      </c>
      <c r="BK761" s="141">
        <f>ROUND(I761*H761,2)</f>
        <v>0</v>
      </c>
      <c r="BL761" s="18" t="s">
        <v>256</v>
      </c>
      <c r="BM761" s="140" t="s">
        <v>1124</v>
      </c>
    </row>
    <row r="762" spans="2:65" s="1" customFormat="1" ht="11.25" x14ac:dyDescent="0.2">
      <c r="B762" s="33"/>
      <c r="D762" s="142" t="s">
        <v>165</v>
      </c>
      <c r="F762" s="143" t="s">
        <v>1125</v>
      </c>
      <c r="I762" s="144"/>
      <c r="L762" s="33"/>
      <c r="M762" s="145"/>
      <c r="U762" s="332"/>
      <c r="V762" s="1" t="str">
        <f t="shared" si="10"/>
        <v/>
      </c>
      <c r="AT762" s="18" t="s">
        <v>165</v>
      </c>
      <c r="AU762" s="18" t="s">
        <v>88</v>
      </c>
    </row>
    <row r="763" spans="2:65" s="12" customFormat="1" ht="11.25" x14ac:dyDescent="0.2">
      <c r="B763" s="146"/>
      <c r="D763" s="147" t="s">
        <v>167</v>
      </c>
      <c r="E763" s="148" t="s">
        <v>19</v>
      </c>
      <c r="F763" s="149" t="s">
        <v>1126</v>
      </c>
      <c r="H763" s="150">
        <v>8.1039999999999992</v>
      </c>
      <c r="I763" s="151"/>
      <c r="L763" s="146"/>
      <c r="M763" s="152"/>
      <c r="U763" s="333"/>
      <c r="V763" s="1" t="str">
        <f t="shared" si="10"/>
        <v/>
      </c>
      <c r="AT763" s="148" t="s">
        <v>167</v>
      </c>
      <c r="AU763" s="148" t="s">
        <v>88</v>
      </c>
      <c r="AV763" s="12" t="s">
        <v>88</v>
      </c>
      <c r="AW763" s="12" t="s">
        <v>36</v>
      </c>
      <c r="AX763" s="12" t="s">
        <v>75</v>
      </c>
      <c r="AY763" s="148" t="s">
        <v>155</v>
      </c>
    </row>
    <row r="764" spans="2:65" s="12" customFormat="1" ht="11.25" x14ac:dyDescent="0.2">
      <c r="B764" s="146"/>
      <c r="D764" s="147" t="s">
        <v>167</v>
      </c>
      <c r="E764" s="148" t="s">
        <v>19</v>
      </c>
      <c r="F764" s="149" t="s">
        <v>1127</v>
      </c>
      <c r="H764" s="150">
        <v>2.23</v>
      </c>
      <c r="I764" s="151"/>
      <c r="L764" s="146"/>
      <c r="M764" s="152"/>
      <c r="U764" s="333"/>
      <c r="V764" s="1" t="str">
        <f t="shared" si="10"/>
        <v/>
      </c>
      <c r="AT764" s="148" t="s">
        <v>167</v>
      </c>
      <c r="AU764" s="148" t="s">
        <v>88</v>
      </c>
      <c r="AV764" s="12" t="s">
        <v>88</v>
      </c>
      <c r="AW764" s="12" t="s">
        <v>36</v>
      </c>
      <c r="AX764" s="12" t="s">
        <v>75</v>
      </c>
      <c r="AY764" s="148" t="s">
        <v>155</v>
      </c>
    </row>
    <row r="765" spans="2:65" s="12" customFormat="1" ht="11.25" x14ac:dyDescent="0.2">
      <c r="B765" s="146"/>
      <c r="D765" s="147" t="s">
        <v>167</v>
      </c>
      <c r="E765" s="148" t="s">
        <v>19</v>
      </c>
      <c r="F765" s="149" t="s">
        <v>1128</v>
      </c>
      <c r="H765" s="150">
        <v>0.75</v>
      </c>
      <c r="I765" s="151"/>
      <c r="L765" s="146"/>
      <c r="M765" s="152"/>
      <c r="U765" s="333"/>
      <c r="V765" s="1" t="str">
        <f t="shared" si="10"/>
        <v/>
      </c>
      <c r="AT765" s="148" t="s">
        <v>167</v>
      </c>
      <c r="AU765" s="148" t="s">
        <v>88</v>
      </c>
      <c r="AV765" s="12" t="s">
        <v>88</v>
      </c>
      <c r="AW765" s="12" t="s">
        <v>36</v>
      </c>
      <c r="AX765" s="12" t="s">
        <v>75</v>
      </c>
      <c r="AY765" s="148" t="s">
        <v>155</v>
      </c>
    </row>
    <row r="766" spans="2:65" s="13" customFormat="1" ht="11.25" x14ac:dyDescent="0.2">
      <c r="B766" s="153"/>
      <c r="D766" s="147" t="s">
        <v>167</v>
      </c>
      <c r="E766" s="154" t="s">
        <v>19</v>
      </c>
      <c r="F766" s="155" t="s">
        <v>169</v>
      </c>
      <c r="H766" s="156">
        <v>11.084</v>
      </c>
      <c r="I766" s="157"/>
      <c r="L766" s="153"/>
      <c r="M766" s="158"/>
      <c r="U766" s="334"/>
      <c r="V766" s="1" t="str">
        <f t="shared" si="10"/>
        <v/>
      </c>
      <c r="AT766" s="154" t="s">
        <v>167</v>
      </c>
      <c r="AU766" s="154" t="s">
        <v>88</v>
      </c>
      <c r="AV766" s="13" t="s">
        <v>163</v>
      </c>
      <c r="AW766" s="13" t="s">
        <v>36</v>
      </c>
      <c r="AX766" s="13" t="s">
        <v>82</v>
      </c>
      <c r="AY766" s="154" t="s">
        <v>155</v>
      </c>
    </row>
    <row r="767" spans="2:65" s="1" customFormat="1" ht="16.5" customHeight="1" x14ac:dyDescent="0.2">
      <c r="B767" s="33"/>
      <c r="C767" s="129" t="s">
        <v>1129</v>
      </c>
      <c r="D767" s="129" t="s">
        <v>158</v>
      </c>
      <c r="E767" s="130" t="s">
        <v>1130</v>
      </c>
      <c r="F767" s="131" t="s">
        <v>1131</v>
      </c>
      <c r="G767" s="132" t="s">
        <v>172</v>
      </c>
      <c r="H767" s="133">
        <v>3</v>
      </c>
      <c r="I767" s="134"/>
      <c r="J767" s="135">
        <f>ROUND(I767*H767,2)</f>
        <v>0</v>
      </c>
      <c r="K767" s="131" t="s">
        <v>162</v>
      </c>
      <c r="L767" s="33"/>
      <c r="M767" s="136" t="s">
        <v>19</v>
      </c>
      <c r="N767" s="137" t="s">
        <v>47</v>
      </c>
      <c r="P767" s="138">
        <f>O767*H767</f>
        <v>0</v>
      </c>
      <c r="Q767" s="138">
        <v>2.0000000000000001E-4</v>
      </c>
      <c r="R767" s="138">
        <f>Q767*H767</f>
        <v>6.0000000000000006E-4</v>
      </c>
      <c r="S767" s="138">
        <v>0</v>
      </c>
      <c r="T767" s="138">
        <f>S767*H767</f>
        <v>0</v>
      </c>
      <c r="U767" s="331" t="s">
        <v>19</v>
      </c>
      <c r="V767" s="1" t="str">
        <f t="shared" si="10"/>
        <v/>
      </c>
      <c r="AR767" s="140" t="s">
        <v>256</v>
      </c>
      <c r="AT767" s="140" t="s">
        <v>158</v>
      </c>
      <c r="AU767" s="140" t="s">
        <v>88</v>
      </c>
      <c r="AY767" s="18" t="s">
        <v>155</v>
      </c>
      <c r="BE767" s="141">
        <f>IF(N767="základní",J767,0)</f>
        <v>0</v>
      </c>
      <c r="BF767" s="141">
        <f>IF(N767="snížená",J767,0)</f>
        <v>0</v>
      </c>
      <c r="BG767" s="141">
        <f>IF(N767="zákl. přenesená",J767,0)</f>
        <v>0</v>
      </c>
      <c r="BH767" s="141">
        <f>IF(N767="sníž. přenesená",J767,0)</f>
        <v>0</v>
      </c>
      <c r="BI767" s="141">
        <f>IF(N767="nulová",J767,0)</f>
        <v>0</v>
      </c>
      <c r="BJ767" s="18" t="s">
        <v>88</v>
      </c>
      <c r="BK767" s="141">
        <f>ROUND(I767*H767,2)</f>
        <v>0</v>
      </c>
      <c r="BL767" s="18" t="s">
        <v>256</v>
      </c>
      <c r="BM767" s="140" t="s">
        <v>1132</v>
      </c>
    </row>
    <row r="768" spans="2:65" s="1" customFormat="1" ht="11.25" x14ac:dyDescent="0.2">
      <c r="B768" s="33"/>
      <c r="D768" s="142" t="s">
        <v>165</v>
      </c>
      <c r="F768" s="143" t="s">
        <v>1133</v>
      </c>
      <c r="I768" s="144"/>
      <c r="L768" s="33"/>
      <c r="M768" s="145"/>
      <c r="U768" s="332"/>
      <c r="V768" s="1" t="str">
        <f t="shared" si="10"/>
        <v/>
      </c>
      <c r="AT768" s="18" t="s">
        <v>165</v>
      </c>
      <c r="AU768" s="18" t="s">
        <v>88</v>
      </c>
    </row>
    <row r="769" spans="2:65" s="14" customFormat="1" ht="11.25" x14ac:dyDescent="0.2">
      <c r="B769" s="159"/>
      <c r="D769" s="147" t="s">
        <v>167</v>
      </c>
      <c r="E769" s="160" t="s">
        <v>19</v>
      </c>
      <c r="F769" s="161" t="s">
        <v>351</v>
      </c>
      <c r="H769" s="160" t="s">
        <v>19</v>
      </c>
      <c r="I769" s="162"/>
      <c r="L769" s="159"/>
      <c r="M769" s="163"/>
      <c r="U769" s="335"/>
      <c r="V769" s="1" t="str">
        <f t="shared" si="10"/>
        <v/>
      </c>
      <c r="AT769" s="160" t="s">
        <v>167</v>
      </c>
      <c r="AU769" s="160" t="s">
        <v>88</v>
      </c>
      <c r="AV769" s="14" t="s">
        <v>82</v>
      </c>
      <c r="AW769" s="14" t="s">
        <v>36</v>
      </c>
      <c r="AX769" s="14" t="s">
        <v>75</v>
      </c>
      <c r="AY769" s="160" t="s">
        <v>155</v>
      </c>
    </row>
    <row r="770" spans="2:65" s="12" customFormat="1" ht="11.25" x14ac:dyDescent="0.2">
      <c r="B770" s="146"/>
      <c r="D770" s="147" t="s">
        <v>167</v>
      </c>
      <c r="E770" s="148" t="s">
        <v>19</v>
      </c>
      <c r="F770" s="149" t="s">
        <v>1134</v>
      </c>
      <c r="H770" s="150">
        <v>3</v>
      </c>
      <c r="I770" s="151"/>
      <c r="L770" s="146"/>
      <c r="M770" s="152"/>
      <c r="U770" s="333"/>
      <c r="V770" s="1" t="str">
        <f t="shared" si="10"/>
        <v/>
      </c>
      <c r="AT770" s="148" t="s">
        <v>167</v>
      </c>
      <c r="AU770" s="148" t="s">
        <v>88</v>
      </c>
      <c r="AV770" s="12" t="s">
        <v>88</v>
      </c>
      <c r="AW770" s="12" t="s">
        <v>36</v>
      </c>
      <c r="AX770" s="12" t="s">
        <v>75</v>
      </c>
      <c r="AY770" s="148" t="s">
        <v>155</v>
      </c>
    </row>
    <row r="771" spans="2:65" s="13" customFormat="1" ht="11.25" x14ac:dyDescent="0.2">
      <c r="B771" s="153"/>
      <c r="D771" s="147" t="s">
        <v>167</v>
      </c>
      <c r="E771" s="154" t="s">
        <v>19</v>
      </c>
      <c r="F771" s="155" t="s">
        <v>169</v>
      </c>
      <c r="H771" s="156">
        <v>3</v>
      </c>
      <c r="I771" s="157"/>
      <c r="L771" s="153"/>
      <c r="M771" s="158"/>
      <c r="U771" s="334"/>
      <c r="V771" s="1" t="str">
        <f t="shared" si="10"/>
        <v/>
      </c>
      <c r="AT771" s="154" t="s">
        <v>167</v>
      </c>
      <c r="AU771" s="154" t="s">
        <v>88</v>
      </c>
      <c r="AV771" s="13" t="s">
        <v>163</v>
      </c>
      <c r="AW771" s="13" t="s">
        <v>36</v>
      </c>
      <c r="AX771" s="13" t="s">
        <v>82</v>
      </c>
      <c r="AY771" s="154" t="s">
        <v>155</v>
      </c>
    </row>
    <row r="772" spans="2:65" s="1" customFormat="1" ht="16.5" customHeight="1" x14ac:dyDescent="0.2">
      <c r="B772" s="33"/>
      <c r="C772" s="129" t="s">
        <v>1135</v>
      </c>
      <c r="D772" s="129" t="s">
        <v>158</v>
      </c>
      <c r="E772" s="130" t="s">
        <v>1136</v>
      </c>
      <c r="F772" s="131" t="s">
        <v>1137</v>
      </c>
      <c r="G772" s="132" t="s">
        <v>172</v>
      </c>
      <c r="H772" s="133">
        <v>2</v>
      </c>
      <c r="I772" s="134"/>
      <c r="J772" s="135">
        <f>ROUND(I772*H772,2)</f>
        <v>0</v>
      </c>
      <c r="K772" s="131" t="s">
        <v>162</v>
      </c>
      <c r="L772" s="33"/>
      <c r="M772" s="136" t="s">
        <v>19</v>
      </c>
      <c r="N772" s="137" t="s">
        <v>47</v>
      </c>
      <c r="P772" s="138">
        <f>O772*H772</f>
        <v>0</v>
      </c>
      <c r="Q772" s="138">
        <v>2.1000000000000001E-4</v>
      </c>
      <c r="R772" s="138">
        <f>Q772*H772</f>
        <v>4.2000000000000002E-4</v>
      </c>
      <c r="S772" s="138">
        <v>0</v>
      </c>
      <c r="T772" s="138">
        <f>S772*H772</f>
        <v>0</v>
      </c>
      <c r="U772" s="331" t="s">
        <v>19</v>
      </c>
      <c r="V772" s="1" t="str">
        <f t="shared" si="10"/>
        <v/>
      </c>
      <c r="AR772" s="140" t="s">
        <v>256</v>
      </c>
      <c r="AT772" s="140" t="s">
        <v>158</v>
      </c>
      <c r="AU772" s="140" t="s">
        <v>88</v>
      </c>
      <c r="AY772" s="18" t="s">
        <v>155</v>
      </c>
      <c r="BE772" s="141">
        <f>IF(N772="základní",J772,0)</f>
        <v>0</v>
      </c>
      <c r="BF772" s="141">
        <f>IF(N772="snížená",J772,0)</f>
        <v>0</v>
      </c>
      <c r="BG772" s="141">
        <f>IF(N772="zákl. přenesená",J772,0)</f>
        <v>0</v>
      </c>
      <c r="BH772" s="141">
        <f>IF(N772="sníž. přenesená",J772,0)</f>
        <v>0</v>
      </c>
      <c r="BI772" s="141">
        <f>IF(N772="nulová",J772,0)</f>
        <v>0</v>
      </c>
      <c r="BJ772" s="18" t="s">
        <v>88</v>
      </c>
      <c r="BK772" s="141">
        <f>ROUND(I772*H772,2)</f>
        <v>0</v>
      </c>
      <c r="BL772" s="18" t="s">
        <v>256</v>
      </c>
      <c r="BM772" s="140" t="s">
        <v>1138</v>
      </c>
    </row>
    <row r="773" spans="2:65" s="1" customFormat="1" ht="11.25" x14ac:dyDescent="0.2">
      <c r="B773" s="33"/>
      <c r="D773" s="142" t="s">
        <v>165</v>
      </c>
      <c r="F773" s="143" t="s">
        <v>1139</v>
      </c>
      <c r="I773" s="144"/>
      <c r="L773" s="33"/>
      <c r="M773" s="145"/>
      <c r="U773" s="332"/>
      <c r="V773" s="1" t="str">
        <f t="shared" si="10"/>
        <v/>
      </c>
      <c r="AT773" s="18" t="s">
        <v>165</v>
      </c>
      <c r="AU773" s="18" t="s">
        <v>88</v>
      </c>
    </row>
    <row r="774" spans="2:65" s="1" customFormat="1" ht="24.2" customHeight="1" x14ac:dyDescent="0.2">
      <c r="B774" s="33"/>
      <c r="C774" s="129" t="s">
        <v>1140</v>
      </c>
      <c r="D774" s="129" t="s">
        <v>158</v>
      </c>
      <c r="E774" s="130" t="s">
        <v>1141</v>
      </c>
      <c r="F774" s="131" t="s">
        <v>1142</v>
      </c>
      <c r="G774" s="132" t="s">
        <v>678</v>
      </c>
      <c r="H774" s="181"/>
      <c r="I774" s="134"/>
      <c r="J774" s="135">
        <f>ROUND(I774*H774,2)</f>
        <v>0</v>
      </c>
      <c r="K774" s="131" t="s">
        <v>162</v>
      </c>
      <c r="L774" s="33"/>
      <c r="M774" s="136" t="s">
        <v>19</v>
      </c>
      <c r="N774" s="137" t="s">
        <v>47</v>
      </c>
      <c r="P774" s="138">
        <f>O774*H774</f>
        <v>0</v>
      </c>
      <c r="Q774" s="138">
        <v>0</v>
      </c>
      <c r="R774" s="138">
        <f>Q774*H774</f>
        <v>0</v>
      </c>
      <c r="S774" s="138">
        <v>0</v>
      </c>
      <c r="T774" s="138">
        <f>S774*H774</f>
        <v>0</v>
      </c>
      <c r="U774" s="331" t="s">
        <v>19</v>
      </c>
      <c r="V774" s="1" t="str">
        <f t="shared" si="10"/>
        <v/>
      </c>
      <c r="AR774" s="140" t="s">
        <v>256</v>
      </c>
      <c r="AT774" s="140" t="s">
        <v>158</v>
      </c>
      <c r="AU774" s="140" t="s">
        <v>88</v>
      </c>
      <c r="AY774" s="18" t="s">
        <v>155</v>
      </c>
      <c r="BE774" s="141">
        <f>IF(N774="základní",J774,0)</f>
        <v>0</v>
      </c>
      <c r="BF774" s="141">
        <f>IF(N774="snížená",J774,0)</f>
        <v>0</v>
      </c>
      <c r="BG774" s="141">
        <f>IF(N774="zákl. přenesená",J774,0)</f>
        <v>0</v>
      </c>
      <c r="BH774" s="141">
        <f>IF(N774="sníž. přenesená",J774,0)</f>
        <v>0</v>
      </c>
      <c r="BI774" s="141">
        <f>IF(N774="nulová",J774,0)</f>
        <v>0</v>
      </c>
      <c r="BJ774" s="18" t="s">
        <v>88</v>
      </c>
      <c r="BK774" s="141">
        <f>ROUND(I774*H774,2)</f>
        <v>0</v>
      </c>
      <c r="BL774" s="18" t="s">
        <v>256</v>
      </c>
      <c r="BM774" s="140" t="s">
        <v>1143</v>
      </c>
    </row>
    <row r="775" spans="2:65" s="1" customFormat="1" ht="11.25" x14ac:dyDescent="0.2">
      <c r="B775" s="33"/>
      <c r="D775" s="142" t="s">
        <v>165</v>
      </c>
      <c r="F775" s="143" t="s">
        <v>1144</v>
      </c>
      <c r="I775" s="144"/>
      <c r="L775" s="33"/>
      <c r="M775" s="145"/>
      <c r="U775" s="332"/>
      <c r="V775" s="1" t="str">
        <f t="shared" si="10"/>
        <v/>
      </c>
      <c r="AT775" s="18" t="s">
        <v>165</v>
      </c>
      <c r="AU775" s="18" t="s">
        <v>88</v>
      </c>
    </row>
    <row r="776" spans="2:65" s="11" customFormat="1" ht="22.9" customHeight="1" x14ac:dyDescent="0.2">
      <c r="B776" s="117"/>
      <c r="D776" s="118" t="s">
        <v>74</v>
      </c>
      <c r="E776" s="127" t="s">
        <v>1145</v>
      </c>
      <c r="F776" s="127" t="s">
        <v>1146</v>
      </c>
      <c r="I776" s="120"/>
      <c r="J776" s="128">
        <f>BK776</f>
        <v>0</v>
      </c>
      <c r="L776" s="117"/>
      <c r="M776" s="122"/>
      <c r="P776" s="123">
        <f>SUM(P777:P817)</f>
        <v>0</v>
      </c>
      <c r="R776" s="123">
        <f>SUM(R777:R817)</f>
        <v>0.22808737999999998</v>
      </c>
      <c r="T776" s="123">
        <f>SUM(T777:T817)</f>
        <v>3.4011960000000001E-2</v>
      </c>
      <c r="U776" s="330"/>
      <c r="V776" s="1" t="str">
        <f t="shared" si="10"/>
        <v/>
      </c>
      <c r="AR776" s="118" t="s">
        <v>88</v>
      </c>
      <c r="AT776" s="125" t="s">
        <v>74</v>
      </c>
      <c r="AU776" s="125" t="s">
        <v>82</v>
      </c>
      <c r="AY776" s="118" t="s">
        <v>155</v>
      </c>
      <c r="BK776" s="126">
        <f>SUM(BK777:BK817)</f>
        <v>0</v>
      </c>
    </row>
    <row r="777" spans="2:65" s="1" customFormat="1" ht="16.5" customHeight="1" x14ac:dyDescent="0.2">
      <c r="B777" s="33"/>
      <c r="C777" s="129" t="s">
        <v>1147</v>
      </c>
      <c r="D777" s="129" t="s">
        <v>158</v>
      </c>
      <c r="E777" s="130" t="s">
        <v>1148</v>
      </c>
      <c r="F777" s="131" t="s">
        <v>1149</v>
      </c>
      <c r="G777" s="132" t="s">
        <v>161</v>
      </c>
      <c r="H777" s="133">
        <v>109.71599999999999</v>
      </c>
      <c r="I777" s="134"/>
      <c r="J777" s="135">
        <f>ROUND(I777*H777,2)</f>
        <v>0</v>
      </c>
      <c r="K777" s="131" t="s">
        <v>162</v>
      </c>
      <c r="L777" s="33"/>
      <c r="M777" s="136" t="s">
        <v>19</v>
      </c>
      <c r="N777" s="137" t="s">
        <v>47</v>
      </c>
      <c r="P777" s="138">
        <f>O777*H777</f>
        <v>0</v>
      </c>
      <c r="Q777" s="138">
        <v>1E-3</v>
      </c>
      <c r="R777" s="138">
        <f>Q777*H777</f>
        <v>0.10971599999999999</v>
      </c>
      <c r="S777" s="138">
        <v>3.1E-4</v>
      </c>
      <c r="T777" s="138">
        <f>S777*H777</f>
        <v>3.4011960000000001E-2</v>
      </c>
      <c r="U777" s="331" t="s">
        <v>19</v>
      </c>
      <c r="V777" s="1" t="str">
        <f t="shared" si="10"/>
        <v/>
      </c>
      <c r="AR777" s="140" t="s">
        <v>256</v>
      </c>
      <c r="AT777" s="140" t="s">
        <v>158</v>
      </c>
      <c r="AU777" s="140" t="s">
        <v>88</v>
      </c>
      <c r="AY777" s="18" t="s">
        <v>155</v>
      </c>
      <c r="BE777" s="141">
        <f>IF(N777="základní",J777,0)</f>
        <v>0</v>
      </c>
      <c r="BF777" s="141">
        <f>IF(N777="snížená",J777,0)</f>
        <v>0</v>
      </c>
      <c r="BG777" s="141">
        <f>IF(N777="zákl. přenesená",J777,0)</f>
        <v>0</v>
      </c>
      <c r="BH777" s="141">
        <f>IF(N777="sníž. přenesená",J777,0)</f>
        <v>0</v>
      </c>
      <c r="BI777" s="141">
        <f>IF(N777="nulová",J777,0)</f>
        <v>0</v>
      </c>
      <c r="BJ777" s="18" t="s">
        <v>88</v>
      </c>
      <c r="BK777" s="141">
        <f>ROUND(I777*H777,2)</f>
        <v>0</v>
      </c>
      <c r="BL777" s="18" t="s">
        <v>256</v>
      </c>
      <c r="BM777" s="140" t="s">
        <v>1150</v>
      </c>
    </row>
    <row r="778" spans="2:65" s="1" customFormat="1" ht="11.25" x14ac:dyDescent="0.2">
      <c r="B778" s="33"/>
      <c r="D778" s="142" t="s">
        <v>165</v>
      </c>
      <c r="F778" s="143" t="s">
        <v>1151</v>
      </c>
      <c r="I778" s="144"/>
      <c r="L778" s="33"/>
      <c r="M778" s="145"/>
      <c r="U778" s="332"/>
      <c r="V778" s="1" t="str">
        <f t="shared" si="10"/>
        <v/>
      </c>
      <c r="AT778" s="18" t="s">
        <v>165</v>
      </c>
      <c r="AU778" s="18" t="s">
        <v>88</v>
      </c>
    </row>
    <row r="779" spans="2:65" s="14" customFormat="1" ht="11.25" x14ac:dyDescent="0.2">
      <c r="B779" s="159"/>
      <c r="D779" s="147" t="s">
        <v>167</v>
      </c>
      <c r="E779" s="160" t="s">
        <v>19</v>
      </c>
      <c r="F779" s="161" t="s">
        <v>1152</v>
      </c>
      <c r="H779" s="160" t="s">
        <v>19</v>
      </c>
      <c r="I779" s="162"/>
      <c r="L779" s="159"/>
      <c r="M779" s="163"/>
      <c r="U779" s="335"/>
      <c r="V779" s="1" t="str">
        <f t="shared" si="10"/>
        <v/>
      </c>
      <c r="AT779" s="160" t="s">
        <v>167</v>
      </c>
      <c r="AU779" s="160" t="s">
        <v>88</v>
      </c>
      <c r="AV779" s="14" t="s">
        <v>82</v>
      </c>
      <c r="AW779" s="14" t="s">
        <v>36</v>
      </c>
      <c r="AX779" s="14" t="s">
        <v>75</v>
      </c>
      <c r="AY779" s="160" t="s">
        <v>155</v>
      </c>
    </row>
    <row r="780" spans="2:65" s="12" customFormat="1" ht="11.25" x14ac:dyDescent="0.2">
      <c r="B780" s="146"/>
      <c r="D780" s="147" t="s">
        <v>167</v>
      </c>
      <c r="E780" s="148" t="s">
        <v>19</v>
      </c>
      <c r="F780" s="149" t="s">
        <v>1153</v>
      </c>
      <c r="H780" s="150">
        <v>35.898000000000003</v>
      </c>
      <c r="I780" s="151"/>
      <c r="L780" s="146"/>
      <c r="M780" s="152"/>
      <c r="U780" s="333"/>
      <c r="V780" s="1" t="str">
        <f t="shared" si="10"/>
        <v/>
      </c>
      <c r="AT780" s="148" t="s">
        <v>167</v>
      </c>
      <c r="AU780" s="148" t="s">
        <v>88</v>
      </c>
      <c r="AV780" s="12" t="s">
        <v>88</v>
      </c>
      <c r="AW780" s="12" t="s">
        <v>36</v>
      </c>
      <c r="AX780" s="12" t="s">
        <v>75</v>
      </c>
      <c r="AY780" s="148" t="s">
        <v>155</v>
      </c>
    </row>
    <row r="781" spans="2:65" s="12" customFormat="1" ht="11.25" x14ac:dyDescent="0.2">
      <c r="B781" s="146"/>
      <c r="D781" s="147" t="s">
        <v>167</v>
      </c>
      <c r="E781" s="148" t="s">
        <v>19</v>
      </c>
      <c r="F781" s="149" t="s">
        <v>1154</v>
      </c>
      <c r="H781" s="150">
        <v>73.817999999999998</v>
      </c>
      <c r="I781" s="151"/>
      <c r="L781" s="146"/>
      <c r="M781" s="152"/>
      <c r="U781" s="333"/>
      <c r="V781" s="1" t="str">
        <f t="shared" si="10"/>
        <v/>
      </c>
      <c r="AT781" s="148" t="s">
        <v>167</v>
      </c>
      <c r="AU781" s="148" t="s">
        <v>88</v>
      </c>
      <c r="AV781" s="12" t="s">
        <v>88</v>
      </c>
      <c r="AW781" s="12" t="s">
        <v>36</v>
      </c>
      <c r="AX781" s="12" t="s">
        <v>75</v>
      </c>
      <c r="AY781" s="148" t="s">
        <v>155</v>
      </c>
    </row>
    <row r="782" spans="2:65" s="13" customFormat="1" ht="11.25" x14ac:dyDescent="0.2">
      <c r="B782" s="153"/>
      <c r="D782" s="147" t="s">
        <v>167</v>
      </c>
      <c r="E782" s="154" t="s">
        <v>19</v>
      </c>
      <c r="F782" s="155" t="s">
        <v>169</v>
      </c>
      <c r="H782" s="156">
        <v>109.71600000000001</v>
      </c>
      <c r="I782" s="157"/>
      <c r="L782" s="153"/>
      <c r="M782" s="158"/>
      <c r="U782" s="334"/>
      <c r="V782" s="1" t="str">
        <f t="shared" si="10"/>
        <v/>
      </c>
      <c r="AT782" s="154" t="s">
        <v>167</v>
      </c>
      <c r="AU782" s="154" t="s">
        <v>88</v>
      </c>
      <c r="AV782" s="13" t="s">
        <v>163</v>
      </c>
      <c r="AW782" s="13" t="s">
        <v>36</v>
      </c>
      <c r="AX782" s="13" t="s">
        <v>82</v>
      </c>
      <c r="AY782" s="154" t="s">
        <v>155</v>
      </c>
    </row>
    <row r="783" spans="2:65" s="1" customFormat="1" ht="16.5" customHeight="1" x14ac:dyDescent="0.2">
      <c r="B783" s="33"/>
      <c r="C783" s="129" t="s">
        <v>1155</v>
      </c>
      <c r="D783" s="129" t="s">
        <v>158</v>
      </c>
      <c r="E783" s="130" t="s">
        <v>1156</v>
      </c>
      <c r="F783" s="131" t="s">
        <v>1157</v>
      </c>
      <c r="G783" s="132" t="s">
        <v>161</v>
      </c>
      <c r="H783" s="133">
        <v>109.71599999999999</v>
      </c>
      <c r="I783" s="134"/>
      <c r="J783" s="135">
        <f>ROUND(I783*H783,2)</f>
        <v>0</v>
      </c>
      <c r="K783" s="131" t="s">
        <v>162</v>
      </c>
      <c r="L783" s="33"/>
      <c r="M783" s="136" t="s">
        <v>19</v>
      </c>
      <c r="N783" s="137" t="s">
        <v>47</v>
      </c>
      <c r="P783" s="138">
        <f>O783*H783</f>
        <v>0</v>
      </c>
      <c r="Q783" s="138">
        <v>0</v>
      </c>
      <c r="R783" s="138">
        <f>Q783*H783</f>
        <v>0</v>
      </c>
      <c r="S783" s="138">
        <v>0</v>
      </c>
      <c r="T783" s="138">
        <f>S783*H783</f>
        <v>0</v>
      </c>
      <c r="U783" s="331" t="s">
        <v>19</v>
      </c>
      <c r="V783" s="1" t="str">
        <f t="shared" si="10"/>
        <v/>
      </c>
      <c r="AR783" s="140" t="s">
        <v>256</v>
      </c>
      <c r="AT783" s="140" t="s">
        <v>158</v>
      </c>
      <c r="AU783" s="140" t="s">
        <v>88</v>
      </c>
      <c r="AY783" s="18" t="s">
        <v>155</v>
      </c>
      <c r="BE783" s="141">
        <f>IF(N783="základní",J783,0)</f>
        <v>0</v>
      </c>
      <c r="BF783" s="141">
        <f>IF(N783="snížená",J783,0)</f>
        <v>0</v>
      </c>
      <c r="BG783" s="141">
        <f>IF(N783="zákl. přenesená",J783,0)</f>
        <v>0</v>
      </c>
      <c r="BH783" s="141">
        <f>IF(N783="sníž. přenesená",J783,0)</f>
        <v>0</v>
      </c>
      <c r="BI783" s="141">
        <f>IF(N783="nulová",J783,0)</f>
        <v>0</v>
      </c>
      <c r="BJ783" s="18" t="s">
        <v>88</v>
      </c>
      <c r="BK783" s="141">
        <f>ROUND(I783*H783,2)</f>
        <v>0</v>
      </c>
      <c r="BL783" s="18" t="s">
        <v>256</v>
      </c>
      <c r="BM783" s="140" t="s">
        <v>1158</v>
      </c>
    </row>
    <row r="784" spans="2:65" s="1" customFormat="1" ht="11.25" x14ac:dyDescent="0.2">
      <c r="B784" s="33"/>
      <c r="D784" s="142" t="s">
        <v>165</v>
      </c>
      <c r="F784" s="143" t="s">
        <v>1159</v>
      </c>
      <c r="I784" s="144"/>
      <c r="L784" s="33"/>
      <c r="M784" s="145"/>
      <c r="U784" s="332"/>
      <c r="V784" s="1" t="str">
        <f t="shared" si="10"/>
        <v/>
      </c>
      <c r="AT784" s="18" t="s">
        <v>165</v>
      </c>
      <c r="AU784" s="18" t="s">
        <v>88</v>
      </c>
    </row>
    <row r="785" spans="2:65" s="1" customFormat="1" ht="16.5" customHeight="1" x14ac:dyDescent="0.2">
      <c r="B785" s="33"/>
      <c r="C785" s="129" t="s">
        <v>1160</v>
      </c>
      <c r="D785" s="129" t="s">
        <v>158</v>
      </c>
      <c r="E785" s="130" t="s">
        <v>1161</v>
      </c>
      <c r="F785" s="131" t="s">
        <v>1162</v>
      </c>
      <c r="G785" s="132" t="s">
        <v>161</v>
      </c>
      <c r="H785" s="133">
        <v>20</v>
      </c>
      <c r="I785" s="134"/>
      <c r="J785" s="135">
        <f>ROUND(I785*H785,2)</f>
        <v>0</v>
      </c>
      <c r="K785" s="131" t="s">
        <v>162</v>
      </c>
      <c r="L785" s="33"/>
      <c r="M785" s="136" t="s">
        <v>19</v>
      </c>
      <c r="N785" s="137" t="s">
        <v>47</v>
      </c>
      <c r="P785" s="138">
        <f>O785*H785</f>
        <v>0</v>
      </c>
      <c r="Q785" s="138">
        <v>2.5000000000000001E-4</v>
      </c>
      <c r="R785" s="138">
        <f>Q785*H785</f>
        <v>5.0000000000000001E-3</v>
      </c>
      <c r="S785" s="138">
        <v>0</v>
      </c>
      <c r="T785" s="138">
        <f>S785*H785</f>
        <v>0</v>
      </c>
      <c r="U785" s="331" t="s">
        <v>19</v>
      </c>
      <c r="V785" s="1" t="str">
        <f t="shared" si="10"/>
        <v/>
      </c>
      <c r="AR785" s="140" t="s">
        <v>256</v>
      </c>
      <c r="AT785" s="140" t="s">
        <v>158</v>
      </c>
      <c r="AU785" s="140" t="s">
        <v>88</v>
      </c>
      <c r="AY785" s="18" t="s">
        <v>155</v>
      </c>
      <c r="BE785" s="141">
        <f>IF(N785="základní",J785,0)</f>
        <v>0</v>
      </c>
      <c r="BF785" s="141">
        <f>IF(N785="snížená",J785,0)</f>
        <v>0</v>
      </c>
      <c r="BG785" s="141">
        <f>IF(N785="zákl. přenesená",J785,0)</f>
        <v>0</v>
      </c>
      <c r="BH785" s="141">
        <f>IF(N785="sníž. přenesená",J785,0)</f>
        <v>0</v>
      </c>
      <c r="BI785" s="141">
        <f>IF(N785="nulová",J785,0)</f>
        <v>0</v>
      </c>
      <c r="BJ785" s="18" t="s">
        <v>88</v>
      </c>
      <c r="BK785" s="141">
        <f>ROUND(I785*H785,2)</f>
        <v>0</v>
      </c>
      <c r="BL785" s="18" t="s">
        <v>256</v>
      </c>
      <c r="BM785" s="140" t="s">
        <v>1163</v>
      </c>
    </row>
    <row r="786" spans="2:65" s="1" customFormat="1" ht="11.25" x14ac:dyDescent="0.2">
      <c r="B786" s="33"/>
      <c r="D786" s="142" t="s">
        <v>165</v>
      </c>
      <c r="F786" s="143" t="s">
        <v>1164</v>
      </c>
      <c r="I786" s="144"/>
      <c r="L786" s="33"/>
      <c r="M786" s="145"/>
      <c r="U786" s="332"/>
      <c r="V786" s="1" t="str">
        <f t="shared" si="10"/>
        <v/>
      </c>
      <c r="AT786" s="18" t="s">
        <v>165</v>
      </c>
      <c r="AU786" s="18" t="s">
        <v>88</v>
      </c>
    </row>
    <row r="787" spans="2:65" s="12" customFormat="1" ht="11.25" x14ac:dyDescent="0.2">
      <c r="B787" s="146"/>
      <c r="D787" s="147" t="s">
        <v>167</v>
      </c>
      <c r="E787" s="148" t="s">
        <v>19</v>
      </c>
      <c r="F787" s="149" t="s">
        <v>1165</v>
      </c>
      <c r="H787" s="150">
        <v>20</v>
      </c>
      <c r="I787" s="151"/>
      <c r="L787" s="146"/>
      <c r="M787" s="152"/>
      <c r="U787" s="333"/>
      <c r="V787" s="1" t="str">
        <f t="shared" si="10"/>
        <v/>
      </c>
      <c r="AT787" s="148" t="s">
        <v>167</v>
      </c>
      <c r="AU787" s="148" t="s">
        <v>88</v>
      </c>
      <c r="AV787" s="12" t="s">
        <v>88</v>
      </c>
      <c r="AW787" s="12" t="s">
        <v>36</v>
      </c>
      <c r="AX787" s="12" t="s">
        <v>75</v>
      </c>
      <c r="AY787" s="148" t="s">
        <v>155</v>
      </c>
    </row>
    <row r="788" spans="2:65" s="13" customFormat="1" ht="11.25" x14ac:dyDescent="0.2">
      <c r="B788" s="153"/>
      <c r="D788" s="147" t="s">
        <v>167</v>
      </c>
      <c r="E788" s="154" t="s">
        <v>19</v>
      </c>
      <c r="F788" s="155" t="s">
        <v>169</v>
      </c>
      <c r="H788" s="156">
        <v>20</v>
      </c>
      <c r="I788" s="157"/>
      <c r="L788" s="153"/>
      <c r="M788" s="158"/>
      <c r="U788" s="334"/>
      <c r="V788" s="1" t="str">
        <f t="shared" si="10"/>
        <v/>
      </c>
      <c r="AT788" s="154" t="s">
        <v>167</v>
      </c>
      <c r="AU788" s="154" t="s">
        <v>88</v>
      </c>
      <c r="AV788" s="13" t="s">
        <v>163</v>
      </c>
      <c r="AW788" s="13" t="s">
        <v>36</v>
      </c>
      <c r="AX788" s="13" t="s">
        <v>82</v>
      </c>
      <c r="AY788" s="154" t="s">
        <v>155</v>
      </c>
    </row>
    <row r="789" spans="2:65" s="1" customFormat="1" ht="16.5" customHeight="1" x14ac:dyDescent="0.2">
      <c r="B789" s="33"/>
      <c r="C789" s="129" t="s">
        <v>1166</v>
      </c>
      <c r="D789" s="129" t="s">
        <v>158</v>
      </c>
      <c r="E789" s="130" t="s">
        <v>1167</v>
      </c>
      <c r="F789" s="131" t="s">
        <v>1168</v>
      </c>
      <c r="G789" s="132" t="s">
        <v>161</v>
      </c>
      <c r="H789" s="133">
        <v>208.50299999999999</v>
      </c>
      <c r="I789" s="134"/>
      <c r="J789" s="135">
        <f>ROUND(I789*H789,2)</f>
        <v>0</v>
      </c>
      <c r="K789" s="131" t="s">
        <v>162</v>
      </c>
      <c r="L789" s="33"/>
      <c r="M789" s="136" t="s">
        <v>19</v>
      </c>
      <c r="N789" s="137" t="s">
        <v>47</v>
      </c>
      <c r="P789" s="138">
        <f>O789*H789</f>
        <v>0</v>
      </c>
      <c r="Q789" s="138">
        <v>2.0000000000000001E-4</v>
      </c>
      <c r="R789" s="138">
        <f>Q789*H789</f>
        <v>4.1700599999999997E-2</v>
      </c>
      <c r="S789" s="138">
        <v>0</v>
      </c>
      <c r="T789" s="138">
        <f>S789*H789</f>
        <v>0</v>
      </c>
      <c r="U789" s="331" t="s">
        <v>19</v>
      </c>
      <c r="V789" s="1" t="str">
        <f t="shared" si="10"/>
        <v/>
      </c>
      <c r="AR789" s="140" t="s">
        <v>256</v>
      </c>
      <c r="AT789" s="140" t="s">
        <v>158</v>
      </c>
      <c r="AU789" s="140" t="s">
        <v>88</v>
      </c>
      <c r="AY789" s="18" t="s">
        <v>155</v>
      </c>
      <c r="BE789" s="141">
        <f>IF(N789="základní",J789,0)</f>
        <v>0</v>
      </c>
      <c r="BF789" s="141">
        <f>IF(N789="snížená",J789,0)</f>
        <v>0</v>
      </c>
      <c r="BG789" s="141">
        <f>IF(N789="zákl. přenesená",J789,0)</f>
        <v>0</v>
      </c>
      <c r="BH789" s="141">
        <f>IF(N789="sníž. přenesená",J789,0)</f>
        <v>0</v>
      </c>
      <c r="BI789" s="141">
        <f>IF(N789="nulová",J789,0)</f>
        <v>0</v>
      </c>
      <c r="BJ789" s="18" t="s">
        <v>88</v>
      </c>
      <c r="BK789" s="141">
        <f>ROUND(I789*H789,2)</f>
        <v>0</v>
      </c>
      <c r="BL789" s="18" t="s">
        <v>256</v>
      </c>
      <c r="BM789" s="140" t="s">
        <v>1169</v>
      </c>
    </row>
    <row r="790" spans="2:65" s="1" customFormat="1" ht="11.25" x14ac:dyDescent="0.2">
      <c r="B790" s="33"/>
      <c r="D790" s="142" t="s">
        <v>165</v>
      </c>
      <c r="F790" s="143" t="s">
        <v>1170</v>
      </c>
      <c r="I790" s="144"/>
      <c r="L790" s="33"/>
      <c r="M790" s="145"/>
      <c r="U790" s="332"/>
      <c r="V790" s="1" t="str">
        <f t="shared" si="10"/>
        <v/>
      </c>
      <c r="AT790" s="18" t="s">
        <v>165</v>
      </c>
      <c r="AU790" s="18" t="s">
        <v>88</v>
      </c>
    </row>
    <row r="791" spans="2:65" s="14" customFormat="1" ht="11.25" x14ac:dyDescent="0.2">
      <c r="B791" s="159"/>
      <c r="D791" s="147" t="s">
        <v>167</v>
      </c>
      <c r="E791" s="160" t="s">
        <v>19</v>
      </c>
      <c r="F791" s="161" t="s">
        <v>1171</v>
      </c>
      <c r="H791" s="160" t="s">
        <v>19</v>
      </c>
      <c r="I791" s="162"/>
      <c r="L791" s="159"/>
      <c r="M791" s="163"/>
      <c r="U791" s="335"/>
      <c r="V791" s="1" t="str">
        <f t="shared" si="10"/>
        <v/>
      </c>
      <c r="AT791" s="160" t="s">
        <v>167</v>
      </c>
      <c r="AU791" s="160" t="s">
        <v>88</v>
      </c>
      <c r="AV791" s="14" t="s">
        <v>82</v>
      </c>
      <c r="AW791" s="14" t="s">
        <v>36</v>
      </c>
      <c r="AX791" s="14" t="s">
        <v>75</v>
      </c>
      <c r="AY791" s="160" t="s">
        <v>155</v>
      </c>
    </row>
    <row r="792" spans="2:65" s="12" customFormat="1" ht="11.25" x14ac:dyDescent="0.2">
      <c r="B792" s="146"/>
      <c r="D792" s="147" t="s">
        <v>167</v>
      </c>
      <c r="E792" s="148" t="s">
        <v>19</v>
      </c>
      <c r="F792" s="149" t="s">
        <v>1172</v>
      </c>
      <c r="H792" s="150">
        <v>36.29</v>
      </c>
      <c r="I792" s="151"/>
      <c r="L792" s="146"/>
      <c r="M792" s="152"/>
      <c r="U792" s="333"/>
      <c r="V792" s="1" t="str">
        <f t="shared" si="10"/>
        <v/>
      </c>
      <c r="AT792" s="148" t="s">
        <v>167</v>
      </c>
      <c r="AU792" s="148" t="s">
        <v>88</v>
      </c>
      <c r="AV792" s="12" t="s">
        <v>88</v>
      </c>
      <c r="AW792" s="12" t="s">
        <v>36</v>
      </c>
      <c r="AX792" s="12" t="s">
        <v>75</v>
      </c>
      <c r="AY792" s="148" t="s">
        <v>155</v>
      </c>
    </row>
    <row r="793" spans="2:65" s="12" customFormat="1" ht="11.25" x14ac:dyDescent="0.2">
      <c r="B793" s="146"/>
      <c r="D793" s="147" t="s">
        <v>167</v>
      </c>
      <c r="E793" s="148" t="s">
        <v>19</v>
      </c>
      <c r="F793" s="149" t="s">
        <v>1173</v>
      </c>
      <c r="H793" s="150">
        <v>1.96</v>
      </c>
      <c r="I793" s="151"/>
      <c r="L793" s="146"/>
      <c r="M793" s="152"/>
      <c r="U793" s="333"/>
      <c r="V793" s="1" t="str">
        <f t="shared" si="10"/>
        <v/>
      </c>
      <c r="AT793" s="148" t="s">
        <v>167</v>
      </c>
      <c r="AU793" s="148" t="s">
        <v>88</v>
      </c>
      <c r="AV793" s="12" t="s">
        <v>88</v>
      </c>
      <c r="AW793" s="12" t="s">
        <v>36</v>
      </c>
      <c r="AX793" s="12" t="s">
        <v>75</v>
      </c>
      <c r="AY793" s="148" t="s">
        <v>155</v>
      </c>
    </row>
    <row r="794" spans="2:65" s="14" customFormat="1" ht="11.25" x14ac:dyDescent="0.2">
      <c r="B794" s="159"/>
      <c r="D794" s="147" t="s">
        <v>167</v>
      </c>
      <c r="E794" s="160" t="s">
        <v>19</v>
      </c>
      <c r="F794" s="161" t="s">
        <v>1174</v>
      </c>
      <c r="H794" s="160" t="s">
        <v>19</v>
      </c>
      <c r="I794" s="162"/>
      <c r="L794" s="159"/>
      <c r="M794" s="163"/>
      <c r="U794" s="335"/>
      <c r="V794" s="1" t="str">
        <f t="shared" si="10"/>
        <v/>
      </c>
      <c r="AT794" s="160" t="s">
        <v>167</v>
      </c>
      <c r="AU794" s="160" t="s">
        <v>88</v>
      </c>
      <c r="AV794" s="14" t="s">
        <v>82</v>
      </c>
      <c r="AW794" s="14" t="s">
        <v>36</v>
      </c>
      <c r="AX794" s="14" t="s">
        <v>75</v>
      </c>
      <c r="AY794" s="160" t="s">
        <v>155</v>
      </c>
    </row>
    <row r="795" spans="2:65" s="12" customFormat="1" ht="11.25" x14ac:dyDescent="0.2">
      <c r="B795" s="146"/>
      <c r="D795" s="147" t="s">
        <v>167</v>
      </c>
      <c r="E795" s="148" t="s">
        <v>19</v>
      </c>
      <c r="F795" s="149" t="s">
        <v>1175</v>
      </c>
      <c r="H795" s="150">
        <v>56.97</v>
      </c>
      <c r="I795" s="151"/>
      <c r="L795" s="146"/>
      <c r="M795" s="152"/>
      <c r="U795" s="333"/>
      <c r="V795" s="1" t="str">
        <f t="shared" si="10"/>
        <v/>
      </c>
      <c r="AT795" s="148" t="s">
        <v>167</v>
      </c>
      <c r="AU795" s="148" t="s">
        <v>88</v>
      </c>
      <c r="AV795" s="12" t="s">
        <v>88</v>
      </c>
      <c r="AW795" s="12" t="s">
        <v>36</v>
      </c>
      <c r="AX795" s="12" t="s">
        <v>75</v>
      </c>
      <c r="AY795" s="148" t="s">
        <v>155</v>
      </c>
    </row>
    <row r="796" spans="2:65" s="14" customFormat="1" ht="11.25" x14ac:dyDescent="0.2">
      <c r="B796" s="159"/>
      <c r="D796" s="147" t="s">
        <v>167</v>
      </c>
      <c r="E796" s="160" t="s">
        <v>19</v>
      </c>
      <c r="F796" s="161" t="s">
        <v>1069</v>
      </c>
      <c r="H796" s="160" t="s">
        <v>19</v>
      </c>
      <c r="I796" s="162"/>
      <c r="L796" s="159"/>
      <c r="M796" s="163"/>
      <c r="U796" s="335"/>
      <c r="V796" s="1" t="str">
        <f t="shared" si="10"/>
        <v/>
      </c>
      <c r="AT796" s="160" t="s">
        <v>167</v>
      </c>
      <c r="AU796" s="160" t="s">
        <v>88</v>
      </c>
      <c r="AV796" s="14" t="s">
        <v>82</v>
      </c>
      <c r="AW796" s="14" t="s">
        <v>36</v>
      </c>
      <c r="AX796" s="14" t="s">
        <v>75</v>
      </c>
      <c r="AY796" s="160" t="s">
        <v>155</v>
      </c>
    </row>
    <row r="797" spans="2:65" s="12" customFormat="1" ht="11.25" x14ac:dyDescent="0.2">
      <c r="B797" s="146"/>
      <c r="D797" s="147" t="s">
        <v>167</v>
      </c>
      <c r="E797" s="148" t="s">
        <v>19</v>
      </c>
      <c r="F797" s="149" t="s">
        <v>1176</v>
      </c>
      <c r="H797" s="150">
        <v>71.19</v>
      </c>
      <c r="I797" s="151"/>
      <c r="L797" s="146"/>
      <c r="M797" s="152"/>
      <c r="U797" s="333"/>
      <c r="V797" s="1" t="str">
        <f t="shared" si="10"/>
        <v/>
      </c>
      <c r="AT797" s="148" t="s">
        <v>167</v>
      </c>
      <c r="AU797" s="148" t="s">
        <v>88</v>
      </c>
      <c r="AV797" s="12" t="s">
        <v>88</v>
      </c>
      <c r="AW797" s="12" t="s">
        <v>36</v>
      </c>
      <c r="AX797" s="12" t="s">
        <v>75</v>
      </c>
      <c r="AY797" s="148" t="s">
        <v>155</v>
      </c>
    </row>
    <row r="798" spans="2:65" s="14" customFormat="1" ht="11.25" x14ac:dyDescent="0.2">
      <c r="B798" s="159"/>
      <c r="D798" s="147" t="s">
        <v>167</v>
      </c>
      <c r="E798" s="160" t="s">
        <v>19</v>
      </c>
      <c r="F798" s="161" t="s">
        <v>1071</v>
      </c>
      <c r="H798" s="160" t="s">
        <v>19</v>
      </c>
      <c r="I798" s="162"/>
      <c r="L798" s="159"/>
      <c r="M798" s="163"/>
      <c r="U798" s="335"/>
      <c r="V798" s="1" t="str">
        <f t="shared" si="10"/>
        <v/>
      </c>
      <c r="AT798" s="160" t="s">
        <v>167</v>
      </c>
      <c r="AU798" s="160" t="s">
        <v>88</v>
      </c>
      <c r="AV798" s="14" t="s">
        <v>82</v>
      </c>
      <c r="AW798" s="14" t="s">
        <v>36</v>
      </c>
      <c r="AX798" s="14" t="s">
        <v>75</v>
      </c>
      <c r="AY798" s="160" t="s">
        <v>155</v>
      </c>
    </row>
    <row r="799" spans="2:65" s="12" customFormat="1" ht="11.25" x14ac:dyDescent="0.2">
      <c r="B799" s="146"/>
      <c r="D799" s="147" t="s">
        <v>167</v>
      </c>
      <c r="E799" s="148" t="s">
        <v>19</v>
      </c>
      <c r="F799" s="149" t="s">
        <v>1177</v>
      </c>
      <c r="H799" s="150">
        <v>37.32</v>
      </c>
      <c r="I799" s="151"/>
      <c r="L799" s="146"/>
      <c r="M799" s="152"/>
      <c r="U799" s="333"/>
      <c r="V799" s="1" t="str">
        <f t="shared" si="10"/>
        <v/>
      </c>
      <c r="AT799" s="148" t="s">
        <v>167</v>
      </c>
      <c r="AU799" s="148" t="s">
        <v>88</v>
      </c>
      <c r="AV799" s="12" t="s">
        <v>88</v>
      </c>
      <c r="AW799" s="12" t="s">
        <v>36</v>
      </c>
      <c r="AX799" s="12" t="s">
        <v>75</v>
      </c>
      <c r="AY799" s="148" t="s">
        <v>155</v>
      </c>
    </row>
    <row r="800" spans="2:65" s="14" customFormat="1" ht="11.25" x14ac:dyDescent="0.2">
      <c r="B800" s="159"/>
      <c r="D800" s="147" t="s">
        <v>167</v>
      </c>
      <c r="E800" s="160" t="s">
        <v>19</v>
      </c>
      <c r="F800" s="161" t="s">
        <v>1075</v>
      </c>
      <c r="H800" s="160" t="s">
        <v>19</v>
      </c>
      <c r="I800" s="162"/>
      <c r="L800" s="159"/>
      <c r="M800" s="163"/>
      <c r="U800" s="335"/>
      <c r="V800" s="1" t="str">
        <f t="shared" si="10"/>
        <v/>
      </c>
      <c r="AT800" s="160" t="s">
        <v>167</v>
      </c>
      <c r="AU800" s="160" t="s">
        <v>88</v>
      </c>
      <c r="AV800" s="14" t="s">
        <v>82</v>
      </c>
      <c r="AW800" s="14" t="s">
        <v>36</v>
      </c>
      <c r="AX800" s="14" t="s">
        <v>75</v>
      </c>
      <c r="AY800" s="160" t="s">
        <v>155</v>
      </c>
    </row>
    <row r="801" spans="2:65" s="12" customFormat="1" ht="11.25" x14ac:dyDescent="0.2">
      <c r="B801" s="146"/>
      <c r="D801" s="147" t="s">
        <v>167</v>
      </c>
      <c r="E801" s="148" t="s">
        <v>19</v>
      </c>
      <c r="F801" s="149" t="s">
        <v>1178</v>
      </c>
      <c r="H801" s="150">
        <v>17.82</v>
      </c>
      <c r="I801" s="151"/>
      <c r="L801" s="146"/>
      <c r="M801" s="152"/>
      <c r="U801" s="333"/>
      <c r="V801" s="1" t="str">
        <f t="shared" si="10"/>
        <v/>
      </c>
      <c r="AT801" s="148" t="s">
        <v>167</v>
      </c>
      <c r="AU801" s="148" t="s">
        <v>88</v>
      </c>
      <c r="AV801" s="12" t="s">
        <v>88</v>
      </c>
      <c r="AW801" s="12" t="s">
        <v>36</v>
      </c>
      <c r="AX801" s="12" t="s">
        <v>75</v>
      </c>
      <c r="AY801" s="148" t="s">
        <v>155</v>
      </c>
    </row>
    <row r="802" spans="2:65" s="14" customFormat="1" ht="11.25" x14ac:dyDescent="0.2">
      <c r="B802" s="159"/>
      <c r="D802" s="147" t="s">
        <v>167</v>
      </c>
      <c r="E802" s="160" t="s">
        <v>19</v>
      </c>
      <c r="F802" s="161" t="s">
        <v>1179</v>
      </c>
      <c r="H802" s="160" t="s">
        <v>19</v>
      </c>
      <c r="I802" s="162"/>
      <c r="L802" s="159"/>
      <c r="M802" s="163"/>
      <c r="U802" s="335"/>
      <c r="V802" s="1" t="str">
        <f t="shared" si="10"/>
        <v/>
      </c>
      <c r="AT802" s="160" t="s">
        <v>167</v>
      </c>
      <c r="AU802" s="160" t="s">
        <v>88</v>
      </c>
      <c r="AV802" s="14" t="s">
        <v>82</v>
      </c>
      <c r="AW802" s="14" t="s">
        <v>36</v>
      </c>
      <c r="AX802" s="14" t="s">
        <v>75</v>
      </c>
      <c r="AY802" s="160" t="s">
        <v>155</v>
      </c>
    </row>
    <row r="803" spans="2:65" s="12" customFormat="1" ht="11.25" x14ac:dyDescent="0.2">
      <c r="B803" s="146"/>
      <c r="D803" s="147" t="s">
        <v>167</v>
      </c>
      <c r="E803" s="148" t="s">
        <v>19</v>
      </c>
      <c r="F803" s="149" t="s">
        <v>575</v>
      </c>
      <c r="H803" s="150">
        <v>0.23599999999999999</v>
      </c>
      <c r="I803" s="151"/>
      <c r="L803" s="146"/>
      <c r="M803" s="152"/>
      <c r="U803" s="333"/>
      <c r="V803" s="1" t="str">
        <f t="shared" si="10"/>
        <v/>
      </c>
      <c r="AT803" s="148" t="s">
        <v>167</v>
      </c>
      <c r="AU803" s="148" t="s">
        <v>88</v>
      </c>
      <c r="AV803" s="12" t="s">
        <v>88</v>
      </c>
      <c r="AW803" s="12" t="s">
        <v>36</v>
      </c>
      <c r="AX803" s="12" t="s">
        <v>75</v>
      </c>
      <c r="AY803" s="148" t="s">
        <v>155</v>
      </c>
    </row>
    <row r="804" spans="2:65" s="12" customFormat="1" ht="11.25" x14ac:dyDescent="0.2">
      <c r="B804" s="146"/>
      <c r="D804" s="147" t="s">
        <v>167</v>
      </c>
      <c r="E804" s="148" t="s">
        <v>19</v>
      </c>
      <c r="F804" s="149" t="s">
        <v>576</v>
      </c>
      <c r="H804" s="150">
        <v>0.23300000000000001</v>
      </c>
      <c r="I804" s="151"/>
      <c r="L804" s="146"/>
      <c r="M804" s="152"/>
      <c r="U804" s="333"/>
      <c r="V804" s="1" t="str">
        <f t="shared" si="10"/>
        <v/>
      </c>
      <c r="AT804" s="148" t="s">
        <v>167</v>
      </c>
      <c r="AU804" s="148" t="s">
        <v>88</v>
      </c>
      <c r="AV804" s="12" t="s">
        <v>88</v>
      </c>
      <c r="AW804" s="12" t="s">
        <v>36</v>
      </c>
      <c r="AX804" s="12" t="s">
        <v>75</v>
      </c>
      <c r="AY804" s="148" t="s">
        <v>155</v>
      </c>
    </row>
    <row r="805" spans="2:65" s="12" customFormat="1" ht="11.25" x14ac:dyDescent="0.2">
      <c r="B805" s="146"/>
      <c r="D805" s="147" t="s">
        <v>167</v>
      </c>
      <c r="E805" s="148" t="s">
        <v>19</v>
      </c>
      <c r="F805" s="149" t="s">
        <v>577</v>
      </c>
      <c r="H805" s="150">
        <v>0.23200000000000001</v>
      </c>
      <c r="I805" s="151"/>
      <c r="L805" s="146"/>
      <c r="M805" s="152"/>
      <c r="U805" s="333"/>
      <c r="V805" s="1" t="str">
        <f t="shared" si="10"/>
        <v/>
      </c>
      <c r="AT805" s="148" t="s">
        <v>167</v>
      </c>
      <c r="AU805" s="148" t="s">
        <v>88</v>
      </c>
      <c r="AV805" s="12" t="s">
        <v>88</v>
      </c>
      <c r="AW805" s="12" t="s">
        <v>36</v>
      </c>
      <c r="AX805" s="12" t="s">
        <v>75</v>
      </c>
      <c r="AY805" s="148" t="s">
        <v>155</v>
      </c>
    </row>
    <row r="806" spans="2:65" s="12" customFormat="1" ht="11.25" x14ac:dyDescent="0.2">
      <c r="B806" s="146"/>
      <c r="D806" s="147" t="s">
        <v>167</v>
      </c>
      <c r="E806" s="148" t="s">
        <v>19</v>
      </c>
      <c r="F806" s="149" t="s">
        <v>578</v>
      </c>
      <c r="H806" s="150">
        <v>0.22800000000000001</v>
      </c>
      <c r="I806" s="151"/>
      <c r="L806" s="146"/>
      <c r="M806" s="152"/>
      <c r="U806" s="333"/>
      <c r="V806" s="1" t="str">
        <f t="shared" si="10"/>
        <v/>
      </c>
      <c r="AT806" s="148" t="s">
        <v>167</v>
      </c>
      <c r="AU806" s="148" t="s">
        <v>88</v>
      </c>
      <c r="AV806" s="12" t="s">
        <v>88</v>
      </c>
      <c r="AW806" s="12" t="s">
        <v>36</v>
      </c>
      <c r="AX806" s="12" t="s">
        <v>75</v>
      </c>
      <c r="AY806" s="148" t="s">
        <v>155</v>
      </c>
    </row>
    <row r="807" spans="2:65" s="12" customFormat="1" ht="11.25" x14ac:dyDescent="0.2">
      <c r="B807" s="146"/>
      <c r="D807" s="147" t="s">
        <v>167</v>
      </c>
      <c r="E807" s="148" t="s">
        <v>19</v>
      </c>
      <c r="F807" s="149" t="s">
        <v>579</v>
      </c>
      <c r="H807" s="150">
        <v>0.35199999999999998</v>
      </c>
      <c r="I807" s="151"/>
      <c r="L807" s="146"/>
      <c r="M807" s="152"/>
      <c r="U807" s="333"/>
      <c r="V807" s="1" t="str">
        <f t="shared" si="10"/>
        <v/>
      </c>
      <c r="AT807" s="148" t="s">
        <v>167</v>
      </c>
      <c r="AU807" s="148" t="s">
        <v>88</v>
      </c>
      <c r="AV807" s="12" t="s">
        <v>88</v>
      </c>
      <c r="AW807" s="12" t="s">
        <v>36</v>
      </c>
      <c r="AX807" s="12" t="s">
        <v>75</v>
      </c>
      <c r="AY807" s="148" t="s">
        <v>155</v>
      </c>
    </row>
    <row r="808" spans="2:65" s="12" customFormat="1" ht="11.25" x14ac:dyDescent="0.2">
      <c r="B808" s="146"/>
      <c r="D808" s="147" t="s">
        <v>167</v>
      </c>
      <c r="E808" s="148" t="s">
        <v>19</v>
      </c>
      <c r="F808" s="149" t="s">
        <v>582</v>
      </c>
      <c r="H808" s="150">
        <v>2.23</v>
      </c>
      <c r="I808" s="151"/>
      <c r="L808" s="146"/>
      <c r="M808" s="152"/>
      <c r="U808" s="333"/>
      <c r="V808" s="1" t="str">
        <f t="shared" si="10"/>
        <v/>
      </c>
      <c r="AT808" s="148" t="s">
        <v>167</v>
      </c>
      <c r="AU808" s="148" t="s">
        <v>88</v>
      </c>
      <c r="AV808" s="12" t="s">
        <v>88</v>
      </c>
      <c r="AW808" s="12" t="s">
        <v>36</v>
      </c>
      <c r="AX808" s="12" t="s">
        <v>75</v>
      </c>
      <c r="AY808" s="148" t="s">
        <v>155</v>
      </c>
    </row>
    <row r="809" spans="2:65" s="14" customFormat="1" ht="11.25" x14ac:dyDescent="0.2">
      <c r="B809" s="159"/>
      <c r="D809" s="147" t="s">
        <v>167</v>
      </c>
      <c r="E809" s="160" t="s">
        <v>19</v>
      </c>
      <c r="F809" s="161" t="s">
        <v>1180</v>
      </c>
      <c r="H809" s="160" t="s">
        <v>19</v>
      </c>
      <c r="I809" s="162"/>
      <c r="L809" s="159"/>
      <c r="M809" s="163"/>
      <c r="U809" s="335"/>
      <c r="V809" s="1" t="str">
        <f t="shared" si="10"/>
        <v/>
      </c>
      <c r="AT809" s="160" t="s">
        <v>167</v>
      </c>
      <c r="AU809" s="160" t="s">
        <v>88</v>
      </c>
      <c r="AV809" s="14" t="s">
        <v>82</v>
      </c>
      <c r="AW809" s="14" t="s">
        <v>36</v>
      </c>
      <c r="AX809" s="14" t="s">
        <v>75</v>
      </c>
      <c r="AY809" s="160" t="s">
        <v>155</v>
      </c>
    </row>
    <row r="810" spans="2:65" s="12" customFormat="1" ht="11.25" x14ac:dyDescent="0.2">
      <c r="B810" s="146"/>
      <c r="D810" s="147" t="s">
        <v>167</v>
      </c>
      <c r="E810" s="148" t="s">
        <v>19</v>
      </c>
      <c r="F810" s="149" t="s">
        <v>1181</v>
      </c>
      <c r="H810" s="150">
        <v>-16.558</v>
      </c>
      <c r="I810" s="151"/>
      <c r="L810" s="146"/>
      <c r="M810" s="152"/>
      <c r="U810" s="333"/>
      <c r="V810" s="1" t="str">
        <f t="shared" si="10"/>
        <v/>
      </c>
      <c r="AT810" s="148" t="s">
        <v>167</v>
      </c>
      <c r="AU810" s="148" t="s">
        <v>88</v>
      </c>
      <c r="AV810" s="12" t="s">
        <v>88</v>
      </c>
      <c r="AW810" s="12" t="s">
        <v>36</v>
      </c>
      <c r="AX810" s="12" t="s">
        <v>75</v>
      </c>
      <c r="AY810" s="148" t="s">
        <v>155</v>
      </c>
    </row>
    <row r="811" spans="2:65" s="13" customFormat="1" ht="11.25" x14ac:dyDescent="0.2">
      <c r="B811" s="153"/>
      <c r="D811" s="147" t="s">
        <v>167</v>
      </c>
      <c r="E811" s="154" t="s">
        <v>19</v>
      </c>
      <c r="F811" s="155" t="s">
        <v>169</v>
      </c>
      <c r="H811" s="156">
        <v>208.50299999999999</v>
      </c>
      <c r="I811" s="157"/>
      <c r="L811" s="153"/>
      <c r="M811" s="158"/>
      <c r="U811" s="334"/>
      <c r="V811" s="1" t="str">
        <f t="shared" si="10"/>
        <v/>
      </c>
      <c r="AT811" s="154" t="s">
        <v>167</v>
      </c>
      <c r="AU811" s="154" t="s">
        <v>88</v>
      </c>
      <c r="AV811" s="13" t="s">
        <v>163</v>
      </c>
      <c r="AW811" s="13" t="s">
        <v>36</v>
      </c>
      <c r="AX811" s="13" t="s">
        <v>82</v>
      </c>
      <c r="AY811" s="154" t="s">
        <v>155</v>
      </c>
    </row>
    <row r="812" spans="2:65" s="1" customFormat="1" ht="24.2" customHeight="1" x14ac:dyDescent="0.2">
      <c r="B812" s="33"/>
      <c r="C812" s="129" t="s">
        <v>1182</v>
      </c>
      <c r="D812" s="129" t="s">
        <v>158</v>
      </c>
      <c r="E812" s="130" t="s">
        <v>1183</v>
      </c>
      <c r="F812" s="131" t="s">
        <v>1184</v>
      </c>
      <c r="G812" s="132" t="s">
        <v>161</v>
      </c>
      <c r="H812" s="133">
        <v>208.50299999999999</v>
      </c>
      <c r="I812" s="134"/>
      <c r="J812" s="135">
        <f>ROUND(I812*H812,2)</f>
        <v>0</v>
      </c>
      <c r="K812" s="131" t="s">
        <v>162</v>
      </c>
      <c r="L812" s="33"/>
      <c r="M812" s="136" t="s">
        <v>19</v>
      </c>
      <c r="N812" s="137" t="s">
        <v>47</v>
      </c>
      <c r="P812" s="138">
        <f>O812*H812</f>
        <v>0</v>
      </c>
      <c r="Q812" s="138">
        <v>2.5999999999999998E-4</v>
      </c>
      <c r="R812" s="138">
        <f>Q812*H812</f>
        <v>5.4210779999999993E-2</v>
      </c>
      <c r="S812" s="138">
        <v>0</v>
      </c>
      <c r="T812" s="138">
        <f>S812*H812</f>
        <v>0</v>
      </c>
      <c r="U812" s="331" t="s">
        <v>19</v>
      </c>
      <c r="V812" s="1" t="str">
        <f t="shared" si="10"/>
        <v/>
      </c>
      <c r="AR812" s="140" t="s">
        <v>256</v>
      </c>
      <c r="AT812" s="140" t="s">
        <v>158</v>
      </c>
      <c r="AU812" s="140" t="s">
        <v>88</v>
      </c>
      <c r="AY812" s="18" t="s">
        <v>155</v>
      </c>
      <c r="BE812" s="141">
        <f>IF(N812="základní",J812,0)</f>
        <v>0</v>
      </c>
      <c r="BF812" s="141">
        <f>IF(N812="snížená",J812,0)</f>
        <v>0</v>
      </c>
      <c r="BG812" s="141">
        <f>IF(N812="zákl. přenesená",J812,0)</f>
        <v>0</v>
      </c>
      <c r="BH812" s="141">
        <f>IF(N812="sníž. přenesená",J812,0)</f>
        <v>0</v>
      </c>
      <c r="BI812" s="141">
        <f>IF(N812="nulová",J812,0)</f>
        <v>0</v>
      </c>
      <c r="BJ812" s="18" t="s">
        <v>88</v>
      </c>
      <c r="BK812" s="141">
        <f>ROUND(I812*H812,2)</f>
        <v>0</v>
      </c>
      <c r="BL812" s="18" t="s">
        <v>256</v>
      </c>
      <c r="BM812" s="140" t="s">
        <v>1185</v>
      </c>
    </row>
    <row r="813" spans="2:65" s="1" customFormat="1" ht="11.25" x14ac:dyDescent="0.2">
      <c r="B813" s="33"/>
      <c r="D813" s="142" t="s">
        <v>165</v>
      </c>
      <c r="F813" s="143" t="s">
        <v>1186</v>
      </c>
      <c r="I813" s="144"/>
      <c r="L813" s="33"/>
      <c r="M813" s="145"/>
      <c r="U813" s="332"/>
      <c r="V813" s="1" t="str">
        <f t="shared" si="10"/>
        <v/>
      </c>
      <c r="AT813" s="18" t="s">
        <v>165</v>
      </c>
      <c r="AU813" s="18" t="s">
        <v>88</v>
      </c>
    </row>
    <row r="814" spans="2:65" s="1" customFormat="1" ht="16.5" customHeight="1" x14ac:dyDescent="0.2">
      <c r="B814" s="33"/>
      <c r="C814" s="129" t="s">
        <v>1187</v>
      </c>
      <c r="D814" s="129" t="s">
        <v>158</v>
      </c>
      <c r="E814" s="130" t="s">
        <v>1188</v>
      </c>
      <c r="F814" s="131" t="s">
        <v>1189</v>
      </c>
      <c r="G814" s="132" t="s">
        <v>161</v>
      </c>
      <c r="H814" s="133">
        <v>2</v>
      </c>
      <c r="I814" s="134"/>
      <c r="J814" s="135">
        <f>ROUND(I814*H814,2)</f>
        <v>0</v>
      </c>
      <c r="K814" s="131" t="s">
        <v>19</v>
      </c>
      <c r="L814" s="33"/>
      <c r="M814" s="136" t="s">
        <v>19</v>
      </c>
      <c r="N814" s="137" t="s">
        <v>47</v>
      </c>
      <c r="P814" s="138">
        <f>O814*H814</f>
        <v>0</v>
      </c>
      <c r="Q814" s="138">
        <v>8.7299999999999999E-3</v>
      </c>
      <c r="R814" s="138">
        <f>Q814*H814</f>
        <v>1.746E-2</v>
      </c>
      <c r="S814" s="138">
        <v>0</v>
      </c>
      <c r="T814" s="138">
        <f>S814*H814</f>
        <v>0</v>
      </c>
      <c r="U814" s="331" t="s">
        <v>19</v>
      </c>
      <c r="V814" s="1" t="str">
        <f t="shared" ref="V814:V817" si="11">IF(U814="investice",J814,"")</f>
        <v/>
      </c>
      <c r="AR814" s="140" t="s">
        <v>256</v>
      </c>
      <c r="AT814" s="140" t="s">
        <v>158</v>
      </c>
      <c r="AU814" s="140" t="s">
        <v>88</v>
      </c>
      <c r="AY814" s="18" t="s">
        <v>155</v>
      </c>
      <c r="BE814" s="141">
        <f>IF(N814="základní",J814,0)</f>
        <v>0</v>
      </c>
      <c r="BF814" s="141">
        <f>IF(N814="snížená",J814,0)</f>
        <v>0</v>
      </c>
      <c r="BG814" s="141">
        <f>IF(N814="zákl. přenesená",J814,0)</f>
        <v>0</v>
      </c>
      <c r="BH814" s="141">
        <f>IF(N814="sníž. přenesená",J814,0)</f>
        <v>0</v>
      </c>
      <c r="BI814" s="141">
        <f>IF(N814="nulová",J814,0)</f>
        <v>0</v>
      </c>
      <c r="BJ814" s="18" t="s">
        <v>88</v>
      </c>
      <c r="BK814" s="141">
        <f>ROUND(I814*H814,2)</f>
        <v>0</v>
      </c>
      <c r="BL814" s="18" t="s">
        <v>256</v>
      </c>
      <c r="BM814" s="140" t="s">
        <v>1190</v>
      </c>
    </row>
    <row r="815" spans="2:65" s="1" customFormat="1" ht="29.25" x14ac:dyDescent="0.2">
      <c r="B815" s="33"/>
      <c r="D815" s="147" t="s">
        <v>266</v>
      </c>
      <c r="F815" s="164" t="s">
        <v>1191</v>
      </c>
      <c r="I815" s="144"/>
      <c r="L815" s="33"/>
      <c r="M815" s="145"/>
      <c r="U815" s="332"/>
      <c r="V815" s="1" t="str">
        <f t="shared" si="11"/>
        <v/>
      </c>
      <c r="AT815" s="18" t="s">
        <v>266</v>
      </c>
      <c r="AU815" s="18" t="s">
        <v>88</v>
      </c>
    </row>
    <row r="816" spans="2:65" s="12" customFormat="1" ht="11.25" x14ac:dyDescent="0.2">
      <c r="B816" s="146"/>
      <c r="D816" s="147" t="s">
        <v>167</v>
      </c>
      <c r="E816" s="148" t="s">
        <v>19</v>
      </c>
      <c r="F816" s="149" t="s">
        <v>1192</v>
      </c>
      <c r="H816" s="150">
        <v>2</v>
      </c>
      <c r="I816" s="151"/>
      <c r="L816" s="146"/>
      <c r="M816" s="152"/>
      <c r="U816" s="333"/>
      <c r="V816" s="1" t="str">
        <f t="shared" si="11"/>
        <v/>
      </c>
      <c r="AT816" s="148" t="s">
        <v>167</v>
      </c>
      <c r="AU816" s="148" t="s">
        <v>88</v>
      </c>
      <c r="AV816" s="12" t="s">
        <v>88</v>
      </c>
      <c r="AW816" s="12" t="s">
        <v>36</v>
      </c>
      <c r="AX816" s="12" t="s">
        <v>75</v>
      </c>
      <c r="AY816" s="148" t="s">
        <v>155</v>
      </c>
    </row>
    <row r="817" spans="2:51" s="13" customFormat="1" ht="11.25" x14ac:dyDescent="0.2">
      <c r="B817" s="153"/>
      <c r="D817" s="147" t="s">
        <v>167</v>
      </c>
      <c r="E817" s="154" t="s">
        <v>19</v>
      </c>
      <c r="F817" s="155" t="s">
        <v>169</v>
      </c>
      <c r="H817" s="156">
        <v>2</v>
      </c>
      <c r="I817" s="157"/>
      <c r="L817" s="153"/>
      <c r="M817" s="182"/>
      <c r="N817" s="183"/>
      <c r="O817" s="183"/>
      <c r="P817" s="183"/>
      <c r="Q817" s="183"/>
      <c r="R817" s="183"/>
      <c r="S817" s="183"/>
      <c r="T817" s="183"/>
      <c r="U817" s="337"/>
      <c r="V817" s="1" t="str">
        <f t="shared" si="11"/>
        <v/>
      </c>
      <c r="AT817" s="154" t="s">
        <v>167</v>
      </c>
      <c r="AU817" s="154" t="s">
        <v>88</v>
      </c>
      <c r="AV817" s="13" t="s">
        <v>163</v>
      </c>
      <c r="AW817" s="13" t="s">
        <v>36</v>
      </c>
      <c r="AX817" s="13" t="s">
        <v>82</v>
      </c>
      <c r="AY817" s="154" t="s">
        <v>155</v>
      </c>
    </row>
    <row r="818" spans="2:51" s="1" customFormat="1" ht="6.95" customHeight="1" x14ac:dyDescent="0.2">
      <c r="B818" s="42"/>
      <c r="C818" s="43"/>
      <c r="D818" s="43"/>
      <c r="E818" s="43"/>
      <c r="F818" s="43"/>
      <c r="G818" s="43"/>
      <c r="H818" s="43"/>
      <c r="I818" s="43"/>
      <c r="J818" s="43"/>
      <c r="K818" s="43"/>
      <c r="L818" s="33"/>
    </row>
  </sheetData>
  <sheetProtection algorithmName="SHA-512" hashValue="T+viR0eHaqxscQUlYWdiaEIF0OIBYJcNeWWguFJvlgDNdEpaRQnS870rbusQQkzPZ9KQujPDMgcpeMRJTyJEYA==" saltValue="6rLOJYLaWQ+GUfSb8jP3fg==" spinCount="100000" sheet="1" objects="1" scenarios="1" formatColumns="0" formatRows="0" autoFilter="0"/>
  <autoFilter ref="C108:K817" xr:uid="{00000000-0009-0000-0000-000001000000}"/>
  <mergeCells count="12">
    <mergeCell ref="E101:H101"/>
    <mergeCell ref="L2:V2"/>
    <mergeCell ref="E50:H50"/>
    <mergeCell ref="E52:H52"/>
    <mergeCell ref="E54:H54"/>
    <mergeCell ref="E97:H97"/>
    <mergeCell ref="E99:H99"/>
    <mergeCell ref="E7:H7"/>
    <mergeCell ref="E9:H9"/>
    <mergeCell ref="E11:H11"/>
    <mergeCell ref="E20:H20"/>
    <mergeCell ref="E29:H29"/>
  </mergeCells>
  <hyperlinks>
    <hyperlink ref="F113" r:id="rId1" xr:uid="{00000000-0004-0000-0100-000000000000}"/>
    <hyperlink ref="F117" r:id="rId2" xr:uid="{00000000-0004-0000-0100-000001000000}"/>
    <hyperlink ref="F121" r:id="rId3" xr:uid="{00000000-0004-0000-0100-000002000000}"/>
    <hyperlink ref="F126" r:id="rId4" xr:uid="{00000000-0004-0000-0100-000003000000}"/>
    <hyperlink ref="F132" r:id="rId5" xr:uid="{00000000-0004-0000-0100-000004000000}"/>
    <hyperlink ref="F137" r:id="rId6" xr:uid="{00000000-0004-0000-0100-000005000000}"/>
    <hyperlink ref="F141" r:id="rId7" xr:uid="{00000000-0004-0000-0100-000006000000}"/>
    <hyperlink ref="F145" r:id="rId8" xr:uid="{00000000-0004-0000-0100-000007000000}"/>
    <hyperlink ref="F149" r:id="rId9" xr:uid="{00000000-0004-0000-0100-000008000000}"/>
    <hyperlink ref="F153" r:id="rId10" xr:uid="{00000000-0004-0000-0100-000009000000}"/>
    <hyperlink ref="F158" r:id="rId11" xr:uid="{00000000-0004-0000-0100-00000A000000}"/>
    <hyperlink ref="F165" r:id="rId12" xr:uid="{00000000-0004-0000-0100-00000B000000}"/>
    <hyperlink ref="F167" r:id="rId13" xr:uid="{00000000-0004-0000-0100-00000C000000}"/>
    <hyperlink ref="F172" r:id="rId14" xr:uid="{00000000-0004-0000-0100-00000D000000}"/>
    <hyperlink ref="F176" r:id="rId15" xr:uid="{00000000-0004-0000-0100-00000E000000}"/>
    <hyperlink ref="F178" r:id="rId16" xr:uid="{00000000-0004-0000-0100-00000F000000}"/>
    <hyperlink ref="F183" r:id="rId17" xr:uid="{00000000-0004-0000-0100-000010000000}"/>
    <hyperlink ref="F187" r:id="rId18" xr:uid="{00000000-0004-0000-0100-000011000000}"/>
    <hyperlink ref="F192" r:id="rId19" xr:uid="{00000000-0004-0000-0100-000012000000}"/>
    <hyperlink ref="F198" r:id="rId20" xr:uid="{00000000-0004-0000-0100-000013000000}"/>
    <hyperlink ref="F203" r:id="rId21" xr:uid="{00000000-0004-0000-0100-000014000000}"/>
    <hyperlink ref="F208" r:id="rId22" xr:uid="{00000000-0004-0000-0100-000015000000}"/>
    <hyperlink ref="F210" r:id="rId23" xr:uid="{00000000-0004-0000-0100-000016000000}"/>
    <hyperlink ref="F220" r:id="rId24" xr:uid="{00000000-0004-0000-0100-000017000000}"/>
    <hyperlink ref="F242" r:id="rId25" xr:uid="{00000000-0004-0000-0100-000018000000}"/>
    <hyperlink ref="F250" r:id="rId26" xr:uid="{00000000-0004-0000-0100-000019000000}"/>
    <hyperlink ref="F252" r:id="rId27" xr:uid="{00000000-0004-0000-0100-00001A000000}"/>
    <hyperlink ref="F261" r:id="rId28" xr:uid="{00000000-0004-0000-0100-00001B000000}"/>
    <hyperlink ref="F267" r:id="rId29" xr:uid="{00000000-0004-0000-0100-00001C000000}"/>
    <hyperlink ref="F277" r:id="rId30" xr:uid="{00000000-0004-0000-0100-00001D000000}"/>
    <hyperlink ref="F283" r:id="rId31" xr:uid="{00000000-0004-0000-0100-00001E000000}"/>
    <hyperlink ref="F287" r:id="rId32" xr:uid="{00000000-0004-0000-0100-00001F000000}"/>
    <hyperlink ref="F295" r:id="rId33" xr:uid="{00000000-0004-0000-0100-000020000000}"/>
    <hyperlink ref="F300" r:id="rId34" xr:uid="{00000000-0004-0000-0100-000021000000}"/>
    <hyperlink ref="F304" r:id="rId35" xr:uid="{00000000-0004-0000-0100-000022000000}"/>
    <hyperlink ref="F308" r:id="rId36" xr:uid="{00000000-0004-0000-0100-000023000000}"/>
    <hyperlink ref="F312" r:id="rId37" xr:uid="{00000000-0004-0000-0100-000024000000}"/>
    <hyperlink ref="F316" r:id="rId38" xr:uid="{00000000-0004-0000-0100-000025000000}"/>
    <hyperlink ref="F321" r:id="rId39" xr:uid="{00000000-0004-0000-0100-000026000000}"/>
    <hyperlink ref="F327" r:id="rId40" xr:uid="{00000000-0004-0000-0100-000027000000}"/>
    <hyperlink ref="F334" r:id="rId41" xr:uid="{00000000-0004-0000-0100-000028000000}"/>
    <hyperlink ref="F342" r:id="rId42" xr:uid="{00000000-0004-0000-0100-000029000000}"/>
    <hyperlink ref="F350" r:id="rId43" xr:uid="{00000000-0004-0000-0100-00002A000000}"/>
    <hyperlink ref="F356" r:id="rId44" xr:uid="{00000000-0004-0000-0100-00002B000000}"/>
    <hyperlink ref="F366" r:id="rId45" xr:uid="{00000000-0004-0000-0100-00002C000000}"/>
    <hyperlink ref="F371" r:id="rId46" xr:uid="{00000000-0004-0000-0100-00002D000000}"/>
    <hyperlink ref="F381" r:id="rId47" xr:uid="{00000000-0004-0000-0100-00002E000000}"/>
    <hyperlink ref="F386" r:id="rId48" xr:uid="{00000000-0004-0000-0100-00002F000000}"/>
    <hyperlink ref="F393" r:id="rId49" xr:uid="{00000000-0004-0000-0100-000030000000}"/>
    <hyperlink ref="F397" r:id="rId50" xr:uid="{00000000-0004-0000-0100-000031000000}"/>
    <hyperlink ref="F413" r:id="rId51" xr:uid="{00000000-0004-0000-0100-000032000000}"/>
    <hyperlink ref="F420" r:id="rId52" xr:uid="{00000000-0004-0000-0100-000033000000}"/>
    <hyperlink ref="F422" r:id="rId53" xr:uid="{00000000-0004-0000-0100-000034000000}"/>
    <hyperlink ref="F424" r:id="rId54" xr:uid="{00000000-0004-0000-0100-000035000000}"/>
    <hyperlink ref="F428" r:id="rId55" xr:uid="{00000000-0004-0000-0100-000036000000}"/>
    <hyperlink ref="F432" r:id="rId56" xr:uid="{00000000-0004-0000-0100-000037000000}"/>
    <hyperlink ref="F436" r:id="rId57" xr:uid="{00000000-0004-0000-0100-000038000000}"/>
    <hyperlink ref="F440" r:id="rId58" xr:uid="{00000000-0004-0000-0100-000039000000}"/>
    <hyperlink ref="F444" r:id="rId59" xr:uid="{00000000-0004-0000-0100-00003A000000}"/>
    <hyperlink ref="F453" r:id="rId60" xr:uid="{00000000-0004-0000-0100-00003B000000}"/>
    <hyperlink ref="F457" r:id="rId61" xr:uid="{00000000-0004-0000-0100-00003C000000}"/>
    <hyperlink ref="F465" r:id="rId62" xr:uid="{00000000-0004-0000-0100-00003D000000}"/>
    <hyperlink ref="F476" r:id="rId63" xr:uid="{00000000-0004-0000-0100-00003E000000}"/>
    <hyperlink ref="F479" r:id="rId64" xr:uid="{00000000-0004-0000-0100-00003F000000}"/>
    <hyperlink ref="F481" r:id="rId65" xr:uid="{00000000-0004-0000-0100-000040000000}"/>
    <hyperlink ref="F484" r:id="rId66" xr:uid="{00000000-0004-0000-0100-000041000000}"/>
    <hyperlink ref="F488" r:id="rId67" xr:uid="{00000000-0004-0000-0100-000042000000}"/>
    <hyperlink ref="F495" r:id="rId68" xr:uid="{00000000-0004-0000-0100-000043000000}"/>
    <hyperlink ref="F502" r:id="rId69" xr:uid="{00000000-0004-0000-0100-000044000000}"/>
    <hyperlink ref="F506" r:id="rId70" xr:uid="{00000000-0004-0000-0100-000045000000}"/>
    <hyperlink ref="F511" r:id="rId71" xr:uid="{00000000-0004-0000-0100-000046000000}"/>
    <hyperlink ref="F513" r:id="rId72" xr:uid="{00000000-0004-0000-0100-000047000000}"/>
    <hyperlink ref="F515" r:id="rId73" xr:uid="{00000000-0004-0000-0100-000048000000}"/>
    <hyperlink ref="F521" r:id="rId74" xr:uid="{00000000-0004-0000-0100-000049000000}"/>
    <hyperlink ref="F524" r:id="rId75" xr:uid="{00000000-0004-0000-0100-00004A000000}"/>
    <hyperlink ref="F539" r:id="rId76" xr:uid="{00000000-0004-0000-0100-00004B000000}"/>
    <hyperlink ref="F542" r:id="rId77" xr:uid="{00000000-0004-0000-0100-00004C000000}"/>
    <hyperlink ref="F547" r:id="rId78" xr:uid="{00000000-0004-0000-0100-00004D000000}"/>
    <hyperlink ref="F549" r:id="rId79" xr:uid="{00000000-0004-0000-0100-00004E000000}"/>
    <hyperlink ref="F608" r:id="rId80" xr:uid="{00000000-0004-0000-0100-00004F000000}"/>
    <hyperlink ref="F611" r:id="rId81" xr:uid="{00000000-0004-0000-0100-000050000000}"/>
    <hyperlink ref="F618" r:id="rId82" xr:uid="{00000000-0004-0000-0100-000051000000}"/>
    <hyperlink ref="F621" r:id="rId83" xr:uid="{00000000-0004-0000-0100-000052000000}"/>
    <hyperlink ref="F628" r:id="rId84" xr:uid="{00000000-0004-0000-0100-000053000000}"/>
    <hyperlink ref="F632" r:id="rId85" xr:uid="{00000000-0004-0000-0100-000054000000}"/>
    <hyperlink ref="F634" r:id="rId86" xr:uid="{00000000-0004-0000-0100-000055000000}"/>
    <hyperlink ref="F641" r:id="rId87" xr:uid="{00000000-0004-0000-0100-000056000000}"/>
    <hyperlink ref="F649" r:id="rId88" xr:uid="{00000000-0004-0000-0100-000057000000}"/>
    <hyperlink ref="F656" r:id="rId89" xr:uid="{00000000-0004-0000-0100-000058000000}"/>
    <hyperlink ref="F661" r:id="rId90" xr:uid="{00000000-0004-0000-0100-000059000000}"/>
    <hyperlink ref="F666" r:id="rId91" xr:uid="{00000000-0004-0000-0100-00005A000000}"/>
    <hyperlink ref="F671" r:id="rId92" xr:uid="{00000000-0004-0000-0100-00005B000000}"/>
    <hyperlink ref="F674" r:id="rId93" xr:uid="{00000000-0004-0000-0100-00005C000000}"/>
    <hyperlink ref="F680" r:id="rId94" xr:uid="{00000000-0004-0000-0100-00005D000000}"/>
    <hyperlink ref="F686" r:id="rId95" xr:uid="{00000000-0004-0000-0100-00005E000000}"/>
    <hyperlink ref="F689" r:id="rId96" xr:uid="{00000000-0004-0000-0100-00005F000000}"/>
    <hyperlink ref="F697" r:id="rId97" xr:uid="{00000000-0004-0000-0100-000060000000}"/>
    <hyperlink ref="F705" r:id="rId98" xr:uid="{00000000-0004-0000-0100-000061000000}"/>
    <hyperlink ref="F713" r:id="rId99" xr:uid="{00000000-0004-0000-0100-000062000000}"/>
    <hyperlink ref="F716" r:id="rId100" xr:uid="{00000000-0004-0000-0100-000063000000}"/>
    <hyperlink ref="F718" r:id="rId101" xr:uid="{00000000-0004-0000-0100-000064000000}"/>
    <hyperlink ref="F733" r:id="rId102" xr:uid="{00000000-0004-0000-0100-000065000000}"/>
    <hyperlink ref="F738" r:id="rId103" xr:uid="{00000000-0004-0000-0100-000066000000}"/>
    <hyperlink ref="F742" r:id="rId104" xr:uid="{00000000-0004-0000-0100-000067000000}"/>
    <hyperlink ref="F755" r:id="rId105" xr:uid="{00000000-0004-0000-0100-000068000000}"/>
    <hyperlink ref="F762" r:id="rId106" xr:uid="{00000000-0004-0000-0100-000069000000}"/>
    <hyperlink ref="F768" r:id="rId107" xr:uid="{00000000-0004-0000-0100-00006A000000}"/>
    <hyperlink ref="F773" r:id="rId108" xr:uid="{00000000-0004-0000-0100-00006B000000}"/>
    <hyperlink ref="F775" r:id="rId109" xr:uid="{00000000-0004-0000-0100-00006C000000}"/>
    <hyperlink ref="F778" r:id="rId110" xr:uid="{00000000-0004-0000-0100-00006D000000}"/>
    <hyperlink ref="F784" r:id="rId111" xr:uid="{00000000-0004-0000-0100-00006E000000}"/>
    <hyperlink ref="F786" r:id="rId112" xr:uid="{00000000-0004-0000-0100-00006F000000}"/>
    <hyperlink ref="F790" r:id="rId113" xr:uid="{00000000-0004-0000-0100-000070000000}"/>
    <hyperlink ref="F813" r:id="rId114" xr:uid="{00000000-0004-0000-0100-00007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9"/>
  <sheetViews>
    <sheetView showGridLines="0" workbookViewId="0">
      <selection activeCell="AB100" sqref="AB10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1721/17 -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1193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ROUND((SUM(BE89:BE128)),  2)</f>
        <v>0</v>
      </c>
      <c r="I35" s="92">
        <v>0.21</v>
      </c>
      <c r="J35" s="82">
        <f>ROUND(((SUM(BE89:BE128))*I35),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ROUND((SUM(BF89:BF128)),  2)</f>
        <v>0</v>
      </c>
      <c r="I36" s="92">
        <v>0.12</v>
      </c>
      <c r="J36" s="82">
        <f>ROUND(((SUM(BF89:BF128))*I36),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ROUND((SUM(BG89:BG128)),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ROUND((SUM(BH89:BH128)),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ROUND((SUM(BI89:BI128)),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1721/17 -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ZTI - Zdravotně technické 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1194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1195</v>
      </c>
      <c r="E65" s="104"/>
      <c r="F65" s="104"/>
      <c r="G65" s="104"/>
      <c r="H65" s="104"/>
      <c r="I65" s="104"/>
      <c r="J65" s="105">
        <f>J103</f>
        <v>0</v>
      </c>
      <c r="L65" s="102"/>
    </row>
    <row r="66" spans="2:12" s="8" customFormat="1" ht="24.95" customHeight="1" x14ac:dyDescent="0.2">
      <c r="B66" s="102"/>
      <c r="D66" s="103" t="s">
        <v>1196</v>
      </c>
      <c r="E66" s="104"/>
      <c r="F66" s="104"/>
      <c r="G66" s="104"/>
      <c r="H66" s="104"/>
      <c r="I66" s="104"/>
      <c r="J66" s="105">
        <f>J111</f>
        <v>0</v>
      </c>
      <c r="L66" s="102"/>
    </row>
    <row r="67" spans="2:12" s="8" customFormat="1" ht="24.95" customHeight="1" x14ac:dyDescent="0.2">
      <c r="B67" s="102"/>
      <c r="D67" s="103" t="s">
        <v>1197</v>
      </c>
      <c r="E67" s="104"/>
      <c r="F67" s="104"/>
      <c r="G67" s="104"/>
      <c r="H67" s="104"/>
      <c r="I67" s="104"/>
      <c r="J67" s="105">
        <f>J126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139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Ostrovského 1721/12, 15000 Praha 5, b.j.č. 1721/17 -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ZTI - Zdravotně technické instalace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Ostrovského 1721/12,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140</v>
      </c>
      <c r="D88" s="112" t="s">
        <v>60</v>
      </c>
      <c r="E88" s="112" t="s">
        <v>56</v>
      </c>
      <c r="F88" s="112" t="s">
        <v>57</v>
      </c>
      <c r="G88" s="112" t="s">
        <v>141</v>
      </c>
      <c r="H88" s="112" t="s">
        <v>142</v>
      </c>
      <c r="I88" s="112" t="s">
        <v>143</v>
      </c>
      <c r="J88" s="112" t="s">
        <v>113</v>
      </c>
      <c r="K88" s="113" t="s">
        <v>144</v>
      </c>
      <c r="L88" s="110"/>
      <c r="M88" s="56" t="s">
        <v>19</v>
      </c>
      <c r="N88" s="57" t="s">
        <v>45</v>
      </c>
      <c r="O88" s="57" t="s">
        <v>145</v>
      </c>
      <c r="P88" s="57" t="s">
        <v>146</v>
      </c>
      <c r="Q88" s="57" t="s">
        <v>147</v>
      </c>
      <c r="R88" s="57" t="s">
        <v>148</v>
      </c>
      <c r="S88" s="57" t="s">
        <v>149</v>
      </c>
      <c r="T88" s="57" t="s">
        <v>150</v>
      </c>
      <c r="U88" s="328" t="s">
        <v>1694</v>
      </c>
    </row>
    <row r="89" spans="2:65" s="1" customFormat="1" ht="22.9" customHeight="1" x14ac:dyDescent="0.25">
      <c r="B89" s="33"/>
      <c r="C89" s="61" t="s">
        <v>152</v>
      </c>
      <c r="J89" s="114">
        <f>BK89</f>
        <v>0</v>
      </c>
      <c r="L89" s="33"/>
      <c r="M89" s="59"/>
      <c r="N89" s="51"/>
      <c r="O89" s="51"/>
      <c r="P89" s="115">
        <f>P90+P103+P111+P126</f>
        <v>0</v>
      </c>
      <c r="Q89" s="51"/>
      <c r="R89" s="115">
        <f>R90+R103+R111+R126</f>
        <v>0</v>
      </c>
      <c r="S89" s="51"/>
      <c r="T89" s="115">
        <f>T90+T103+T111+T126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BK90+BK103+BK111+BK126</f>
        <v>0</v>
      </c>
    </row>
    <row r="90" spans="2:65" s="11" customFormat="1" ht="25.9" customHeight="1" x14ac:dyDescent="0.2">
      <c r="B90" s="117"/>
      <c r="D90" s="118" t="s">
        <v>74</v>
      </c>
      <c r="E90" s="119" t="s">
        <v>1198</v>
      </c>
      <c r="F90" s="119" t="s">
        <v>1199</v>
      </c>
      <c r="I90" s="120"/>
      <c r="J90" s="121">
        <f>BK90</f>
        <v>0</v>
      </c>
      <c r="L90" s="117"/>
      <c r="M90" s="122"/>
      <c r="P90" s="123">
        <f>SUM(P91:P102)</f>
        <v>0</v>
      </c>
      <c r="R90" s="123">
        <f>SUM(R91:R102)</f>
        <v>0</v>
      </c>
      <c r="T90" s="123">
        <f>SUM(T91:T102)</f>
        <v>0</v>
      </c>
      <c r="U90" s="330"/>
      <c r="V90" s="1" t="str">
        <f t="shared" ref="V90:V128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155</v>
      </c>
      <c r="BK90" s="126">
        <f>SUM(BK91:BK102)</f>
        <v>0</v>
      </c>
    </row>
    <row r="91" spans="2:65" s="1" customFormat="1" ht="16.5" customHeight="1" x14ac:dyDescent="0.2">
      <c r="B91" s="33"/>
      <c r="C91" s="129" t="s">
        <v>82</v>
      </c>
      <c r="D91" s="129" t="s">
        <v>158</v>
      </c>
      <c r="E91" s="130" t="s">
        <v>1200</v>
      </c>
      <c r="F91" s="131" t="s">
        <v>1201</v>
      </c>
      <c r="G91" s="132" t="s">
        <v>1202</v>
      </c>
      <c r="H91" s="133">
        <v>5</v>
      </c>
      <c r="I91" s="134"/>
      <c r="J91" s="135">
        <f t="shared" ref="J91:J102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102" si="2">O91*H91</f>
        <v>0</v>
      </c>
      <c r="Q91" s="138">
        <v>0</v>
      </c>
      <c r="R91" s="138">
        <f t="shared" ref="R91:R102" si="3">Q91*H91</f>
        <v>0</v>
      </c>
      <c r="S91" s="138">
        <v>0</v>
      </c>
      <c r="T91" s="138">
        <f t="shared" ref="T91:T102" si="4">S91*H91</f>
        <v>0</v>
      </c>
      <c r="U91" s="331" t="s">
        <v>19</v>
      </c>
      <c r="V91" s="1" t="str">
        <f t="shared" si="0"/>
        <v/>
      </c>
      <c r="AR91" s="140" t="s">
        <v>163</v>
      </c>
      <c r="AT91" s="140" t="s">
        <v>158</v>
      </c>
      <c r="AU91" s="140" t="s">
        <v>82</v>
      </c>
      <c r="AY91" s="18" t="s">
        <v>155</v>
      </c>
      <c r="BE91" s="141">
        <f t="shared" ref="BE91:BE102" si="5">IF(N91="základní",J91,0)</f>
        <v>0</v>
      </c>
      <c r="BF91" s="141">
        <f t="shared" ref="BF91:BF102" si="6">IF(N91="snížená",J91,0)</f>
        <v>0</v>
      </c>
      <c r="BG91" s="141">
        <f t="shared" ref="BG91:BG102" si="7">IF(N91="zákl. přenesená",J91,0)</f>
        <v>0</v>
      </c>
      <c r="BH91" s="141">
        <f t="shared" ref="BH91:BH102" si="8">IF(N91="sníž. přenesená",J91,0)</f>
        <v>0</v>
      </c>
      <c r="BI91" s="141">
        <f t="shared" ref="BI91:BI102" si="9">IF(N91="nulová",J91,0)</f>
        <v>0</v>
      </c>
      <c r="BJ91" s="18" t="s">
        <v>88</v>
      </c>
      <c r="BK91" s="141">
        <f t="shared" ref="BK91:BK102" si="10">ROUND(I91*H91,2)</f>
        <v>0</v>
      </c>
      <c r="BL91" s="18" t="s">
        <v>163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158</v>
      </c>
      <c r="E92" s="130" t="s">
        <v>1203</v>
      </c>
      <c r="F92" s="131" t="s">
        <v>1204</v>
      </c>
      <c r="G92" s="132" t="s">
        <v>1205</v>
      </c>
      <c r="H92" s="133">
        <v>8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163</v>
      </c>
      <c r="AT92" s="140" t="s">
        <v>158</v>
      </c>
      <c r="AU92" s="140" t="s">
        <v>82</v>
      </c>
      <c r="AY92" s="18" t="s">
        <v>155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163</v>
      </c>
      <c r="BM92" s="140" t="s">
        <v>163</v>
      </c>
    </row>
    <row r="93" spans="2:65" s="1" customFormat="1" ht="16.5" customHeight="1" x14ac:dyDescent="0.2">
      <c r="B93" s="33"/>
      <c r="C93" s="129" t="s">
        <v>156</v>
      </c>
      <c r="D93" s="129" t="s">
        <v>158</v>
      </c>
      <c r="E93" s="130" t="s">
        <v>1206</v>
      </c>
      <c r="F93" s="131" t="s">
        <v>1207</v>
      </c>
      <c r="G93" s="132" t="s">
        <v>1202</v>
      </c>
      <c r="H93" s="133">
        <v>16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163</v>
      </c>
      <c r="AT93" s="140" t="s">
        <v>158</v>
      </c>
      <c r="AU93" s="140" t="s">
        <v>82</v>
      </c>
      <c r="AY93" s="18" t="s">
        <v>155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163</v>
      </c>
      <c r="BM93" s="140" t="s">
        <v>191</v>
      </c>
    </row>
    <row r="94" spans="2:65" s="1" customFormat="1" ht="16.5" customHeight="1" x14ac:dyDescent="0.2">
      <c r="B94" s="33"/>
      <c r="C94" s="129" t="s">
        <v>163</v>
      </c>
      <c r="D94" s="129" t="s">
        <v>158</v>
      </c>
      <c r="E94" s="130" t="s">
        <v>1208</v>
      </c>
      <c r="F94" s="131" t="s">
        <v>1209</v>
      </c>
      <c r="G94" s="132" t="s">
        <v>1205</v>
      </c>
      <c r="H94" s="133">
        <v>4.5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163</v>
      </c>
      <c r="BM94" s="140" t="s">
        <v>204</v>
      </c>
    </row>
    <row r="95" spans="2:65" s="1" customFormat="1" ht="16.5" customHeight="1" x14ac:dyDescent="0.2">
      <c r="B95" s="33"/>
      <c r="C95" s="129" t="s">
        <v>187</v>
      </c>
      <c r="D95" s="129" t="s">
        <v>158</v>
      </c>
      <c r="E95" s="130" t="s">
        <v>1210</v>
      </c>
      <c r="F95" s="131" t="s">
        <v>1211</v>
      </c>
      <c r="G95" s="132" t="s">
        <v>1202</v>
      </c>
      <c r="H95" s="133">
        <v>9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163</v>
      </c>
      <c r="AT95" s="140" t="s">
        <v>158</v>
      </c>
      <c r="AU95" s="140" t="s">
        <v>82</v>
      </c>
      <c r="AY95" s="18" t="s">
        <v>155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163</v>
      </c>
      <c r="BM95" s="140" t="s">
        <v>216</v>
      </c>
    </row>
    <row r="96" spans="2:65" s="1" customFormat="1" ht="16.5" customHeight="1" x14ac:dyDescent="0.2">
      <c r="B96" s="33"/>
      <c r="C96" s="129" t="s">
        <v>191</v>
      </c>
      <c r="D96" s="129" t="s">
        <v>158</v>
      </c>
      <c r="E96" s="130" t="s">
        <v>1212</v>
      </c>
      <c r="F96" s="131" t="s">
        <v>1213</v>
      </c>
      <c r="G96" s="132" t="s">
        <v>1205</v>
      </c>
      <c r="H96" s="133">
        <v>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163</v>
      </c>
      <c r="AT96" s="140" t="s">
        <v>158</v>
      </c>
      <c r="AU96" s="140" t="s">
        <v>82</v>
      </c>
      <c r="AY96" s="18" t="s">
        <v>155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163</v>
      </c>
      <c r="BM96" s="140" t="s">
        <v>8</v>
      </c>
    </row>
    <row r="97" spans="2:65" s="1" customFormat="1" ht="16.5" customHeight="1" x14ac:dyDescent="0.2">
      <c r="B97" s="33"/>
      <c r="C97" s="129" t="s">
        <v>198</v>
      </c>
      <c r="D97" s="129" t="s">
        <v>158</v>
      </c>
      <c r="E97" s="130" t="s">
        <v>1214</v>
      </c>
      <c r="F97" s="131" t="s">
        <v>1215</v>
      </c>
      <c r="G97" s="132" t="s">
        <v>1202</v>
      </c>
      <c r="H97" s="133">
        <v>6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163</v>
      </c>
      <c r="AT97" s="140" t="s">
        <v>158</v>
      </c>
      <c r="AU97" s="140" t="s">
        <v>82</v>
      </c>
      <c r="AY97" s="18" t="s">
        <v>155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163</v>
      </c>
      <c r="BM97" s="140" t="s">
        <v>243</v>
      </c>
    </row>
    <row r="98" spans="2:65" s="1" customFormat="1" ht="16.5" customHeight="1" x14ac:dyDescent="0.2">
      <c r="B98" s="33"/>
      <c r="C98" s="129" t="s">
        <v>204</v>
      </c>
      <c r="D98" s="129" t="s">
        <v>158</v>
      </c>
      <c r="E98" s="130" t="s">
        <v>1216</v>
      </c>
      <c r="F98" s="131" t="s">
        <v>1217</v>
      </c>
      <c r="G98" s="132" t="s">
        <v>1202</v>
      </c>
      <c r="H98" s="133">
        <v>4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163</v>
      </c>
      <c r="AT98" s="140" t="s">
        <v>158</v>
      </c>
      <c r="AU98" s="140" t="s">
        <v>82</v>
      </c>
      <c r="AY98" s="18" t="s">
        <v>155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163</v>
      </c>
      <c r="BM98" s="140" t="s">
        <v>256</v>
      </c>
    </row>
    <row r="99" spans="2:65" s="1" customFormat="1" ht="16.5" customHeight="1" x14ac:dyDescent="0.2">
      <c r="B99" s="33"/>
      <c r="C99" s="129" t="s">
        <v>210</v>
      </c>
      <c r="D99" s="129" t="s">
        <v>158</v>
      </c>
      <c r="E99" s="130" t="s">
        <v>1218</v>
      </c>
      <c r="F99" s="131" t="s">
        <v>1219</v>
      </c>
      <c r="G99" s="132" t="s">
        <v>1202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163</v>
      </c>
      <c r="BM99" s="140" t="s">
        <v>269</v>
      </c>
    </row>
    <row r="100" spans="2:65" s="1" customFormat="1" ht="21.75" customHeight="1" x14ac:dyDescent="0.2">
      <c r="B100" s="33"/>
      <c r="C100" s="129" t="s">
        <v>216</v>
      </c>
      <c r="D100" s="129" t="s">
        <v>158</v>
      </c>
      <c r="E100" s="130" t="s">
        <v>1220</v>
      </c>
      <c r="F100" s="131" t="s">
        <v>1221</v>
      </c>
      <c r="G100" s="132" t="s">
        <v>1202</v>
      </c>
      <c r="H100" s="133">
        <v>2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163</v>
      </c>
      <c r="AT100" s="140" t="s">
        <v>158</v>
      </c>
      <c r="AU100" s="140" t="s">
        <v>82</v>
      </c>
      <c r="AY100" s="18" t="s">
        <v>155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163</v>
      </c>
      <c r="BM100" s="140" t="s">
        <v>283</v>
      </c>
    </row>
    <row r="101" spans="2:65" s="1" customFormat="1" ht="16.5" customHeight="1" x14ac:dyDescent="0.2">
      <c r="B101" s="33"/>
      <c r="C101" s="129" t="s">
        <v>222</v>
      </c>
      <c r="D101" s="129" t="s">
        <v>158</v>
      </c>
      <c r="E101" s="130" t="s">
        <v>1222</v>
      </c>
      <c r="F101" s="131" t="s">
        <v>1223</v>
      </c>
      <c r="G101" s="132" t="s">
        <v>1202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31" t="s">
        <v>272</v>
      </c>
      <c r="V101" s="1">
        <f t="shared" si="0"/>
        <v>0</v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163</v>
      </c>
      <c r="BM101" s="140" t="s">
        <v>297</v>
      </c>
    </row>
    <row r="102" spans="2:65" s="1" customFormat="1" ht="16.5" customHeight="1" x14ac:dyDescent="0.2">
      <c r="B102" s="33"/>
      <c r="C102" s="129" t="s">
        <v>8</v>
      </c>
      <c r="D102" s="129" t="s">
        <v>158</v>
      </c>
      <c r="E102" s="130" t="s">
        <v>1224</v>
      </c>
      <c r="F102" s="131" t="s">
        <v>1225</v>
      </c>
      <c r="G102" s="132" t="s">
        <v>1202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19</v>
      </c>
      <c r="V102" s="1" t="str">
        <f t="shared" si="0"/>
        <v/>
      </c>
      <c r="AR102" s="140" t="s">
        <v>163</v>
      </c>
      <c r="AT102" s="140" t="s">
        <v>158</v>
      </c>
      <c r="AU102" s="140" t="s">
        <v>82</v>
      </c>
      <c r="AY102" s="18" t="s">
        <v>155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163</v>
      </c>
      <c r="BM102" s="140" t="s">
        <v>1226</v>
      </c>
    </row>
    <row r="103" spans="2:65" s="11" customFormat="1" ht="25.9" customHeight="1" x14ac:dyDescent="0.2">
      <c r="B103" s="117"/>
      <c r="D103" s="118" t="s">
        <v>74</v>
      </c>
      <c r="E103" s="119" t="s">
        <v>1227</v>
      </c>
      <c r="F103" s="119" t="s">
        <v>1228</v>
      </c>
      <c r="I103" s="120"/>
      <c r="J103" s="121">
        <f>BK103</f>
        <v>0</v>
      </c>
      <c r="L103" s="117"/>
      <c r="M103" s="122"/>
      <c r="P103" s="123">
        <f>SUM(P104:P110)</f>
        <v>0</v>
      </c>
      <c r="R103" s="123">
        <f>SUM(R104:R110)</f>
        <v>0</v>
      </c>
      <c r="T103" s="123">
        <f>SUM(T104:T110)</f>
        <v>0</v>
      </c>
      <c r="U103" s="330"/>
      <c r="V103" s="1" t="str">
        <f t="shared" si="0"/>
        <v/>
      </c>
      <c r="AR103" s="118" t="s">
        <v>82</v>
      </c>
      <c r="AT103" s="125" t="s">
        <v>74</v>
      </c>
      <c r="AU103" s="125" t="s">
        <v>75</v>
      </c>
      <c r="AY103" s="118" t="s">
        <v>155</v>
      </c>
      <c r="BK103" s="126">
        <f>SUM(BK104:BK110)</f>
        <v>0</v>
      </c>
    </row>
    <row r="104" spans="2:65" s="1" customFormat="1" ht="16.5" customHeight="1" x14ac:dyDescent="0.2">
      <c r="B104" s="33"/>
      <c r="C104" s="129" t="s">
        <v>238</v>
      </c>
      <c r="D104" s="129" t="s">
        <v>158</v>
      </c>
      <c r="E104" s="130" t="s">
        <v>1229</v>
      </c>
      <c r="F104" s="131" t="s">
        <v>1230</v>
      </c>
      <c r="G104" s="132" t="s">
        <v>1205</v>
      </c>
      <c r="H104" s="133">
        <v>14</v>
      </c>
      <c r="I104" s="134"/>
      <c r="J104" s="135">
        <f t="shared" ref="J104:J110" si="11">ROUND(I104*H104,2)</f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ref="P104:P110" si="12">O104*H104</f>
        <v>0</v>
      </c>
      <c r="Q104" s="138">
        <v>0</v>
      </c>
      <c r="R104" s="138">
        <f t="shared" ref="R104:R110" si="13">Q104*H104</f>
        <v>0</v>
      </c>
      <c r="S104" s="138">
        <v>0</v>
      </c>
      <c r="T104" s="138">
        <f t="shared" ref="T104:T110" si="14">S104*H104</f>
        <v>0</v>
      </c>
      <c r="U104" s="331" t="s">
        <v>19</v>
      </c>
      <c r="V104" s="1" t="str">
        <f t="shared" si="0"/>
        <v/>
      </c>
      <c r="AR104" s="140" t="s">
        <v>163</v>
      </c>
      <c r="AT104" s="140" t="s">
        <v>158</v>
      </c>
      <c r="AU104" s="140" t="s">
        <v>82</v>
      </c>
      <c r="AY104" s="18" t="s">
        <v>155</v>
      </c>
      <c r="BE104" s="141">
        <f t="shared" ref="BE104:BE110" si="15">IF(N104="základní",J104,0)</f>
        <v>0</v>
      </c>
      <c r="BF104" s="141">
        <f t="shared" ref="BF104:BF110" si="16">IF(N104="snížená",J104,0)</f>
        <v>0</v>
      </c>
      <c r="BG104" s="141">
        <f t="shared" ref="BG104:BG110" si="17">IF(N104="zákl. přenesená",J104,0)</f>
        <v>0</v>
      </c>
      <c r="BH104" s="141">
        <f t="shared" ref="BH104:BH110" si="18">IF(N104="sníž. přenesená",J104,0)</f>
        <v>0</v>
      </c>
      <c r="BI104" s="141">
        <f t="shared" ref="BI104:BI110" si="19">IF(N104="nulová",J104,0)</f>
        <v>0</v>
      </c>
      <c r="BJ104" s="18" t="s">
        <v>88</v>
      </c>
      <c r="BK104" s="141">
        <f t="shared" ref="BK104:BK110" si="20">ROUND(I104*H104,2)</f>
        <v>0</v>
      </c>
      <c r="BL104" s="18" t="s">
        <v>163</v>
      </c>
      <c r="BM104" s="140" t="s">
        <v>307</v>
      </c>
    </row>
    <row r="105" spans="2:65" s="1" customFormat="1" ht="16.5" customHeight="1" x14ac:dyDescent="0.2">
      <c r="B105" s="33"/>
      <c r="C105" s="129" t="s">
        <v>243</v>
      </c>
      <c r="D105" s="129" t="s">
        <v>158</v>
      </c>
      <c r="E105" s="130" t="s">
        <v>1231</v>
      </c>
      <c r="F105" s="131" t="s">
        <v>1232</v>
      </c>
      <c r="G105" s="132" t="s">
        <v>1205</v>
      </c>
      <c r="H105" s="133">
        <v>13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31" t="s">
        <v>19</v>
      </c>
      <c r="V105" s="1" t="str">
        <f t="shared" si="0"/>
        <v/>
      </c>
      <c r="AR105" s="140" t="s">
        <v>163</v>
      </c>
      <c r="AT105" s="140" t="s">
        <v>158</v>
      </c>
      <c r="AU105" s="140" t="s">
        <v>82</v>
      </c>
      <c r="AY105" s="18" t="s">
        <v>155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163</v>
      </c>
      <c r="BM105" s="140" t="s">
        <v>323</v>
      </c>
    </row>
    <row r="106" spans="2:65" s="1" customFormat="1" ht="16.5" customHeight="1" x14ac:dyDescent="0.2">
      <c r="B106" s="33"/>
      <c r="C106" s="129" t="s">
        <v>250</v>
      </c>
      <c r="D106" s="129" t="s">
        <v>158</v>
      </c>
      <c r="E106" s="130" t="s">
        <v>1233</v>
      </c>
      <c r="F106" s="131" t="s">
        <v>1234</v>
      </c>
      <c r="G106" s="132" t="s">
        <v>1202</v>
      </c>
      <c r="H106" s="133">
        <v>24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31" t="s">
        <v>19</v>
      </c>
      <c r="V106" s="1" t="str">
        <f t="shared" si="0"/>
        <v/>
      </c>
      <c r="AR106" s="140" t="s">
        <v>163</v>
      </c>
      <c r="AT106" s="140" t="s">
        <v>158</v>
      </c>
      <c r="AU106" s="140" t="s">
        <v>82</v>
      </c>
      <c r="AY106" s="18" t="s">
        <v>155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163</v>
      </c>
      <c r="BM106" s="140" t="s">
        <v>338</v>
      </c>
    </row>
    <row r="107" spans="2:65" s="1" customFormat="1" ht="33" customHeight="1" x14ac:dyDescent="0.2">
      <c r="B107" s="33"/>
      <c r="C107" s="129" t="s">
        <v>256</v>
      </c>
      <c r="D107" s="129" t="s">
        <v>158</v>
      </c>
      <c r="E107" s="130" t="s">
        <v>1235</v>
      </c>
      <c r="F107" s="131" t="s">
        <v>1236</v>
      </c>
      <c r="G107" s="132" t="s">
        <v>1205</v>
      </c>
      <c r="H107" s="133">
        <v>13</v>
      </c>
      <c r="I107" s="134"/>
      <c r="J107" s="135">
        <f t="shared" si="1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12"/>
        <v>0</v>
      </c>
      <c r="Q107" s="138">
        <v>0</v>
      </c>
      <c r="R107" s="138">
        <f t="shared" si="13"/>
        <v>0</v>
      </c>
      <c r="S107" s="138">
        <v>0</v>
      </c>
      <c r="T107" s="138">
        <f t="shared" si="14"/>
        <v>0</v>
      </c>
      <c r="U107" s="331" t="s">
        <v>19</v>
      </c>
      <c r="V107" s="1" t="str">
        <f t="shared" si="0"/>
        <v/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 t="shared" si="15"/>
        <v>0</v>
      </c>
      <c r="BF107" s="141">
        <f t="shared" si="16"/>
        <v>0</v>
      </c>
      <c r="BG107" s="141">
        <f t="shared" si="17"/>
        <v>0</v>
      </c>
      <c r="BH107" s="141">
        <f t="shared" si="18"/>
        <v>0</v>
      </c>
      <c r="BI107" s="141">
        <f t="shared" si="19"/>
        <v>0</v>
      </c>
      <c r="BJ107" s="18" t="s">
        <v>88</v>
      </c>
      <c r="BK107" s="141">
        <f t="shared" si="20"/>
        <v>0</v>
      </c>
      <c r="BL107" s="18" t="s">
        <v>163</v>
      </c>
      <c r="BM107" s="140" t="s">
        <v>347</v>
      </c>
    </row>
    <row r="108" spans="2:65" s="1" customFormat="1" ht="16.5" customHeight="1" x14ac:dyDescent="0.2">
      <c r="B108" s="33"/>
      <c r="C108" s="129" t="s">
        <v>261</v>
      </c>
      <c r="D108" s="129" t="s">
        <v>158</v>
      </c>
      <c r="E108" s="130" t="s">
        <v>1237</v>
      </c>
      <c r="F108" s="131" t="s">
        <v>1238</v>
      </c>
      <c r="G108" s="132" t="s">
        <v>1202</v>
      </c>
      <c r="H108" s="133">
        <v>10</v>
      </c>
      <c r="I108" s="134"/>
      <c r="J108" s="135">
        <f t="shared" si="1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12"/>
        <v>0</v>
      </c>
      <c r="Q108" s="138">
        <v>0</v>
      </c>
      <c r="R108" s="138">
        <f t="shared" si="13"/>
        <v>0</v>
      </c>
      <c r="S108" s="138">
        <v>0</v>
      </c>
      <c r="T108" s="138">
        <f t="shared" si="14"/>
        <v>0</v>
      </c>
      <c r="U108" s="331" t="s">
        <v>19</v>
      </c>
      <c r="V108" s="1" t="str">
        <f t="shared" si="0"/>
        <v/>
      </c>
      <c r="AR108" s="140" t="s">
        <v>163</v>
      </c>
      <c r="AT108" s="140" t="s">
        <v>158</v>
      </c>
      <c r="AU108" s="140" t="s">
        <v>82</v>
      </c>
      <c r="AY108" s="18" t="s">
        <v>155</v>
      </c>
      <c r="BE108" s="141">
        <f t="shared" si="15"/>
        <v>0</v>
      </c>
      <c r="BF108" s="141">
        <f t="shared" si="16"/>
        <v>0</v>
      </c>
      <c r="BG108" s="141">
        <f t="shared" si="17"/>
        <v>0</v>
      </c>
      <c r="BH108" s="141">
        <f t="shared" si="18"/>
        <v>0</v>
      </c>
      <c r="BI108" s="141">
        <f t="shared" si="19"/>
        <v>0</v>
      </c>
      <c r="BJ108" s="18" t="s">
        <v>88</v>
      </c>
      <c r="BK108" s="141">
        <f t="shared" si="20"/>
        <v>0</v>
      </c>
      <c r="BL108" s="18" t="s">
        <v>163</v>
      </c>
      <c r="BM108" s="140" t="s">
        <v>365</v>
      </c>
    </row>
    <row r="109" spans="2:65" s="1" customFormat="1" ht="16.5" customHeight="1" x14ac:dyDescent="0.2">
      <c r="B109" s="33"/>
      <c r="C109" s="129" t="s">
        <v>269</v>
      </c>
      <c r="D109" s="129" t="s">
        <v>158</v>
      </c>
      <c r="E109" s="130" t="s">
        <v>1239</v>
      </c>
      <c r="F109" s="131" t="s">
        <v>1240</v>
      </c>
      <c r="G109" s="132" t="s">
        <v>1202</v>
      </c>
      <c r="H109" s="133">
        <v>1</v>
      </c>
      <c r="I109" s="134"/>
      <c r="J109" s="135">
        <f t="shared" si="1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12"/>
        <v>0</v>
      </c>
      <c r="Q109" s="138">
        <v>0</v>
      </c>
      <c r="R109" s="138">
        <f t="shared" si="13"/>
        <v>0</v>
      </c>
      <c r="S109" s="138">
        <v>0</v>
      </c>
      <c r="T109" s="138">
        <f t="shared" si="14"/>
        <v>0</v>
      </c>
      <c r="U109" s="331" t="s">
        <v>19</v>
      </c>
      <c r="V109" s="1" t="str">
        <f t="shared" si="0"/>
        <v/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 t="shared" si="15"/>
        <v>0</v>
      </c>
      <c r="BF109" s="141">
        <f t="shared" si="16"/>
        <v>0</v>
      </c>
      <c r="BG109" s="141">
        <f t="shared" si="17"/>
        <v>0</v>
      </c>
      <c r="BH109" s="141">
        <f t="shared" si="18"/>
        <v>0</v>
      </c>
      <c r="BI109" s="141">
        <f t="shared" si="19"/>
        <v>0</v>
      </c>
      <c r="BJ109" s="18" t="s">
        <v>88</v>
      </c>
      <c r="BK109" s="141">
        <f t="shared" si="20"/>
        <v>0</v>
      </c>
      <c r="BL109" s="18" t="s">
        <v>163</v>
      </c>
      <c r="BM109" s="140" t="s">
        <v>380</v>
      </c>
    </row>
    <row r="110" spans="2:65" s="1" customFormat="1" ht="16.5" customHeight="1" x14ac:dyDescent="0.2">
      <c r="B110" s="33"/>
      <c r="C110" s="129" t="s">
        <v>276</v>
      </c>
      <c r="D110" s="129" t="s">
        <v>158</v>
      </c>
      <c r="E110" s="130" t="s">
        <v>1241</v>
      </c>
      <c r="F110" s="131" t="s">
        <v>1242</v>
      </c>
      <c r="G110" s="132" t="s">
        <v>1202</v>
      </c>
      <c r="H110" s="133">
        <v>6</v>
      </c>
      <c r="I110" s="134"/>
      <c r="J110" s="135">
        <f t="shared" si="1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12"/>
        <v>0</v>
      </c>
      <c r="Q110" s="138">
        <v>0</v>
      </c>
      <c r="R110" s="138">
        <f t="shared" si="13"/>
        <v>0</v>
      </c>
      <c r="S110" s="138">
        <v>0</v>
      </c>
      <c r="T110" s="138">
        <f t="shared" si="14"/>
        <v>0</v>
      </c>
      <c r="U110" s="331" t="s">
        <v>19</v>
      </c>
      <c r="V110" s="1" t="str">
        <f t="shared" si="0"/>
        <v/>
      </c>
      <c r="AR110" s="140" t="s">
        <v>163</v>
      </c>
      <c r="AT110" s="140" t="s">
        <v>158</v>
      </c>
      <c r="AU110" s="140" t="s">
        <v>82</v>
      </c>
      <c r="AY110" s="18" t="s">
        <v>155</v>
      </c>
      <c r="BE110" s="141">
        <f t="shared" si="15"/>
        <v>0</v>
      </c>
      <c r="BF110" s="141">
        <f t="shared" si="16"/>
        <v>0</v>
      </c>
      <c r="BG110" s="141">
        <f t="shared" si="17"/>
        <v>0</v>
      </c>
      <c r="BH110" s="141">
        <f t="shared" si="18"/>
        <v>0</v>
      </c>
      <c r="BI110" s="141">
        <f t="shared" si="19"/>
        <v>0</v>
      </c>
      <c r="BJ110" s="18" t="s">
        <v>88</v>
      </c>
      <c r="BK110" s="141">
        <f t="shared" si="20"/>
        <v>0</v>
      </c>
      <c r="BL110" s="18" t="s">
        <v>163</v>
      </c>
      <c r="BM110" s="140" t="s">
        <v>396</v>
      </c>
    </row>
    <row r="111" spans="2:65" s="11" customFormat="1" ht="25.9" customHeight="1" x14ac:dyDescent="0.2">
      <c r="B111" s="117"/>
      <c r="D111" s="118" t="s">
        <v>74</v>
      </c>
      <c r="E111" s="119" t="s">
        <v>1243</v>
      </c>
      <c r="F111" s="119" t="s">
        <v>1244</v>
      </c>
      <c r="I111" s="120"/>
      <c r="J111" s="121">
        <f>BK111</f>
        <v>0</v>
      </c>
      <c r="L111" s="117"/>
      <c r="M111" s="122"/>
      <c r="P111" s="123">
        <f>SUM(P112:P125)</f>
        <v>0</v>
      </c>
      <c r="R111" s="123">
        <f>SUM(R112:R125)</f>
        <v>0</v>
      </c>
      <c r="T111" s="123">
        <f>SUM(T112:T125)</f>
        <v>0</v>
      </c>
      <c r="U111" s="330"/>
      <c r="V111" s="1" t="str">
        <f t="shared" si="0"/>
        <v/>
      </c>
      <c r="AR111" s="118" t="s">
        <v>82</v>
      </c>
      <c r="AT111" s="125" t="s">
        <v>74</v>
      </c>
      <c r="AU111" s="125" t="s">
        <v>75</v>
      </c>
      <c r="AY111" s="118" t="s">
        <v>155</v>
      </c>
      <c r="BK111" s="126">
        <f>SUM(BK112:BK125)</f>
        <v>0</v>
      </c>
    </row>
    <row r="112" spans="2:65" s="1" customFormat="1" ht="16.5" customHeight="1" x14ac:dyDescent="0.2">
      <c r="B112" s="33"/>
      <c r="C112" s="129" t="s">
        <v>283</v>
      </c>
      <c r="D112" s="129" t="s">
        <v>158</v>
      </c>
      <c r="E112" s="130" t="s">
        <v>1245</v>
      </c>
      <c r="F112" s="131" t="s">
        <v>1246</v>
      </c>
      <c r="G112" s="132" t="s">
        <v>1202</v>
      </c>
      <c r="H112" s="133">
        <v>1</v>
      </c>
      <c r="I112" s="134"/>
      <c r="J112" s="135">
        <f t="shared" ref="J112:J125" si="21">ROUND(I112*H112,2)</f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ref="P112:P125" si="22">O112*H112</f>
        <v>0</v>
      </c>
      <c r="Q112" s="138">
        <v>0</v>
      </c>
      <c r="R112" s="138">
        <f t="shared" ref="R112:R125" si="23">Q112*H112</f>
        <v>0</v>
      </c>
      <c r="S112" s="138">
        <v>0</v>
      </c>
      <c r="T112" s="138">
        <f t="shared" ref="T112:T125" si="24">S112*H112</f>
        <v>0</v>
      </c>
      <c r="U112" s="331" t="s">
        <v>272</v>
      </c>
      <c r="V112" s="1">
        <f t="shared" si="0"/>
        <v>0</v>
      </c>
      <c r="AR112" s="140" t="s">
        <v>163</v>
      </c>
      <c r="AT112" s="140" t="s">
        <v>158</v>
      </c>
      <c r="AU112" s="140" t="s">
        <v>82</v>
      </c>
      <c r="AY112" s="18" t="s">
        <v>155</v>
      </c>
      <c r="BE112" s="141">
        <f t="shared" ref="BE112:BE125" si="25">IF(N112="základní",J112,0)</f>
        <v>0</v>
      </c>
      <c r="BF112" s="141">
        <f t="shared" ref="BF112:BF125" si="26">IF(N112="snížená",J112,0)</f>
        <v>0</v>
      </c>
      <c r="BG112" s="141">
        <f t="shared" ref="BG112:BG125" si="27">IF(N112="zákl. přenesená",J112,0)</f>
        <v>0</v>
      </c>
      <c r="BH112" s="141">
        <f t="shared" ref="BH112:BH125" si="28">IF(N112="sníž. přenesená",J112,0)</f>
        <v>0</v>
      </c>
      <c r="BI112" s="141">
        <f t="shared" ref="BI112:BI125" si="29">IF(N112="nulová",J112,0)</f>
        <v>0</v>
      </c>
      <c r="BJ112" s="18" t="s">
        <v>88</v>
      </c>
      <c r="BK112" s="141">
        <f t="shared" ref="BK112:BK125" si="30">ROUND(I112*H112,2)</f>
        <v>0</v>
      </c>
      <c r="BL112" s="18" t="s">
        <v>163</v>
      </c>
      <c r="BM112" s="140" t="s">
        <v>405</v>
      </c>
    </row>
    <row r="113" spans="2:65" s="1" customFormat="1" ht="24.2" customHeight="1" x14ac:dyDescent="0.2">
      <c r="B113" s="33"/>
      <c r="C113" s="129" t="s">
        <v>7</v>
      </c>
      <c r="D113" s="129" t="s">
        <v>158</v>
      </c>
      <c r="E113" s="130" t="s">
        <v>1247</v>
      </c>
      <c r="F113" s="131" t="s">
        <v>1248</v>
      </c>
      <c r="G113" s="132" t="s">
        <v>1202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31" t="s">
        <v>19</v>
      </c>
      <c r="V113" s="1" t="str">
        <f t="shared" si="0"/>
        <v/>
      </c>
      <c r="AR113" s="140" t="s">
        <v>163</v>
      </c>
      <c r="AT113" s="140" t="s">
        <v>158</v>
      </c>
      <c r="AU113" s="140" t="s">
        <v>82</v>
      </c>
      <c r="AY113" s="18" t="s">
        <v>155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163</v>
      </c>
      <c r="BM113" s="140" t="s">
        <v>415</v>
      </c>
    </row>
    <row r="114" spans="2:65" s="1" customFormat="1" ht="24.2" customHeight="1" x14ac:dyDescent="0.2">
      <c r="B114" s="33"/>
      <c r="C114" s="129" t="s">
        <v>297</v>
      </c>
      <c r="D114" s="129" t="s">
        <v>158</v>
      </c>
      <c r="E114" s="130" t="s">
        <v>1249</v>
      </c>
      <c r="F114" s="131" t="s">
        <v>1250</v>
      </c>
      <c r="G114" s="132" t="s">
        <v>1202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31" t="s">
        <v>272</v>
      </c>
      <c r="V114" s="1">
        <f t="shared" si="0"/>
        <v>0</v>
      </c>
      <c r="AR114" s="140" t="s">
        <v>163</v>
      </c>
      <c r="AT114" s="140" t="s">
        <v>158</v>
      </c>
      <c r="AU114" s="140" t="s">
        <v>82</v>
      </c>
      <c r="AY114" s="18" t="s">
        <v>155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163</v>
      </c>
      <c r="BM114" s="140" t="s">
        <v>423</v>
      </c>
    </row>
    <row r="115" spans="2:65" s="1" customFormat="1" ht="16.5" customHeight="1" x14ac:dyDescent="0.2">
      <c r="B115" s="33"/>
      <c r="C115" s="129" t="s">
        <v>302</v>
      </c>
      <c r="D115" s="129" t="s">
        <v>158</v>
      </c>
      <c r="E115" s="130" t="s">
        <v>1251</v>
      </c>
      <c r="F115" s="131" t="s">
        <v>1252</v>
      </c>
      <c r="G115" s="132" t="s">
        <v>1202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31" t="s">
        <v>19</v>
      </c>
      <c r="V115" s="1" t="str">
        <f t="shared" si="0"/>
        <v/>
      </c>
      <c r="AR115" s="140" t="s">
        <v>163</v>
      </c>
      <c r="AT115" s="140" t="s">
        <v>158</v>
      </c>
      <c r="AU115" s="140" t="s">
        <v>82</v>
      </c>
      <c r="AY115" s="18" t="s">
        <v>155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163</v>
      </c>
      <c r="BM115" s="140" t="s">
        <v>438</v>
      </c>
    </row>
    <row r="116" spans="2:65" s="1" customFormat="1" ht="16.5" customHeight="1" x14ac:dyDescent="0.2">
      <c r="B116" s="33"/>
      <c r="C116" s="129" t="s">
        <v>307</v>
      </c>
      <c r="D116" s="129" t="s">
        <v>158</v>
      </c>
      <c r="E116" s="130" t="s">
        <v>1253</v>
      </c>
      <c r="F116" s="131" t="s">
        <v>1254</v>
      </c>
      <c r="G116" s="132" t="s">
        <v>1202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31" t="s">
        <v>19</v>
      </c>
      <c r="V116" s="1" t="str">
        <f t="shared" si="0"/>
        <v/>
      </c>
      <c r="AR116" s="140" t="s">
        <v>163</v>
      </c>
      <c r="AT116" s="140" t="s">
        <v>158</v>
      </c>
      <c r="AU116" s="140" t="s">
        <v>82</v>
      </c>
      <c r="AY116" s="18" t="s">
        <v>155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163</v>
      </c>
      <c r="BM116" s="140" t="s">
        <v>451</v>
      </c>
    </row>
    <row r="117" spans="2:65" s="1" customFormat="1" ht="16.5" customHeight="1" x14ac:dyDescent="0.2">
      <c r="B117" s="33"/>
      <c r="C117" s="129" t="s">
        <v>318</v>
      </c>
      <c r="D117" s="129" t="s">
        <v>158</v>
      </c>
      <c r="E117" s="130" t="s">
        <v>1255</v>
      </c>
      <c r="F117" s="131" t="s">
        <v>1256</v>
      </c>
      <c r="G117" s="132" t="s">
        <v>1202</v>
      </c>
      <c r="H117" s="133">
        <v>2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31" t="s">
        <v>19</v>
      </c>
      <c r="V117" s="1" t="str">
        <f t="shared" si="0"/>
        <v/>
      </c>
      <c r="AR117" s="140" t="s">
        <v>163</v>
      </c>
      <c r="AT117" s="140" t="s">
        <v>158</v>
      </c>
      <c r="AU117" s="140" t="s">
        <v>82</v>
      </c>
      <c r="AY117" s="18" t="s">
        <v>155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163</v>
      </c>
      <c r="BM117" s="140" t="s">
        <v>463</v>
      </c>
    </row>
    <row r="118" spans="2:65" s="1" customFormat="1" ht="16.5" customHeight="1" x14ac:dyDescent="0.2">
      <c r="B118" s="33"/>
      <c r="C118" s="129" t="s">
        <v>323</v>
      </c>
      <c r="D118" s="129" t="s">
        <v>158</v>
      </c>
      <c r="E118" s="130" t="s">
        <v>1257</v>
      </c>
      <c r="F118" s="131" t="s">
        <v>1258</v>
      </c>
      <c r="G118" s="132" t="s">
        <v>1202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31" t="s">
        <v>19</v>
      </c>
      <c r="V118" s="1" t="str">
        <f t="shared" si="0"/>
        <v/>
      </c>
      <c r="AR118" s="140" t="s">
        <v>163</v>
      </c>
      <c r="AT118" s="140" t="s">
        <v>158</v>
      </c>
      <c r="AU118" s="140" t="s">
        <v>82</v>
      </c>
      <c r="AY118" s="18" t="s">
        <v>155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163</v>
      </c>
      <c r="BM118" s="140" t="s">
        <v>475</v>
      </c>
    </row>
    <row r="119" spans="2:65" s="1" customFormat="1" ht="16.5" customHeight="1" x14ac:dyDescent="0.2">
      <c r="B119" s="33"/>
      <c r="C119" s="129" t="s">
        <v>329</v>
      </c>
      <c r="D119" s="129" t="s">
        <v>158</v>
      </c>
      <c r="E119" s="130" t="s">
        <v>1259</v>
      </c>
      <c r="F119" s="131" t="s">
        <v>1260</v>
      </c>
      <c r="G119" s="132" t="s">
        <v>1202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31" t="s">
        <v>19</v>
      </c>
      <c r="V119" s="1" t="str">
        <f t="shared" si="0"/>
        <v/>
      </c>
      <c r="AR119" s="140" t="s">
        <v>163</v>
      </c>
      <c r="AT119" s="140" t="s">
        <v>158</v>
      </c>
      <c r="AU119" s="140" t="s">
        <v>82</v>
      </c>
      <c r="AY119" s="18" t="s">
        <v>155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163</v>
      </c>
      <c r="BM119" s="140" t="s">
        <v>490</v>
      </c>
    </row>
    <row r="120" spans="2:65" s="1" customFormat="1" ht="16.5" customHeight="1" x14ac:dyDescent="0.2">
      <c r="B120" s="33"/>
      <c r="C120" s="129" t="s">
        <v>338</v>
      </c>
      <c r="D120" s="129" t="s">
        <v>158</v>
      </c>
      <c r="E120" s="130" t="s">
        <v>1261</v>
      </c>
      <c r="F120" s="131" t="s">
        <v>1262</v>
      </c>
      <c r="G120" s="132" t="s">
        <v>1202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31" t="s">
        <v>19</v>
      </c>
      <c r="V120" s="1" t="str">
        <f t="shared" si="0"/>
        <v/>
      </c>
      <c r="AR120" s="140" t="s">
        <v>163</v>
      </c>
      <c r="AT120" s="140" t="s">
        <v>158</v>
      </c>
      <c r="AU120" s="140" t="s">
        <v>82</v>
      </c>
      <c r="AY120" s="18" t="s">
        <v>155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163</v>
      </c>
      <c r="BM120" s="140" t="s">
        <v>510</v>
      </c>
    </row>
    <row r="121" spans="2:65" s="1" customFormat="1" ht="16.5" customHeight="1" x14ac:dyDescent="0.2">
      <c r="B121" s="33"/>
      <c r="C121" s="129" t="s">
        <v>342</v>
      </c>
      <c r="D121" s="129" t="s">
        <v>158</v>
      </c>
      <c r="E121" s="130" t="s">
        <v>1263</v>
      </c>
      <c r="F121" s="131" t="s">
        <v>1264</v>
      </c>
      <c r="G121" s="132" t="s">
        <v>1202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31" t="s">
        <v>19</v>
      </c>
      <c r="V121" s="1" t="str">
        <f t="shared" si="0"/>
        <v/>
      </c>
      <c r="AR121" s="140" t="s">
        <v>163</v>
      </c>
      <c r="AT121" s="140" t="s">
        <v>158</v>
      </c>
      <c r="AU121" s="140" t="s">
        <v>82</v>
      </c>
      <c r="AY121" s="18" t="s">
        <v>155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163</v>
      </c>
      <c r="BM121" s="140" t="s">
        <v>529</v>
      </c>
    </row>
    <row r="122" spans="2:65" s="1" customFormat="1" ht="16.5" customHeight="1" x14ac:dyDescent="0.2">
      <c r="B122" s="33"/>
      <c r="C122" s="129" t="s">
        <v>347</v>
      </c>
      <c r="D122" s="129" t="s">
        <v>158</v>
      </c>
      <c r="E122" s="130" t="s">
        <v>1265</v>
      </c>
      <c r="F122" s="131" t="s">
        <v>1266</v>
      </c>
      <c r="G122" s="132" t="s">
        <v>1202</v>
      </c>
      <c r="H122" s="133">
        <v>2</v>
      </c>
      <c r="I122" s="134"/>
      <c r="J122" s="135">
        <f t="shared" si="2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2"/>
        <v>0</v>
      </c>
      <c r="Q122" s="138">
        <v>0</v>
      </c>
      <c r="R122" s="138">
        <f t="shared" si="23"/>
        <v>0</v>
      </c>
      <c r="S122" s="138">
        <v>0</v>
      </c>
      <c r="T122" s="138">
        <f t="shared" si="24"/>
        <v>0</v>
      </c>
      <c r="U122" s="331" t="s">
        <v>19</v>
      </c>
      <c r="V122" s="1" t="str">
        <f t="shared" si="0"/>
        <v/>
      </c>
      <c r="AR122" s="140" t="s">
        <v>163</v>
      </c>
      <c r="AT122" s="140" t="s">
        <v>158</v>
      </c>
      <c r="AU122" s="140" t="s">
        <v>82</v>
      </c>
      <c r="AY122" s="18" t="s">
        <v>155</v>
      </c>
      <c r="BE122" s="141">
        <f t="shared" si="25"/>
        <v>0</v>
      </c>
      <c r="BF122" s="141">
        <f t="shared" si="26"/>
        <v>0</v>
      </c>
      <c r="BG122" s="141">
        <f t="shared" si="27"/>
        <v>0</v>
      </c>
      <c r="BH122" s="141">
        <f t="shared" si="28"/>
        <v>0</v>
      </c>
      <c r="BI122" s="141">
        <f t="shared" si="29"/>
        <v>0</v>
      </c>
      <c r="BJ122" s="18" t="s">
        <v>88</v>
      </c>
      <c r="BK122" s="141">
        <f t="shared" si="30"/>
        <v>0</v>
      </c>
      <c r="BL122" s="18" t="s">
        <v>163</v>
      </c>
      <c r="BM122" s="140" t="s">
        <v>543</v>
      </c>
    </row>
    <row r="123" spans="2:65" s="1" customFormat="1" ht="16.5" customHeight="1" x14ac:dyDescent="0.2">
      <c r="B123" s="33"/>
      <c r="C123" s="129" t="s">
        <v>355</v>
      </c>
      <c r="D123" s="129" t="s">
        <v>158</v>
      </c>
      <c r="E123" s="130" t="s">
        <v>1267</v>
      </c>
      <c r="F123" s="131" t="s">
        <v>1268</v>
      </c>
      <c r="G123" s="132" t="s">
        <v>1202</v>
      </c>
      <c r="H123" s="133">
        <v>1</v>
      </c>
      <c r="I123" s="134"/>
      <c r="J123" s="135">
        <f t="shared" si="2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2"/>
        <v>0</v>
      </c>
      <c r="Q123" s="138">
        <v>0</v>
      </c>
      <c r="R123" s="138">
        <f t="shared" si="23"/>
        <v>0</v>
      </c>
      <c r="S123" s="138">
        <v>0</v>
      </c>
      <c r="T123" s="138">
        <f t="shared" si="24"/>
        <v>0</v>
      </c>
      <c r="U123" s="331" t="s">
        <v>19</v>
      </c>
      <c r="V123" s="1" t="str">
        <f t="shared" si="0"/>
        <v/>
      </c>
      <c r="AR123" s="140" t="s">
        <v>163</v>
      </c>
      <c r="AT123" s="140" t="s">
        <v>158</v>
      </c>
      <c r="AU123" s="140" t="s">
        <v>82</v>
      </c>
      <c r="AY123" s="18" t="s">
        <v>155</v>
      </c>
      <c r="BE123" s="141">
        <f t="shared" si="25"/>
        <v>0</v>
      </c>
      <c r="BF123" s="141">
        <f t="shared" si="26"/>
        <v>0</v>
      </c>
      <c r="BG123" s="141">
        <f t="shared" si="27"/>
        <v>0</v>
      </c>
      <c r="BH123" s="141">
        <f t="shared" si="28"/>
        <v>0</v>
      </c>
      <c r="BI123" s="141">
        <f t="shared" si="29"/>
        <v>0</v>
      </c>
      <c r="BJ123" s="18" t="s">
        <v>88</v>
      </c>
      <c r="BK123" s="141">
        <f t="shared" si="30"/>
        <v>0</v>
      </c>
      <c r="BL123" s="18" t="s">
        <v>163</v>
      </c>
      <c r="BM123" s="140" t="s">
        <v>554</v>
      </c>
    </row>
    <row r="124" spans="2:65" s="1" customFormat="1" ht="21.75" customHeight="1" x14ac:dyDescent="0.2">
      <c r="B124" s="33"/>
      <c r="C124" s="129" t="s">
        <v>365</v>
      </c>
      <c r="D124" s="129" t="s">
        <v>158</v>
      </c>
      <c r="E124" s="130" t="s">
        <v>1269</v>
      </c>
      <c r="F124" s="131" t="s">
        <v>1270</v>
      </c>
      <c r="G124" s="132" t="s">
        <v>1202</v>
      </c>
      <c r="H124" s="133">
        <v>1</v>
      </c>
      <c r="I124" s="134"/>
      <c r="J124" s="135">
        <f t="shared" si="21"/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 t="shared" si="22"/>
        <v>0</v>
      </c>
      <c r="Q124" s="138">
        <v>0</v>
      </c>
      <c r="R124" s="138">
        <f t="shared" si="23"/>
        <v>0</v>
      </c>
      <c r="S124" s="138">
        <v>0</v>
      </c>
      <c r="T124" s="138">
        <f t="shared" si="24"/>
        <v>0</v>
      </c>
      <c r="U124" s="331" t="s">
        <v>19</v>
      </c>
      <c r="V124" s="1" t="str">
        <f t="shared" si="0"/>
        <v/>
      </c>
      <c r="AR124" s="140" t="s">
        <v>163</v>
      </c>
      <c r="AT124" s="140" t="s">
        <v>158</v>
      </c>
      <c r="AU124" s="140" t="s">
        <v>82</v>
      </c>
      <c r="AY124" s="18" t="s">
        <v>155</v>
      </c>
      <c r="BE124" s="141">
        <f t="shared" si="25"/>
        <v>0</v>
      </c>
      <c r="BF124" s="141">
        <f t="shared" si="26"/>
        <v>0</v>
      </c>
      <c r="BG124" s="141">
        <f t="shared" si="27"/>
        <v>0</v>
      </c>
      <c r="BH124" s="141">
        <f t="shared" si="28"/>
        <v>0</v>
      </c>
      <c r="BI124" s="141">
        <f t="shared" si="29"/>
        <v>0</v>
      </c>
      <c r="BJ124" s="18" t="s">
        <v>88</v>
      </c>
      <c r="BK124" s="141">
        <f t="shared" si="30"/>
        <v>0</v>
      </c>
      <c r="BL124" s="18" t="s">
        <v>163</v>
      </c>
      <c r="BM124" s="140" t="s">
        <v>568</v>
      </c>
    </row>
    <row r="125" spans="2:65" s="1" customFormat="1" ht="16.5" customHeight="1" x14ac:dyDescent="0.2">
      <c r="B125" s="33"/>
      <c r="C125" s="129" t="s">
        <v>370</v>
      </c>
      <c r="D125" s="129" t="s">
        <v>158</v>
      </c>
      <c r="E125" s="130" t="s">
        <v>1271</v>
      </c>
      <c r="F125" s="131" t="s">
        <v>1272</v>
      </c>
      <c r="G125" s="132" t="s">
        <v>1202</v>
      </c>
      <c r="H125" s="133">
        <v>1</v>
      </c>
      <c r="I125" s="134"/>
      <c r="J125" s="135">
        <f t="shared" si="21"/>
        <v>0</v>
      </c>
      <c r="K125" s="131" t="s">
        <v>19</v>
      </c>
      <c r="L125" s="33"/>
      <c r="M125" s="136" t="s">
        <v>19</v>
      </c>
      <c r="N125" s="137" t="s">
        <v>47</v>
      </c>
      <c r="P125" s="138">
        <f t="shared" si="22"/>
        <v>0</v>
      </c>
      <c r="Q125" s="138">
        <v>0</v>
      </c>
      <c r="R125" s="138">
        <f t="shared" si="23"/>
        <v>0</v>
      </c>
      <c r="S125" s="138">
        <v>0</v>
      </c>
      <c r="T125" s="138">
        <f t="shared" si="24"/>
        <v>0</v>
      </c>
      <c r="U125" s="331" t="s">
        <v>19</v>
      </c>
      <c r="V125" s="1" t="str">
        <f t="shared" si="0"/>
        <v/>
      </c>
      <c r="AR125" s="140" t="s">
        <v>163</v>
      </c>
      <c r="AT125" s="140" t="s">
        <v>158</v>
      </c>
      <c r="AU125" s="140" t="s">
        <v>82</v>
      </c>
      <c r="AY125" s="18" t="s">
        <v>155</v>
      </c>
      <c r="BE125" s="141">
        <f t="shared" si="25"/>
        <v>0</v>
      </c>
      <c r="BF125" s="141">
        <f t="shared" si="26"/>
        <v>0</v>
      </c>
      <c r="BG125" s="141">
        <f t="shared" si="27"/>
        <v>0</v>
      </c>
      <c r="BH125" s="141">
        <f t="shared" si="28"/>
        <v>0</v>
      </c>
      <c r="BI125" s="141">
        <f t="shared" si="29"/>
        <v>0</v>
      </c>
      <c r="BJ125" s="18" t="s">
        <v>88</v>
      </c>
      <c r="BK125" s="141">
        <f t="shared" si="30"/>
        <v>0</v>
      </c>
      <c r="BL125" s="18" t="s">
        <v>163</v>
      </c>
      <c r="BM125" s="140" t="s">
        <v>1273</v>
      </c>
    </row>
    <row r="126" spans="2:65" s="11" customFormat="1" ht="25.9" customHeight="1" x14ac:dyDescent="0.2">
      <c r="B126" s="117"/>
      <c r="D126" s="118" t="s">
        <v>74</v>
      </c>
      <c r="E126" s="119" t="s">
        <v>1274</v>
      </c>
      <c r="F126" s="119" t="s">
        <v>1275</v>
      </c>
      <c r="I126" s="120"/>
      <c r="J126" s="121">
        <f>BK126</f>
        <v>0</v>
      </c>
      <c r="L126" s="117"/>
      <c r="M126" s="122"/>
      <c r="P126" s="123">
        <f>SUM(P127:P128)</f>
        <v>0</v>
      </c>
      <c r="R126" s="123">
        <f>SUM(R127:R128)</f>
        <v>0</v>
      </c>
      <c r="T126" s="123">
        <f>SUM(T127:T128)</f>
        <v>0</v>
      </c>
      <c r="U126" s="330"/>
      <c r="V126" s="1" t="str">
        <f t="shared" si="0"/>
        <v/>
      </c>
      <c r="AR126" s="118" t="s">
        <v>82</v>
      </c>
      <c r="AT126" s="125" t="s">
        <v>74</v>
      </c>
      <c r="AU126" s="125" t="s">
        <v>75</v>
      </c>
      <c r="AY126" s="118" t="s">
        <v>155</v>
      </c>
      <c r="BK126" s="126">
        <f>SUM(BK127:BK128)</f>
        <v>0</v>
      </c>
    </row>
    <row r="127" spans="2:65" s="1" customFormat="1" ht="24.2" customHeight="1" x14ac:dyDescent="0.2">
      <c r="B127" s="33"/>
      <c r="C127" s="129" t="s">
        <v>380</v>
      </c>
      <c r="D127" s="129" t="s">
        <v>158</v>
      </c>
      <c r="E127" s="130" t="s">
        <v>1276</v>
      </c>
      <c r="F127" s="131" t="s">
        <v>1277</v>
      </c>
      <c r="G127" s="132" t="s">
        <v>1278</v>
      </c>
      <c r="H127" s="133">
        <v>27</v>
      </c>
      <c r="I127" s="134"/>
      <c r="J127" s="135">
        <f>ROUND(I127*H127,2)</f>
        <v>0</v>
      </c>
      <c r="K127" s="131" t="s">
        <v>19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8">
        <f>S127*H127</f>
        <v>0</v>
      </c>
      <c r="U127" s="331" t="s">
        <v>19</v>
      </c>
      <c r="V127" s="1" t="str">
        <f t="shared" si="0"/>
        <v/>
      </c>
      <c r="AR127" s="140" t="s">
        <v>163</v>
      </c>
      <c r="AT127" s="140" t="s">
        <v>158</v>
      </c>
      <c r="AU127" s="140" t="s">
        <v>82</v>
      </c>
      <c r="AY127" s="18" t="s">
        <v>155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163</v>
      </c>
      <c r="BM127" s="140" t="s">
        <v>593</v>
      </c>
    </row>
    <row r="128" spans="2:65" s="1" customFormat="1" ht="16.5" customHeight="1" x14ac:dyDescent="0.2">
      <c r="B128" s="33"/>
      <c r="C128" s="129" t="s">
        <v>388</v>
      </c>
      <c r="D128" s="129" t="s">
        <v>158</v>
      </c>
      <c r="E128" s="130" t="s">
        <v>1279</v>
      </c>
      <c r="F128" s="131" t="s">
        <v>1280</v>
      </c>
      <c r="G128" s="132" t="s">
        <v>1278</v>
      </c>
      <c r="H128" s="133">
        <v>16.5</v>
      </c>
      <c r="I128" s="134"/>
      <c r="J128" s="135">
        <f>ROUND(I128*H128,2)</f>
        <v>0</v>
      </c>
      <c r="K128" s="131" t="s">
        <v>19</v>
      </c>
      <c r="L128" s="33"/>
      <c r="M128" s="184" t="s">
        <v>19</v>
      </c>
      <c r="N128" s="185" t="s">
        <v>47</v>
      </c>
      <c r="O128" s="186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7">
        <f>S128*H128</f>
        <v>0</v>
      </c>
      <c r="U128" s="338" t="s">
        <v>19</v>
      </c>
      <c r="V128" s="1" t="str">
        <f t="shared" si="0"/>
        <v/>
      </c>
      <c r="AR128" s="140" t="s">
        <v>163</v>
      </c>
      <c r="AT128" s="140" t="s">
        <v>158</v>
      </c>
      <c r="AU128" s="140" t="s">
        <v>82</v>
      </c>
      <c r="AY128" s="18" t="s">
        <v>155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163</v>
      </c>
      <c r="BM128" s="140" t="s">
        <v>604</v>
      </c>
    </row>
    <row r="129" spans="2:12" s="1" customFormat="1" ht="6.95" customHeight="1" x14ac:dyDescent="0.2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3"/>
    </row>
  </sheetData>
  <sheetProtection algorithmName="SHA-512" hashValue="3CMG25L3TBEB5OTdJi37lCKUaXgfxbp4BwGEVE3uQjFFiceb2ia10k6MVt6Anh2SMLER+vKFNCTSxuLQHDhwWA==" saltValue="2r66DRR7C8JudkjIYFzy7g==" spinCount="100000" sheet="1" objects="1" scenarios="1" formatColumns="0" formatRows="0" autoFilter="0"/>
  <autoFilter ref="C88:K128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8"/>
  <sheetViews>
    <sheetView showGridLines="0" workbookViewId="0">
      <selection activeCell="Y92" sqref="Y9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1721/17 -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1281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ROUND(J92,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ROUND((SUM(BE92:BE137)),  2)</f>
        <v>0</v>
      </c>
      <c r="I35" s="92">
        <v>0.21</v>
      </c>
      <c r="J35" s="82">
        <f>ROUND(((SUM(BE92:BE137))*I35),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ROUND((SUM(BF92:BF137)),  2)</f>
        <v>0</v>
      </c>
      <c r="I36" s="92">
        <v>0.12</v>
      </c>
      <c r="J36" s="82">
        <f>ROUND(((SUM(BF92:BF137))*I36),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ROUND((SUM(BG92:BG137)),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ROUND((SUM(BH92:BH137)),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ROUND((SUM(BI92:BI137)),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1721/17 -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ÚT - Vytápění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J92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1282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8" customFormat="1" ht="24.95" customHeight="1" x14ac:dyDescent="0.2">
      <c r="B65" s="102"/>
      <c r="D65" s="103" t="s">
        <v>1283</v>
      </c>
      <c r="E65" s="104"/>
      <c r="F65" s="104"/>
      <c r="G65" s="104"/>
      <c r="H65" s="104"/>
      <c r="I65" s="104"/>
      <c r="J65" s="105">
        <f>J97</f>
        <v>0</v>
      </c>
      <c r="L65" s="102"/>
    </row>
    <row r="66" spans="2:12" s="8" customFormat="1" ht="24.95" customHeight="1" x14ac:dyDescent="0.2">
      <c r="B66" s="102"/>
      <c r="D66" s="103" t="s">
        <v>1284</v>
      </c>
      <c r="E66" s="104"/>
      <c r="F66" s="104"/>
      <c r="G66" s="104"/>
      <c r="H66" s="104"/>
      <c r="I66" s="104"/>
      <c r="J66" s="105">
        <f>J102</f>
        <v>0</v>
      </c>
      <c r="L66" s="102"/>
    </row>
    <row r="67" spans="2:12" s="8" customFormat="1" ht="24.95" customHeight="1" x14ac:dyDescent="0.2">
      <c r="B67" s="102"/>
      <c r="D67" s="103" t="s">
        <v>1285</v>
      </c>
      <c r="E67" s="104"/>
      <c r="F67" s="104"/>
      <c r="G67" s="104"/>
      <c r="H67" s="104"/>
      <c r="I67" s="104"/>
      <c r="J67" s="105">
        <f>J115</f>
        <v>0</v>
      </c>
      <c r="L67" s="102"/>
    </row>
    <row r="68" spans="2:12" s="8" customFormat="1" ht="24.95" customHeight="1" x14ac:dyDescent="0.2">
      <c r="B68" s="102"/>
      <c r="D68" s="103" t="s">
        <v>1286</v>
      </c>
      <c r="E68" s="104"/>
      <c r="F68" s="104"/>
      <c r="G68" s="104"/>
      <c r="H68" s="104"/>
      <c r="I68" s="104"/>
      <c r="J68" s="105">
        <f>J118</f>
        <v>0</v>
      </c>
      <c r="L68" s="102"/>
    </row>
    <row r="69" spans="2:12" s="8" customFormat="1" ht="24.95" customHeight="1" x14ac:dyDescent="0.2">
      <c r="B69" s="102"/>
      <c r="D69" s="103" t="s">
        <v>1287</v>
      </c>
      <c r="E69" s="104"/>
      <c r="F69" s="104"/>
      <c r="G69" s="104"/>
      <c r="H69" s="104"/>
      <c r="I69" s="104"/>
      <c r="J69" s="105">
        <f>J125</f>
        <v>0</v>
      </c>
      <c r="L69" s="102"/>
    </row>
    <row r="70" spans="2:12" s="8" customFormat="1" ht="24.95" customHeight="1" x14ac:dyDescent="0.2">
      <c r="B70" s="102"/>
      <c r="D70" s="103" t="s">
        <v>1288</v>
      </c>
      <c r="E70" s="104"/>
      <c r="F70" s="104"/>
      <c r="G70" s="104"/>
      <c r="H70" s="104"/>
      <c r="I70" s="104"/>
      <c r="J70" s="105">
        <f>J129</f>
        <v>0</v>
      </c>
      <c r="L70" s="102"/>
    </row>
    <row r="71" spans="2:12" s="1" customFormat="1" ht="21.75" customHeight="1" x14ac:dyDescent="0.2">
      <c r="B71" s="33"/>
      <c r="L71" s="33"/>
    </row>
    <row r="72" spans="2:12" s="1" customFormat="1" ht="6.95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 x14ac:dyDescent="0.2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 x14ac:dyDescent="0.2">
      <c r="B77" s="33"/>
      <c r="C77" s="22" t="s">
        <v>139</v>
      </c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16</v>
      </c>
      <c r="L79" s="33"/>
    </row>
    <row r="80" spans="2:12" s="1" customFormat="1" ht="16.5" customHeight="1" x14ac:dyDescent="0.2">
      <c r="B80" s="33"/>
      <c r="E80" s="316" t="str">
        <f>E7</f>
        <v>Rekonstrukce bytových jednotek MČ Ostrovského 1721/12, 15000 Praha 5, b.j.č. 1721/17 - revize 3</v>
      </c>
      <c r="F80" s="317"/>
      <c r="G80" s="317"/>
      <c r="H80" s="317"/>
      <c r="L80" s="33"/>
    </row>
    <row r="81" spans="2:65" ht="12" customHeight="1" x14ac:dyDescent="0.2">
      <c r="B81" s="21"/>
      <c r="C81" s="28" t="s">
        <v>107</v>
      </c>
      <c r="L81" s="21"/>
    </row>
    <row r="82" spans="2:65" s="1" customFormat="1" ht="16.5" customHeight="1" x14ac:dyDescent="0.2">
      <c r="B82" s="33"/>
      <c r="E82" s="316" t="s">
        <v>108</v>
      </c>
      <c r="F82" s="318"/>
      <c r="G82" s="318"/>
      <c r="H82" s="318"/>
      <c r="L82" s="33"/>
    </row>
    <row r="83" spans="2:65" s="1" customFormat="1" ht="12" customHeight="1" x14ac:dyDescent="0.2">
      <c r="B83" s="33"/>
      <c r="C83" s="28" t="s">
        <v>109</v>
      </c>
      <c r="L83" s="33"/>
    </row>
    <row r="84" spans="2:65" s="1" customFormat="1" ht="16.5" customHeight="1" x14ac:dyDescent="0.2">
      <c r="B84" s="33"/>
      <c r="E84" s="275" t="str">
        <f>E11</f>
        <v>ÚT - Vytápění</v>
      </c>
      <c r="F84" s="318"/>
      <c r="G84" s="318"/>
      <c r="H84" s="318"/>
      <c r="L84" s="33"/>
    </row>
    <row r="85" spans="2:65" s="1" customFormat="1" ht="6.95" customHeight="1" x14ac:dyDescent="0.2">
      <c r="B85" s="33"/>
      <c r="L85" s="33"/>
    </row>
    <row r="86" spans="2:65" s="1" customFormat="1" ht="12" customHeight="1" x14ac:dyDescent="0.2">
      <c r="B86" s="33"/>
      <c r="C86" s="28" t="s">
        <v>21</v>
      </c>
      <c r="F86" s="26" t="str">
        <f>F14</f>
        <v>Ostrovského 1721/12, 15000 Praha 5</v>
      </c>
      <c r="I86" s="28" t="s">
        <v>23</v>
      </c>
      <c r="J86" s="50" t="str">
        <f>IF(J14="","",J14)</f>
        <v>25. 4. 2024</v>
      </c>
      <c r="L86" s="33"/>
    </row>
    <row r="87" spans="2:65" s="1" customFormat="1" ht="6.95" customHeight="1" x14ac:dyDescent="0.2">
      <c r="B87" s="33"/>
      <c r="L87" s="33"/>
    </row>
    <row r="88" spans="2:65" s="1" customFormat="1" ht="15.2" customHeight="1" x14ac:dyDescent="0.2">
      <c r="B88" s="33"/>
      <c r="C88" s="28" t="s">
        <v>25</v>
      </c>
      <c r="F88" s="26" t="str">
        <f>E17</f>
        <v>Městská část Praha 5</v>
      </c>
      <c r="I88" s="28" t="s">
        <v>33</v>
      </c>
      <c r="J88" s="31" t="str">
        <f>E23</f>
        <v>Boa projekt s.r.o.</v>
      </c>
      <c r="L88" s="33"/>
    </row>
    <row r="89" spans="2:65" s="1" customFormat="1" ht="15.2" customHeight="1" x14ac:dyDescent="0.2">
      <c r="B89" s="33"/>
      <c r="C89" s="28" t="s">
        <v>31</v>
      </c>
      <c r="F89" s="26" t="str">
        <f>IF(E20="","",E20)</f>
        <v>Vyplň údaj</v>
      </c>
      <c r="I89" s="28" t="s">
        <v>37</v>
      </c>
      <c r="J89" s="31" t="str">
        <f>E26</f>
        <v xml:space="preserve"> </v>
      </c>
      <c r="L89" s="33"/>
    </row>
    <row r="90" spans="2:65" s="1" customFormat="1" ht="10.35" customHeight="1" x14ac:dyDescent="0.2">
      <c r="B90" s="33"/>
      <c r="L90" s="33"/>
    </row>
    <row r="91" spans="2:65" s="10" customFormat="1" ht="29.25" customHeight="1" x14ac:dyDescent="0.2">
      <c r="B91" s="110"/>
      <c r="C91" s="111" t="s">
        <v>140</v>
      </c>
      <c r="D91" s="112" t="s">
        <v>60</v>
      </c>
      <c r="E91" s="112" t="s">
        <v>56</v>
      </c>
      <c r="F91" s="112" t="s">
        <v>57</v>
      </c>
      <c r="G91" s="112" t="s">
        <v>141</v>
      </c>
      <c r="H91" s="112" t="s">
        <v>142</v>
      </c>
      <c r="I91" s="112" t="s">
        <v>143</v>
      </c>
      <c r="J91" s="112" t="s">
        <v>113</v>
      </c>
      <c r="K91" s="113" t="s">
        <v>144</v>
      </c>
      <c r="L91" s="110"/>
      <c r="M91" s="56" t="s">
        <v>19</v>
      </c>
      <c r="N91" s="57" t="s">
        <v>45</v>
      </c>
      <c r="O91" s="57" t="s">
        <v>145</v>
      </c>
      <c r="P91" s="57" t="s">
        <v>146</v>
      </c>
      <c r="Q91" s="57" t="s">
        <v>147</v>
      </c>
      <c r="R91" s="57" t="s">
        <v>148</v>
      </c>
      <c r="S91" s="57" t="s">
        <v>149</v>
      </c>
      <c r="T91" s="57" t="s">
        <v>150</v>
      </c>
      <c r="U91" s="328" t="s">
        <v>1694</v>
      </c>
    </row>
    <row r="92" spans="2:65" s="1" customFormat="1" ht="22.9" customHeight="1" x14ac:dyDescent="0.25">
      <c r="B92" s="33"/>
      <c r="C92" s="61" t="s">
        <v>152</v>
      </c>
      <c r="J92" s="114">
        <f>BK92</f>
        <v>0</v>
      </c>
      <c r="L92" s="33"/>
      <c r="M92" s="59"/>
      <c r="N92" s="51"/>
      <c r="O92" s="51"/>
      <c r="P92" s="115">
        <f>P93+P97+P102+P115+P118+P125+P129</f>
        <v>0</v>
      </c>
      <c r="Q92" s="51"/>
      <c r="R92" s="115">
        <f>R93+R97+R102+R115+R118+R125+R129</f>
        <v>0</v>
      </c>
      <c r="S92" s="51"/>
      <c r="T92" s="115">
        <f>T93+T97+T102+T115+T118+T125+T129</f>
        <v>0</v>
      </c>
      <c r="U92" s="329">
        <f>SUM(V92:V669)</f>
        <v>0</v>
      </c>
      <c r="AT92" s="18" t="s">
        <v>74</v>
      </c>
      <c r="AU92" s="18" t="s">
        <v>114</v>
      </c>
      <c r="BK92" s="116">
        <f>BK93+BK97+BK102+BK115+BK118+BK125+BK129</f>
        <v>0</v>
      </c>
    </row>
    <row r="93" spans="2:65" s="11" customFormat="1" ht="25.9" customHeight="1" x14ac:dyDescent="0.2">
      <c r="B93" s="117"/>
      <c r="D93" s="118" t="s">
        <v>74</v>
      </c>
      <c r="E93" s="119" t="s">
        <v>1198</v>
      </c>
      <c r="F93" s="119" t="s">
        <v>1289</v>
      </c>
      <c r="I93" s="120"/>
      <c r="J93" s="121">
        <f>BK93</f>
        <v>0</v>
      </c>
      <c r="L93" s="117"/>
      <c r="M93" s="122"/>
      <c r="P93" s="123">
        <f>SUM(P94:P96)</f>
        <v>0</v>
      </c>
      <c r="R93" s="123">
        <f>SUM(R94:R96)</f>
        <v>0</v>
      </c>
      <c r="T93" s="123">
        <f>SUM(T94:T96)</f>
        <v>0</v>
      </c>
      <c r="U93" s="330"/>
      <c r="V93" s="1" t="str">
        <f t="shared" ref="V93:V137" si="0">IF(U93="investice",J93,"")</f>
        <v/>
      </c>
      <c r="AR93" s="118" t="s">
        <v>82</v>
      </c>
      <c r="AT93" s="125" t="s">
        <v>74</v>
      </c>
      <c r="AU93" s="125" t="s">
        <v>75</v>
      </c>
      <c r="AY93" s="118" t="s">
        <v>155</v>
      </c>
      <c r="BK93" s="126">
        <f>SUM(BK94:BK96)</f>
        <v>0</v>
      </c>
    </row>
    <row r="94" spans="2:65" s="1" customFormat="1" ht="16.5" customHeight="1" x14ac:dyDescent="0.2">
      <c r="B94" s="33"/>
      <c r="C94" s="129" t="s">
        <v>82</v>
      </c>
      <c r="D94" s="129" t="s">
        <v>158</v>
      </c>
      <c r="E94" s="130" t="s">
        <v>1290</v>
      </c>
      <c r="F94" s="131" t="s">
        <v>1291</v>
      </c>
      <c r="G94" s="132" t="s">
        <v>1202</v>
      </c>
      <c r="H94" s="133">
        <v>1</v>
      </c>
      <c r="I94" s="134"/>
      <c r="J94" s="135">
        <f>ROUND(I94*H94,2)</f>
        <v>0</v>
      </c>
      <c r="K94" s="131" t="s">
        <v>19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8">
        <f>S94*H94</f>
        <v>0</v>
      </c>
      <c r="U94" s="331" t="s">
        <v>272</v>
      </c>
      <c r="V94" s="1">
        <f t="shared" si="0"/>
        <v>0</v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163</v>
      </c>
      <c r="BM94" s="140" t="s">
        <v>88</v>
      </c>
    </row>
    <row r="95" spans="2:65" s="1" customFormat="1" ht="19.5" x14ac:dyDescent="0.2">
      <c r="B95" s="33"/>
      <c r="D95" s="147" t="s">
        <v>266</v>
      </c>
      <c r="F95" s="164" t="s">
        <v>1292</v>
      </c>
      <c r="I95" s="144"/>
      <c r="L95" s="33"/>
      <c r="M95" s="145"/>
      <c r="U95" s="332"/>
      <c r="V95" s="1" t="str">
        <f t="shared" si="0"/>
        <v/>
      </c>
      <c r="AT95" s="18" t="s">
        <v>266</v>
      </c>
      <c r="AU95" s="18" t="s">
        <v>82</v>
      </c>
    </row>
    <row r="96" spans="2:65" s="1" customFormat="1" ht="16.5" customHeight="1" x14ac:dyDescent="0.2">
      <c r="B96" s="33"/>
      <c r="C96" s="129" t="s">
        <v>88</v>
      </c>
      <c r="D96" s="129" t="s">
        <v>158</v>
      </c>
      <c r="E96" s="130" t="s">
        <v>1293</v>
      </c>
      <c r="F96" s="131" t="s">
        <v>1294</v>
      </c>
      <c r="G96" s="132" t="s">
        <v>1202</v>
      </c>
      <c r="H96" s="133">
        <v>1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331" t="s">
        <v>272</v>
      </c>
      <c r="V96" s="1">
        <f t="shared" si="0"/>
        <v>0</v>
      </c>
      <c r="AR96" s="140" t="s">
        <v>163</v>
      </c>
      <c r="AT96" s="140" t="s">
        <v>158</v>
      </c>
      <c r="AU96" s="140" t="s">
        <v>82</v>
      </c>
      <c r="AY96" s="18" t="s">
        <v>155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163</v>
      </c>
      <c r="BM96" s="140" t="s">
        <v>163</v>
      </c>
    </row>
    <row r="97" spans="2:65" s="11" customFormat="1" ht="25.9" customHeight="1" x14ac:dyDescent="0.2">
      <c r="B97" s="117"/>
      <c r="D97" s="118" t="s">
        <v>74</v>
      </c>
      <c r="E97" s="119" t="s">
        <v>1227</v>
      </c>
      <c r="F97" s="119" t="s">
        <v>1295</v>
      </c>
      <c r="I97" s="120"/>
      <c r="J97" s="121">
        <f>BK97</f>
        <v>0</v>
      </c>
      <c r="L97" s="117"/>
      <c r="M97" s="122"/>
      <c r="P97" s="123">
        <f>SUM(P98:P101)</f>
        <v>0</v>
      </c>
      <c r="R97" s="123">
        <f>SUM(R98:R101)</f>
        <v>0</v>
      </c>
      <c r="T97" s="123">
        <f>SUM(T98:T101)</f>
        <v>0</v>
      </c>
      <c r="U97" s="330"/>
      <c r="V97" s="1" t="str">
        <f t="shared" si="0"/>
        <v/>
      </c>
      <c r="AR97" s="118" t="s">
        <v>82</v>
      </c>
      <c r="AT97" s="125" t="s">
        <v>74</v>
      </c>
      <c r="AU97" s="125" t="s">
        <v>75</v>
      </c>
      <c r="AY97" s="118" t="s">
        <v>155</v>
      </c>
      <c r="BK97" s="126">
        <f>SUM(BK98:BK101)</f>
        <v>0</v>
      </c>
    </row>
    <row r="98" spans="2:65" s="1" customFormat="1" ht="16.5" customHeight="1" x14ac:dyDescent="0.2">
      <c r="B98" s="33"/>
      <c r="C98" s="129" t="s">
        <v>156</v>
      </c>
      <c r="D98" s="129" t="s">
        <v>158</v>
      </c>
      <c r="E98" s="130" t="s">
        <v>1296</v>
      </c>
      <c r="F98" s="131" t="s">
        <v>1297</v>
      </c>
      <c r="G98" s="132" t="s">
        <v>1202</v>
      </c>
      <c r="H98" s="133">
        <v>1</v>
      </c>
      <c r="I98" s="134"/>
      <c r="J98" s="135">
        <f>ROUND(I98*H98,2)</f>
        <v>0</v>
      </c>
      <c r="K98" s="131" t="s">
        <v>19</v>
      </c>
      <c r="L98" s="33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8">
        <f>S98*H98</f>
        <v>0</v>
      </c>
      <c r="U98" s="331" t="s">
        <v>272</v>
      </c>
      <c r="V98" s="1">
        <f t="shared" si="0"/>
        <v>0</v>
      </c>
      <c r="AR98" s="140" t="s">
        <v>163</v>
      </c>
      <c r="AT98" s="140" t="s">
        <v>158</v>
      </c>
      <c r="AU98" s="140" t="s">
        <v>82</v>
      </c>
      <c r="AY98" s="18" t="s">
        <v>155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88</v>
      </c>
      <c r="BK98" s="141">
        <f>ROUND(I98*H98,2)</f>
        <v>0</v>
      </c>
      <c r="BL98" s="18" t="s">
        <v>163</v>
      </c>
      <c r="BM98" s="140" t="s">
        <v>191</v>
      </c>
    </row>
    <row r="99" spans="2:65" s="1" customFormat="1" ht="16.5" customHeight="1" x14ac:dyDescent="0.2">
      <c r="B99" s="33"/>
      <c r="C99" s="129" t="s">
        <v>163</v>
      </c>
      <c r="D99" s="129" t="s">
        <v>158</v>
      </c>
      <c r="E99" s="130" t="s">
        <v>1298</v>
      </c>
      <c r="F99" s="131" t="s">
        <v>1299</v>
      </c>
      <c r="G99" s="132" t="s">
        <v>1205</v>
      </c>
      <c r="H99" s="133">
        <v>8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31" t="s">
        <v>272</v>
      </c>
      <c r="V99" s="1">
        <f t="shared" si="0"/>
        <v>0</v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163</v>
      </c>
      <c r="BM99" s="140" t="s">
        <v>204</v>
      </c>
    </row>
    <row r="100" spans="2:65" s="1" customFormat="1" ht="19.5" x14ac:dyDescent="0.2">
      <c r="B100" s="33"/>
      <c r="D100" s="147" t="s">
        <v>266</v>
      </c>
      <c r="F100" s="164" t="s">
        <v>1300</v>
      </c>
      <c r="I100" s="144"/>
      <c r="L100" s="33"/>
      <c r="M100" s="145"/>
      <c r="U100" s="332"/>
      <c r="V100" s="1" t="str">
        <f t="shared" si="0"/>
        <v/>
      </c>
      <c r="AT100" s="18" t="s">
        <v>266</v>
      </c>
      <c r="AU100" s="18" t="s">
        <v>82</v>
      </c>
    </row>
    <row r="101" spans="2:65" s="1" customFormat="1" ht="21.75" customHeight="1" x14ac:dyDescent="0.2">
      <c r="B101" s="33"/>
      <c r="C101" s="129" t="s">
        <v>187</v>
      </c>
      <c r="D101" s="129" t="s">
        <v>158</v>
      </c>
      <c r="E101" s="130" t="s">
        <v>1301</v>
      </c>
      <c r="F101" s="131" t="s">
        <v>1302</v>
      </c>
      <c r="G101" s="132" t="s">
        <v>1202</v>
      </c>
      <c r="H101" s="133">
        <v>1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331" t="s">
        <v>272</v>
      </c>
      <c r="V101" s="1">
        <f t="shared" si="0"/>
        <v>0</v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163</v>
      </c>
      <c r="BM101" s="140" t="s">
        <v>216</v>
      </c>
    </row>
    <row r="102" spans="2:65" s="11" customFormat="1" ht="25.9" customHeight="1" x14ac:dyDescent="0.2">
      <c r="B102" s="117"/>
      <c r="D102" s="118" t="s">
        <v>74</v>
      </c>
      <c r="E102" s="119" t="s">
        <v>1243</v>
      </c>
      <c r="F102" s="119" t="s">
        <v>1303</v>
      </c>
      <c r="I102" s="120"/>
      <c r="J102" s="121">
        <f>BK102</f>
        <v>0</v>
      </c>
      <c r="L102" s="117"/>
      <c r="M102" s="122"/>
      <c r="P102" s="123">
        <f>SUM(P103:P114)</f>
        <v>0</v>
      </c>
      <c r="R102" s="123">
        <f>SUM(R103:R114)</f>
        <v>0</v>
      </c>
      <c r="T102" s="123">
        <f>SUM(T103:T114)</f>
        <v>0</v>
      </c>
      <c r="U102" s="330"/>
      <c r="V102" s="1" t="str">
        <f t="shared" si="0"/>
        <v/>
      </c>
      <c r="AR102" s="118" t="s">
        <v>82</v>
      </c>
      <c r="AT102" s="125" t="s">
        <v>74</v>
      </c>
      <c r="AU102" s="125" t="s">
        <v>75</v>
      </c>
      <c r="AY102" s="118" t="s">
        <v>155</v>
      </c>
      <c r="BK102" s="126">
        <f>SUM(BK103:BK114)</f>
        <v>0</v>
      </c>
    </row>
    <row r="103" spans="2:65" s="1" customFormat="1" ht="16.5" customHeight="1" x14ac:dyDescent="0.2">
      <c r="B103" s="33"/>
      <c r="C103" s="129" t="s">
        <v>191</v>
      </c>
      <c r="D103" s="129" t="s">
        <v>158</v>
      </c>
      <c r="E103" s="130" t="s">
        <v>1304</v>
      </c>
      <c r="F103" s="131" t="s">
        <v>1305</v>
      </c>
      <c r="G103" s="132" t="s">
        <v>1202</v>
      </c>
      <c r="H103" s="133">
        <v>1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331" t="s">
        <v>272</v>
      </c>
      <c r="V103" s="1">
        <f t="shared" si="0"/>
        <v>0</v>
      </c>
      <c r="AR103" s="140" t="s">
        <v>163</v>
      </c>
      <c r="AT103" s="140" t="s">
        <v>158</v>
      </c>
      <c r="AU103" s="140" t="s">
        <v>82</v>
      </c>
      <c r="AY103" s="18" t="s">
        <v>155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163</v>
      </c>
      <c r="BM103" s="140" t="s">
        <v>8</v>
      </c>
    </row>
    <row r="104" spans="2:65" s="1" customFormat="1" ht="19.5" x14ac:dyDescent="0.2">
      <c r="B104" s="33"/>
      <c r="D104" s="147" t="s">
        <v>266</v>
      </c>
      <c r="F104" s="164" t="s">
        <v>1306</v>
      </c>
      <c r="I104" s="144"/>
      <c r="L104" s="33"/>
      <c r="M104" s="145"/>
      <c r="U104" s="332"/>
      <c r="V104" s="1" t="str">
        <f t="shared" si="0"/>
        <v/>
      </c>
      <c r="AT104" s="18" t="s">
        <v>266</v>
      </c>
      <c r="AU104" s="18" t="s">
        <v>82</v>
      </c>
    </row>
    <row r="105" spans="2:65" s="1" customFormat="1" ht="16.5" customHeight="1" x14ac:dyDescent="0.2">
      <c r="B105" s="33"/>
      <c r="C105" s="129" t="s">
        <v>198</v>
      </c>
      <c r="D105" s="129" t="s">
        <v>158</v>
      </c>
      <c r="E105" s="130" t="s">
        <v>1307</v>
      </c>
      <c r="F105" s="131" t="s">
        <v>1308</v>
      </c>
      <c r="G105" s="132" t="s">
        <v>1202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331" t="s">
        <v>272</v>
      </c>
      <c r="V105" s="1">
        <f t="shared" si="0"/>
        <v>0</v>
      </c>
      <c r="AR105" s="140" t="s">
        <v>163</v>
      </c>
      <c r="AT105" s="140" t="s">
        <v>158</v>
      </c>
      <c r="AU105" s="140" t="s">
        <v>82</v>
      </c>
      <c r="AY105" s="18" t="s">
        <v>155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163</v>
      </c>
      <c r="BM105" s="140" t="s">
        <v>243</v>
      </c>
    </row>
    <row r="106" spans="2:65" s="1" customFormat="1" ht="19.5" x14ac:dyDescent="0.2">
      <c r="B106" s="33"/>
      <c r="D106" s="147" t="s">
        <v>266</v>
      </c>
      <c r="F106" s="164" t="s">
        <v>1306</v>
      </c>
      <c r="I106" s="144"/>
      <c r="L106" s="33"/>
      <c r="M106" s="145"/>
      <c r="U106" s="332"/>
      <c r="V106" s="1" t="str">
        <f t="shared" si="0"/>
        <v/>
      </c>
      <c r="AT106" s="18" t="s">
        <v>266</v>
      </c>
      <c r="AU106" s="18" t="s">
        <v>82</v>
      </c>
    </row>
    <row r="107" spans="2:65" s="1" customFormat="1" ht="16.5" customHeight="1" x14ac:dyDescent="0.2">
      <c r="B107" s="33"/>
      <c r="C107" s="129" t="s">
        <v>204</v>
      </c>
      <c r="D107" s="129" t="s">
        <v>158</v>
      </c>
      <c r="E107" s="130" t="s">
        <v>1309</v>
      </c>
      <c r="F107" s="131" t="s">
        <v>1310</v>
      </c>
      <c r="G107" s="132" t="s">
        <v>1202</v>
      </c>
      <c r="H107" s="133">
        <v>1</v>
      </c>
      <c r="I107" s="134"/>
      <c r="J107" s="135">
        <f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331" t="s">
        <v>272</v>
      </c>
      <c r="V107" s="1">
        <f t="shared" si="0"/>
        <v>0</v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163</v>
      </c>
      <c r="BM107" s="140" t="s">
        <v>256</v>
      </c>
    </row>
    <row r="108" spans="2:65" s="1" customFormat="1" ht="19.5" x14ac:dyDescent="0.2">
      <c r="B108" s="33"/>
      <c r="D108" s="147" t="s">
        <v>266</v>
      </c>
      <c r="F108" s="164" t="s">
        <v>1306</v>
      </c>
      <c r="I108" s="144"/>
      <c r="L108" s="33"/>
      <c r="M108" s="145"/>
      <c r="U108" s="332"/>
      <c r="V108" s="1" t="str">
        <f t="shared" si="0"/>
        <v/>
      </c>
      <c r="AT108" s="18" t="s">
        <v>266</v>
      </c>
      <c r="AU108" s="18" t="s">
        <v>82</v>
      </c>
    </row>
    <row r="109" spans="2:65" s="1" customFormat="1" ht="16.5" customHeight="1" x14ac:dyDescent="0.2">
      <c r="B109" s="33"/>
      <c r="C109" s="129" t="s">
        <v>210</v>
      </c>
      <c r="D109" s="129" t="s">
        <v>158</v>
      </c>
      <c r="E109" s="130" t="s">
        <v>1311</v>
      </c>
      <c r="F109" s="131" t="s">
        <v>1312</v>
      </c>
      <c r="G109" s="132" t="s">
        <v>1202</v>
      </c>
      <c r="H109" s="133">
        <v>1</v>
      </c>
      <c r="I109" s="134"/>
      <c r="J109" s="135">
        <f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331" t="s">
        <v>272</v>
      </c>
      <c r="V109" s="1">
        <f t="shared" si="0"/>
        <v>0</v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163</v>
      </c>
      <c r="BM109" s="140" t="s">
        <v>269</v>
      </c>
    </row>
    <row r="110" spans="2:65" s="1" customFormat="1" ht="19.5" x14ac:dyDescent="0.2">
      <c r="B110" s="33"/>
      <c r="D110" s="147" t="s">
        <v>266</v>
      </c>
      <c r="F110" s="164" t="s">
        <v>1306</v>
      </c>
      <c r="I110" s="144"/>
      <c r="L110" s="33"/>
      <c r="M110" s="145"/>
      <c r="U110" s="332"/>
      <c r="V110" s="1" t="str">
        <f t="shared" si="0"/>
        <v/>
      </c>
      <c r="AT110" s="18" t="s">
        <v>266</v>
      </c>
      <c r="AU110" s="18" t="s">
        <v>82</v>
      </c>
    </row>
    <row r="111" spans="2:65" s="1" customFormat="1" ht="16.5" customHeight="1" x14ac:dyDescent="0.2">
      <c r="B111" s="33"/>
      <c r="C111" s="129" t="s">
        <v>216</v>
      </c>
      <c r="D111" s="129" t="s">
        <v>158</v>
      </c>
      <c r="E111" s="130" t="s">
        <v>1313</v>
      </c>
      <c r="F111" s="131" t="s">
        <v>1314</v>
      </c>
      <c r="G111" s="132" t="s">
        <v>1202</v>
      </c>
      <c r="H111" s="133">
        <v>1</v>
      </c>
      <c r="I111" s="134"/>
      <c r="J111" s="135">
        <f>ROUND(I111*H111,2)</f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8">
        <f>S111*H111</f>
        <v>0</v>
      </c>
      <c r="U111" s="331" t="s">
        <v>272</v>
      </c>
      <c r="V111" s="1">
        <f t="shared" si="0"/>
        <v>0</v>
      </c>
      <c r="AR111" s="140" t="s">
        <v>163</v>
      </c>
      <c r="AT111" s="140" t="s">
        <v>158</v>
      </c>
      <c r="AU111" s="140" t="s">
        <v>82</v>
      </c>
      <c r="AY111" s="18" t="s">
        <v>155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88</v>
      </c>
      <c r="BK111" s="141">
        <f>ROUND(I111*H111,2)</f>
        <v>0</v>
      </c>
      <c r="BL111" s="18" t="s">
        <v>163</v>
      </c>
      <c r="BM111" s="140" t="s">
        <v>283</v>
      </c>
    </row>
    <row r="112" spans="2:65" s="1" customFormat="1" ht="19.5" x14ac:dyDescent="0.2">
      <c r="B112" s="33"/>
      <c r="D112" s="147" t="s">
        <v>266</v>
      </c>
      <c r="F112" s="164" t="s">
        <v>1306</v>
      </c>
      <c r="I112" s="144"/>
      <c r="L112" s="33"/>
      <c r="M112" s="145"/>
      <c r="U112" s="332"/>
      <c r="V112" s="1" t="str">
        <f t="shared" si="0"/>
        <v/>
      </c>
      <c r="AT112" s="18" t="s">
        <v>266</v>
      </c>
      <c r="AU112" s="18" t="s">
        <v>82</v>
      </c>
    </row>
    <row r="113" spans="2:65" s="1" customFormat="1" ht="16.5" customHeight="1" x14ac:dyDescent="0.2">
      <c r="B113" s="33"/>
      <c r="C113" s="129" t="s">
        <v>222</v>
      </c>
      <c r="D113" s="129" t="s">
        <v>158</v>
      </c>
      <c r="E113" s="130" t="s">
        <v>1315</v>
      </c>
      <c r="F113" s="131" t="s">
        <v>1316</v>
      </c>
      <c r="G113" s="132" t="s">
        <v>1202</v>
      </c>
      <c r="H113" s="133">
        <v>5</v>
      </c>
      <c r="I113" s="134"/>
      <c r="J113" s="135">
        <f>ROUND(I113*H113,2)</f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8">
        <f>S113*H113</f>
        <v>0</v>
      </c>
      <c r="U113" s="331" t="s">
        <v>272</v>
      </c>
      <c r="V113" s="1">
        <f t="shared" si="0"/>
        <v>0</v>
      </c>
      <c r="AR113" s="140" t="s">
        <v>163</v>
      </c>
      <c r="AT113" s="140" t="s">
        <v>158</v>
      </c>
      <c r="AU113" s="140" t="s">
        <v>82</v>
      </c>
      <c r="AY113" s="18" t="s">
        <v>155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163</v>
      </c>
      <c r="BM113" s="140" t="s">
        <v>297</v>
      </c>
    </row>
    <row r="114" spans="2:65" s="1" customFormat="1" ht="16.5" customHeight="1" x14ac:dyDescent="0.2">
      <c r="B114" s="33"/>
      <c r="C114" s="129" t="s">
        <v>8</v>
      </c>
      <c r="D114" s="129" t="s">
        <v>158</v>
      </c>
      <c r="E114" s="130" t="s">
        <v>1317</v>
      </c>
      <c r="F114" s="131" t="s">
        <v>1318</v>
      </c>
      <c r="G114" s="132" t="s">
        <v>1202</v>
      </c>
      <c r="H114" s="133">
        <v>5</v>
      </c>
      <c r="I114" s="134"/>
      <c r="J114" s="135">
        <f>ROUND(I114*H114,2)</f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8">
        <f>S114*H114</f>
        <v>0</v>
      </c>
      <c r="U114" s="331" t="s">
        <v>272</v>
      </c>
      <c r="V114" s="1">
        <f t="shared" si="0"/>
        <v>0</v>
      </c>
      <c r="AR114" s="140" t="s">
        <v>163</v>
      </c>
      <c r="AT114" s="140" t="s">
        <v>158</v>
      </c>
      <c r="AU114" s="140" t="s">
        <v>82</v>
      </c>
      <c r="AY114" s="18" t="s">
        <v>155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163</v>
      </c>
      <c r="BM114" s="140" t="s">
        <v>307</v>
      </c>
    </row>
    <row r="115" spans="2:65" s="11" customFormat="1" ht="25.9" customHeight="1" x14ac:dyDescent="0.2">
      <c r="B115" s="117"/>
      <c r="D115" s="118" t="s">
        <v>74</v>
      </c>
      <c r="E115" s="119" t="s">
        <v>1274</v>
      </c>
      <c r="F115" s="119" t="s">
        <v>1319</v>
      </c>
      <c r="I115" s="120"/>
      <c r="J115" s="121">
        <f>BK115</f>
        <v>0</v>
      </c>
      <c r="L115" s="117"/>
      <c r="M115" s="122"/>
      <c r="P115" s="123">
        <f>SUM(P116:P117)</f>
        <v>0</v>
      </c>
      <c r="R115" s="123">
        <f>SUM(R116:R117)</f>
        <v>0</v>
      </c>
      <c r="T115" s="123">
        <f>SUM(T116:T117)</f>
        <v>0</v>
      </c>
      <c r="U115" s="330"/>
      <c r="V115" s="1" t="str">
        <f t="shared" si="0"/>
        <v/>
      </c>
      <c r="AR115" s="118" t="s">
        <v>82</v>
      </c>
      <c r="AT115" s="125" t="s">
        <v>74</v>
      </c>
      <c r="AU115" s="125" t="s">
        <v>75</v>
      </c>
      <c r="AY115" s="118" t="s">
        <v>155</v>
      </c>
      <c r="BK115" s="126">
        <f>SUM(BK116:BK117)</f>
        <v>0</v>
      </c>
    </row>
    <row r="116" spans="2:65" s="1" customFormat="1" ht="16.5" customHeight="1" x14ac:dyDescent="0.2">
      <c r="B116" s="33"/>
      <c r="C116" s="129" t="s">
        <v>238</v>
      </c>
      <c r="D116" s="129" t="s">
        <v>158</v>
      </c>
      <c r="E116" s="130" t="s">
        <v>1320</v>
      </c>
      <c r="F116" s="131" t="s">
        <v>1321</v>
      </c>
      <c r="G116" s="132" t="s">
        <v>1202</v>
      </c>
      <c r="H116" s="133">
        <v>2</v>
      </c>
      <c r="I116" s="134"/>
      <c r="J116" s="135">
        <f>ROUND(I116*H116,2)</f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8">
        <f>S116*H116</f>
        <v>0</v>
      </c>
      <c r="U116" s="331" t="s">
        <v>272</v>
      </c>
      <c r="V116" s="1">
        <f t="shared" si="0"/>
        <v>0</v>
      </c>
      <c r="AR116" s="140" t="s">
        <v>163</v>
      </c>
      <c r="AT116" s="140" t="s">
        <v>158</v>
      </c>
      <c r="AU116" s="140" t="s">
        <v>82</v>
      </c>
      <c r="AY116" s="18" t="s">
        <v>155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88</v>
      </c>
      <c r="BK116" s="141">
        <f>ROUND(I116*H116,2)</f>
        <v>0</v>
      </c>
      <c r="BL116" s="18" t="s">
        <v>163</v>
      </c>
      <c r="BM116" s="140" t="s">
        <v>323</v>
      </c>
    </row>
    <row r="117" spans="2:65" s="1" customFormat="1" ht="16.5" customHeight="1" x14ac:dyDescent="0.2">
      <c r="B117" s="33"/>
      <c r="C117" s="129" t="s">
        <v>243</v>
      </c>
      <c r="D117" s="129" t="s">
        <v>158</v>
      </c>
      <c r="E117" s="130" t="s">
        <v>1322</v>
      </c>
      <c r="F117" s="131" t="s">
        <v>1323</v>
      </c>
      <c r="G117" s="132" t="s">
        <v>1202</v>
      </c>
      <c r="H117" s="133">
        <v>1</v>
      </c>
      <c r="I117" s="134"/>
      <c r="J117" s="135">
        <f>ROUND(I117*H117,2)</f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8">
        <f>S117*H117</f>
        <v>0</v>
      </c>
      <c r="U117" s="331" t="s">
        <v>272</v>
      </c>
      <c r="V117" s="1">
        <f t="shared" si="0"/>
        <v>0</v>
      </c>
      <c r="AR117" s="140" t="s">
        <v>163</v>
      </c>
      <c r="AT117" s="140" t="s">
        <v>158</v>
      </c>
      <c r="AU117" s="140" t="s">
        <v>82</v>
      </c>
      <c r="AY117" s="18" t="s">
        <v>155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88</v>
      </c>
      <c r="BK117" s="141">
        <f>ROUND(I117*H117,2)</f>
        <v>0</v>
      </c>
      <c r="BL117" s="18" t="s">
        <v>163</v>
      </c>
      <c r="BM117" s="140" t="s">
        <v>338</v>
      </c>
    </row>
    <row r="118" spans="2:65" s="11" customFormat="1" ht="25.9" customHeight="1" x14ac:dyDescent="0.2">
      <c r="B118" s="117"/>
      <c r="D118" s="118" t="s">
        <v>74</v>
      </c>
      <c r="E118" s="119" t="s">
        <v>1324</v>
      </c>
      <c r="F118" s="119" t="s">
        <v>1325</v>
      </c>
      <c r="I118" s="120"/>
      <c r="J118" s="121">
        <f>BK118</f>
        <v>0</v>
      </c>
      <c r="L118" s="117"/>
      <c r="M118" s="122"/>
      <c r="P118" s="123">
        <f>SUM(P119:P124)</f>
        <v>0</v>
      </c>
      <c r="R118" s="123">
        <f>SUM(R119:R124)</f>
        <v>0</v>
      </c>
      <c r="T118" s="123">
        <f>SUM(T119:T124)</f>
        <v>0</v>
      </c>
      <c r="U118" s="330"/>
      <c r="V118" s="1" t="str">
        <f t="shared" si="0"/>
        <v/>
      </c>
      <c r="AR118" s="118" t="s">
        <v>82</v>
      </c>
      <c r="AT118" s="125" t="s">
        <v>74</v>
      </c>
      <c r="AU118" s="125" t="s">
        <v>75</v>
      </c>
      <c r="AY118" s="118" t="s">
        <v>155</v>
      </c>
      <c r="BK118" s="126">
        <f>SUM(BK119:BK124)</f>
        <v>0</v>
      </c>
    </row>
    <row r="119" spans="2:65" s="1" customFormat="1" ht="16.5" customHeight="1" x14ac:dyDescent="0.2">
      <c r="B119" s="33"/>
      <c r="C119" s="129" t="s">
        <v>250</v>
      </c>
      <c r="D119" s="129" t="s">
        <v>158</v>
      </c>
      <c r="E119" s="130" t="s">
        <v>1326</v>
      </c>
      <c r="F119" s="131" t="s">
        <v>1327</v>
      </c>
      <c r="G119" s="132" t="s">
        <v>1205</v>
      </c>
      <c r="H119" s="133">
        <v>28</v>
      </c>
      <c r="I119" s="134"/>
      <c r="J119" s="135">
        <f>ROUND(I119*H119,2)</f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8">
        <f>S119*H119</f>
        <v>0</v>
      </c>
      <c r="U119" s="331" t="s">
        <v>272</v>
      </c>
      <c r="V119" s="1">
        <f t="shared" si="0"/>
        <v>0</v>
      </c>
      <c r="AR119" s="140" t="s">
        <v>163</v>
      </c>
      <c r="AT119" s="140" t="s">
        <v>158</v>
      </c>
      <c r="AU119" s="140" t="s">
        <v>82</v>
      </c>
      <c r="AY119" s="18" t="s">
        <v>155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88</v>
      </c>
      <c r="BK119" s="141">
        <f>ROUND(I119*H119,2)</f>
        <v>0</v>
      </c>
      <c r="BL119" s="18" t="s">
        <v>163</v>
      </c>
      <c r="BM119" s="140" t="s">
        <v>347</v>
      </c>
    </row>
    <row r="120" spans="2:65" s="1" customFormat="1" ht="19.5" x14ac:dyDescent="0.2">
      <c r="B120" s="33"/>
      <c r="D120" s="147" t="s">
        <v>266</v>
      </c>
      <c r="F120" s="164" t="s">
        <v>1328</v>
      </c>
      <c r="I120" s="144"/>
      <c r="L120" s="33"/>
      <c r="M120" s="145"/>
      <c r="U120" s="332"/>
      <c r="V120" s="1" t="str">
        <f t="shared" si="0"/>
        <v/>
      </c>
      <c r="AT120" s="18" t="s">
        <v>266</v>
      </c>
      <c r="AU120" s="18" t="s">
        <v>82</v>
      </c>
    </row>
    <row r="121" spans="2:65" s="1" customFormat="1" ht="16.5" customHeight="1" x14ac:dyDescent="0.2">
      <c r="B121" s="33"/>
      <c r="C121" s="129" t="s">
        <v>256</v>
      </c>
      <c r="D121" s="129" t="s">
        <v>158</v>
      </c>
      <c r="E121" s="130" t="s">
        <v>1329</v>
      </c>
      <c r="F121" s="131" t="s">
        <v>1330</v>
      </c>
      <c r="G121" s="132" t="s">
        <v>1205</v>
      </c>
      <c r="H121" s="133">
        <v>29</v>
      </c>
      <c r="I121" s="134"/>
      <c r="J121" s="135">
        <f>ROUND(I121*H121,2)</f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8">
        <f>S121*H121</f>
        <v>0</v>
      </c>
      <c r="U121" s="331" t="s">
        <v>272</v>
      </c>
      <c r="V121" s="1">
        <f t="shared" si="0"/>
        <v>0</v>
      </c>
      <c r="AR121" s="140" t="s">
        <v>163</v>
      </c>
      <c r="AT121" s="140" t="s">
        <v>158</v>
      </c>
      <c r="AU121" s="140" t="s">
        <v>82</v>
      </c>
      <c r="AY121" s="18" t="s">
        <v>155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88</v>
      </c>
      <c r="BK121" s="141">
        <f>ROUND(I121*H121,2)</f>
        <v>0</v>
      </c>
      <c r="BL121" s="18" t="s">
        <v>163</v>
      </c>
      <c r="BM121" s="140" t="s">
        <v>365</v>
      </c>
    </row>
    <row r="122" spans="2:65" s="1" customFormat="1" ht="19.5" x14ac:dyDescent="0.2">
      <c r="B122" s="33"/>
      <c r="D122" s="147" t="s">
        <v>266</v>
      </c>
      <c r="F122" s="164" t="s">
        <v>1328</v>
      </c>
      <c r="I122" s="144"/>
      <c r="L122" s="33"/>
      <c r="M122" s="145"/>
      <c r="U122" s="332"/>
      <c r="V122" s="1" t="str">
        <f t="shared" si="0"/>
        <v/>
      </c>
      <c r="AT122" s="18" t="s">
        <v>266</v>
      </c>
      <c r="AU122" s="18" t="s">
        <v>82</v>
      </c>
    </row>
    <row r="123" spans="2:65" s="1" customFormat="1" ht="16.5" customHeight="1" x14ac:dyDescent="0.2">
      <c r="B123" s="33"/>
      <c r="C123" s="129" t="s">
        <v>261</v>
      </c>
      <c r="D123" s="129" t="s">
        <v>158</v>
      </c>
      <c r="E123" s="130" t="s">
        <v>1331</v>
      </c>
      <c r="F123" s="131" t="s">
        <v>1332</v>
      </c>
      <c r="G123" s="132" t="s">
        <v>1205</v>
      </c>
      <c r="H123" s="133">
        <v>13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8">
        <f>S123*H123</f>
        <v>0</v>
      </c>
      <c r="U123" s="331" t="s">
        <v>272</v>
      </c>
      <c r="V123" s="1">
        <f t="shared" si="0"/>
        <v>0</v>
      </c>
      <c r="AR123" s="140" t="s">
        <v>163</v>
      </c>
      <c r="AT123" s="140" t="s">
        <v>158</v>
      </c>
      <c r="AU123" s="140" t="s">
        <v>82</v>
      </c>
      <c r="AY123" s="18" t="s">
        <v>155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163</v>
      </c>
      <c r="BM123" s="140" t="s">
        <v>380</v>
      </c>
    </row>
    <row r="124" spans="2:65" s="1" customFormat="1" ht="19.5" x14ac:dyDescent="0.2">
      <c r="B124" s="33"/>
      <c r="D124" s="147" t="s">
        <v>266</v>
      </c>
      <c r="F124" s="164" t="s">
        <v>1328</v>
      </c>
      <c r="I124" s="144"/>
      <c r="L124" s="33"/>
      <c r="M124" s="145"/>
      <c r="U124" s="332"/>
      <c r="V124" s="1" t="str">
        <f t="shared" si="0"/>
        <v/>
      </c>
      <c r="AT124" s="18" t="s">
        <v>266</v>
      </c>
      <c r="AU124" s="18" t="s">
        <v>82</v>
      </c>
    </row>
    <row r="125" spans="2:65" s="11" customFormat="1" ht="25.9" customHeight="1" x14ac:dyDescent="0.2">
      <c r="B125" s="117"/>
      <c r="D125" s="118" t="s">
        <v>74</v>
      </c>
      <c r="E125" s="119" t="s">
        <v>1333</v>
      </c>
      <c r="F125" s="119" t="s">
        <v>1334</v>
      </c>
      <c r="I125" s="120"/>
      <c r="J125" s="121">
        <f>BK125</f>
        <v>0</v>
      </c>
      <c r="L125" s="117"/>
      <c r="M125" s="122"/>
      <c r="P125" s="123">
        <f>SUM(P126:P128)</f>
        <v>0</v>
      </c>
      <c r="R125" s="123">
        <f>SUM(R126:R128)</f>
        <v>0</v>
      </c>
      <c r="T125" s="123">
        <f>SUM(T126:T128)</f>
        <v>0</v>
      </c>
      <c r="U125" s="330"/>
      <c r="V125" s="1" t="str">
        <f t="shared" si="0"/>
        <v/>
      </c>
      <c r="AR125" s="118" t="s">
        <v>82</v>
      </c>
      <c r="AT125" s="125" t="s">
        <v>74</v>
      </c>
      <c r="AU125" s="125" t="s">
        <v>75</v>
      </c>
      <c r="AY125" s="118" t="s">
        <v>155</v>
      </c>
      <c r="BK125" s="126">
        <f>SUM(BK126:BK128)</f>
        <v>0</v>
      </c>
    </row>
    <row r="126" spans="2:65" s="1" customFormat="1" ht="16.5" customHeight="1" x14ac:dyDescent="0.2">
      <c r="B126" s="33"/>
      <c r="C126" s="129" t="s">
        <v>269</v>
      </c>
      <c r="D126" s="129" t="s">
        <v>158</v>
      </c>
      <c r="E126" s="130" t="s">
        <v>1335</v>
      </c>
      <c r="F126" s="131" t="s">
        <v>1336</v>
      </c>
      <c r="G126" s="132" t="s">
        <v>1205</v>
      </c>
      <c r="H126" s="133">
        <v>28</v>
      </c>
      <c r="I126" s="134"/>
      <c r="J126" s="135">
        <f>ROUND(I126*H126,2)</f>
        <v>0</v>
      </c>
      <c r="K126" s="131" t="s">
        <v>19</v>
      </c>
      <c r="L126" s="33"/>
      <c r="M126" s="136" t="s">
        <v>19</v>
      </c>
      <c r="N126" s="137" t="s">
        <v>47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8">
        <f>S126*H126</f>
        <v>0</v>
      </c>
      <c r="U126" s="331" t="s">
        <v>272</v>
      </c>
      <c r="V126" s="1">
        <f t="shared" si="0"/>
        <v>0</v>
      </c>
      <c r="AR126" s="140" t="s">
        <v>163</v>
      </c>
      <c r="AT126" s="140" t="s">
        <v>158</v>
      </c>
      <c r="AU126" s="140" t="s">
        <v>82</v>
      </c>
      <c r="AY126" s="18" t="s">
        <v>155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88</v>
      </c>
      <c r="BK126" s="141">
        <f>ROUND(I126*H126,2)</f>
        <v>0</v>
      </c>
      <c r="BL126" s="18" t="s">
        <v>163</v>
      </c>
      <c r="BM126" s="140" t="s">
        <v>396</v>
      </c>
    </row>
    <row r="127" spans="2:65" s="1" customFormat="1" ht="16.5" customHeight="1" x14ac:dyDescent="0.2">
      <c r="B127" s="33"/>
      <c r="C127" s="129" t="s">
        <v>276</v>
      </c>
      <c r="D127" s="129" t="s">
        <v>158</v>
      </c>
      <c r="E127" s="130" t="s">
        <v>1337</v>
      </c>
      <c r="F127" s="131" t="s">
        <v>1338</v>
      </c>
      <c r="G127" s="132" t="s">
        <v>1205</v>
      </c>
      <c r="H127" s="133">
        <v>29</v>
      </c>
      <c r="I127" s="134"/>
      <c r="J127" s="135">
        <f>ROUND(I127*H127,2)</f>
        <v>0</v>
      </c>
      <c r="K127" s="131" t="s">
        <v>19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8">
        <f>S127*H127</f>
        <v>0</v>
      </c>
      <c r="U127" s="331" t="s">
        <v>272</v>
      </c>
      <c r="V127" s="1">
        <f t="shared" si="0"/>
        <v>0</v>
      </c>
      <c r="AR127" s="140" t="s">
        <v>163</v>
      </c>
      <c r="AT127" s="140" t="s">
        <v>158</v>
      </c>
      <c r="AU127" s="140" t="s">
        <v>82</v>
      </c>
      <c r="AY127" s="18" t="s">
        <v>155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163</v>
      </c>
      <c r="BM127" s="140" t="s">
        <v>405</v>
      </c>
    </row>
    <row r="128" spans="2:65" s="1" customFormat="1" ht="16.5" customHeight="1" x14ac:dyDescent="0.2">
      <c r="B128" s="33"/>
      <c r="C128" s="129" t="s">
        <v>283</v>
      </c>
      <c r="D128" s="129" t="s">
        <v>158</v>
      </c>
      <c r="E128" s="130" t="s">
        <v>1339</v>
      </c>
      <c r="F128" s="131" t="s">
        <v>1340</v>
      </c>
      <c r="G128" s="132" t="s">
        <v>1205</v>
      </c>
      <c r="H128" s="133">
        <v>13</v>
      </c>
      <c r="I128" s="134"/>
      <c r="J128" s="135">
        <f>ROUND(I128*H128,2)</f>
        <v>0</v>
      </c>
      <c r="K128" s="131" t="s">
        <v>19</v>
      </c>
      <c r="L128" s="33"/>
      <c r="M128" s="136" t="s">
        <v>19</v>
      </c>
      <c r="N128" s="137" t="s">
        <v>47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8">
        <f>S128*H128</f>
        <v>0</v>
      </c>
      <c r="U128" s="331" t="s">
        <v>272</v>
      </c>
      <c r="V128" s="1">
        <f t="shared" si="0"/>
        <v>0</v>
      </c>
      <c r="AR128" s="140" t="s">
        <v>163</v>
      </c>
      <c r="AT128" s="140" t="s">
        <v>158</v>
      </c>
      <c r="AU128" s="140" t="s">
        <v>82</v>
      </c>
      <c r="AY128" s="18" t="s">
        <v>155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163</v>
      </c>
      <c r="BM128" s="140" t="s">
        <v>415</v>
      </c>
    </row>
    <row r="129" spans="2:65" s="11" customFormat="1" ht="25.9" customHeight="1" x14ac:dyDescent="0.2">
      <c r="B129" s="117"/>
      <c r="D129" s="118" t="s">
        <v>74</v>
      </c>
      <c r="E129" s="119" t="s">
        <v>1341</v>
      </c>
      <c r="F129" s="119" t="s">
        <v>1342</v>
      </c>
      <c r="I129" s="120"/>
      <c r="J129" s="121">
        <f>BK129</f>
        <v>0</v>
      </c>
      <c r="L129" s="117"/>
      <c r="M129" s="122"/>
      <c r="P129" s="123">
        <f>SUM(P130:P137)</f>
        <v>0</v>
      </c>
      <c r="R129" s="123">
        <f>SUM(R130:R137)</f>
        <v>0</v>
      </c>
      <c r="T129" s="123">
        <f>SUM(T130:T137)</f>
        <v>0</v>
      </c>
      <c r="U129" s="330"/>
      <c r="V129" s="1" t="str">
        <f t="shared" si="0"/>
        <v/>
      </c>
      <c r="AR129" s="118" t="s">
        <v>82</v>
      </c>
      <c r="AT129" s="125" t="s">
        <v>74</v>
      </c>
      <c r="AU129" s="125" t="s">
        <v>75</v>
      </c>
      <c r="AY129" s="118" t="s">
        <v>155</v>
      </c>
      <c r="BK129" s="126">
        <f>SUM(BK130:BK137)</f>
        <v>0</v>
      </c>
    </row>
    <row r="130" spans="2:65" s="1" customFormat="1" ht="16.5" customHeight="1" x14ac:dyDescent="0.2">
      <c r="B130" s="33"/>
      <c r="C130" s="129" t="s">
        <v>7</v>
      </c>
      <c r="D130" s="129" t="s">
        <v>158</v>
      </c>
      <c r="E130" s="130" t="s">
        <v>1343</v>
      </c>
      <c r="F130" s="131" t="s">
        <v>1344</v>
      </c>
      <c r="G130" s="132" t="s">
        <v>1345</v>
      </c>
      <c r="H130" s="133">
        <v>1</v>
      </c>
      <c r="I130" s="134"/>
      <c r="J130" s="135">
        <f t="shared" ref="J130:J136" si="1">ROUND(I130*H130,2)</f>
        <v>0</v>
      </c>
      <c r="K130" s="131" t="s">
        <v>19</v>
      </c>
      <c r="L130" s="33"/>
      <c r="M130" s="136" t="s">
        <v>19</v>
      </c>
      <c r="N130" s="137" t="s">
        <v>47</v>
      </c>
      <c r="P130" s="138">
        <f t="shared" ref="P130:P136" si="2">O130*H130</f>
        <v>0</v>
      </c>
      <c r="Q130" s="138">
        <v>0</v>
      </c>
      <c r="R130" s="138">
        <f t="shared" ref="R130:R136" si="3">Q130*H130</f>
        <v>0</v>
      </c>
      <c r="S130" s="138">
        <v>0</v>
      </c>
      <c r="T130" s="138">
        <f t="shared" ref="T130:T136" si="4">S130*H130</f>
        <v>0</v>
      </c>
      <c r="U130" s="331" t="s">
        <v>272</v>
      </c>
      <c r="V130" s="1">
        <f t="shared" si="0"/>
        <v>0</v>
      </c>
      <c r="AR130" s="140" t="s">
        <v>163</v>
      </c>
      <c r="AT130" s="140" t="s">
        <v>158</v>
      </c>
      <c r="AU130" s="140" t="s">
        <v>82</v>
      </c>
      <c r="AY130" s="18" t="s">
        <v>155</v>
      </c>
      <c r="BE130" s="141">
        <f t="shared" ref="BE130:BE136" si="5">IF(N130="základní",J130,0)</f>
        <v>0</v>
      </c>
      <c r="BF130" s="141">
        <f t="shared" ref="BF130:BF136" si="6">IF(N130="snížená",J130,0)</f>
        <v>0</v>
      </c>
      <c r="BG130" s="141">
        <f t="shared" ref="BG130:BG136" si="7">IF(N130="zákl. přenesená",J130,0)</f>
        <v>0</v>
      </c>
      <c r="BH130" s="141">
        <f t="shared" ref="BH130:BH136" si="8">IF(N130="sníž. přenesená",J130,0)</f>
        <v>0</v>
      </c>
      <c r="BI130" s="141">
        <f t="shared" ref="BI130:BI136" si="9">IF(N130="nulová",J130,0)</f>
        <v>0</v>
      </c>
      <c r="BJ130" s="18" t="s">
        <v>88</v>
      </c>
      <c r="BK130" s="141">
        <f t="shared" ref="BK130:BK136" si="10">ROUND(I130*H130,2)</f>
        <v>0</v>
      </c>
      <c r="BL130" s="18" t="s">
        <v>163</v>
      </c>
      <c r="BM130" s="140" t="s">
        <v>423</v>
      </c>
    </row>
    <row r="131" spans="2:65" s="1" customFormat="1" ht="16.5" customHeight="1" x14ac:dyDescent="0.2">
      <c r="B131" s="33"/>
      <c r="C131" s="129" t="s">
        <v>297</v>
      </c>
      <c r="D131" s="129" t="s">
        <v>158</v>
      </c>
      <c r="E131" s="130" t="s">
        <v>1346</v>
      </c>
      <c r="F131" s="131" t="s">
        <v>1347</v>
      </c>
      <c r="G131" s="132" t="s">
        <v>1345</v>
      </c>
      <c r="H131" s="133">
        <v>1</v>
      </c>
      <c r="I131" s="134"/>
      <c r="J131" s="135">
        <f t="shared" si="1"/>
        <v>0</v>
      </c>
      <c r="K131" s="131" t="s">
        <v>19</v>
      </c>
      <c r="L131" s="33"/>
      <c r="M131" s="136" t="s">
        <v>19</v>
      </c>
      <c r="N131" s="137" t="s">
        <v>47</v>
      </c>
      <c r="P131" s="138">
        <f t="shared" si="2"/>
        <v>0</v>
      </c>
      <c r="Q131" s="138">
        <v>0</v>
      </c>
      <c r="R131" s="138">
        <f t="shared" si="3"/>
        <v>0</v>
      </c>
      <c r="S131" s="138">
        <v>0</v>
      </c>
      <c r="T131" s="138">
        <f t="shared" si="4"/>
        <v>0</v>
      </c>
      <c r="U131" s="331" t="s">
        <v>272</v>
      </c>
      <c r="V131" s="1">
        <f t="shared" si="0"/>
        <v>0</v>
      </c>
      <c r="AR131" s="140" t="s">
        <v>163</v>
      </c>
      <c r="AT131" s="140" t="s">
        <v>158</v>
      </c>
      <c r="AU131" s="140" t="s">
        <v>82</v>
      </c>
      <c r="AY131" s="18" t="s">
        <v>155</v>
      </c>
      <c r="BE131" s="141">
        <f t="shared" si="5"/>
        <v>0</v>
      </c>
      <c r="BF131" s="141">
        <f t="shared" si="6"/>
        <v>0</v>
      </c>
      <c r="BG131" s="141">
        <f t="shared" si="7"/>
        <v>0</v>
      </c>
      <c r="BH131" s="141">
        <f t="shared" si="8"/>
        <v>0</v>
      </c>
      <c r="BI131" s="141">
        <f t="shared" si="9"/>
        <v>0</v>
      </c>
      <c r="BJ131" s="18" t="s">
        <v>88</v>
      </c>
      <c r="BK131" s="141">
        <f t="shared" si="10"/>
        <v>0</v>
      </c>
      <c r="BL131" s="18" t="s">
        <v>163</v>
      </c>
      <c r="BM131" s="140" t="s">
        <v>438</v>
      </c>
    </row>
    <row r="132" spans="2:65" s="1" customFormat="1" ht="16.5" customHeight="1" x14ac:dyDescent="0.2">
      <c r="B132" s="33"/>
      <c r="C132" s="129" t="s">
        <v>302</v>
      </c>
      <c r="D132" s="129" t="s">
        <v>158</v>
      </c>
      <c r="E132" s="130" t="s">
        <v>1348</v>
      </c>
      <c r="F132" s="131" t="s">
        <v>1349</v>
      </c>
      <c r="G132" s="132" t="s">
        <v>1345</v>
      </c>
      <c r="H132" s="133">
        <v>1</v>
      </c>
      <c r="I132" s="134"/>
      <c r="J132" s="135">
        <f t="shared" si="1"/>
        <v>0</v>
      </c>
      <c r="K132" s="131" t="s">
        <v>19</v>
      </c>
      <c r="L132" s="33"/>
      <c r="M132" s="136" t="s">
        <v>19</v>
      </c>
      <c r="N132" s="137" t="s">
        <v>47</v>
      </c>
      <c r="P132" s="138">
        <f t="shared" si="2"/>
        <v>0</v>
      </c>
      <c r="Q132" s="138">
        <v>0</v>
      </c>
      <c r="R132" s="138">
        <f t="shared" si="3"/>
        <v>0</v>
      </c>
      <c r="S132" s="138">
        <v>0</v>
      </c>
      <c r="T132" s="138">
        <f t="shared" si="4"/>
        <v>0</v>
      </c>
      <c r="U132" s="331" t="s">
        <v>272</v>
      </c>
      <c r="V132" s="1">
        <f t="shared" si="0"/>
        <v>0</v>
      </c>
      <c r="AR132" s="140" t="s">
        <v>163</v>
      </c>
      <c r="AT132" s="140" t="s">
        <v>158</v>
      </c>
      <c r="AU132" s="140" t="s">
        <v>82</v>
      </c>
      <c r="AY132" s="18" t="s">
        <v>155</v>
      </c>
      <c r="BE132" s="141">
        <f t="shared" si="5"/>
        <v>0</v>
      </c>
      <c r="BF132" s="141">
        <f t="shared" si="6"/>
        <v>0</v>
      </c>
      <c r="BG132" s="141">
        <f t="shared" si="7"/>
        <v>0</v>
      </c>
      <c r="BH132" s="141">
        <f t="shared" si="8"/>
        <v>0</v>
      </c>
      <c r="BI132" s="141">
        <f t="shared" si="9"/>
        <v>0</v>
      </c>
      <c r="BJ132" s="18" t="s">
        <v>88</v>
      </c>
      <c r="BK132" s="141">
        <f t="shared" si="10"/>
        <v>0</v>
      </c>
      <c r="BL132" s="18" t="s">
        <v>163</v>
      </c>
      <c r="BM132" s="140" t="s">
        <v>451</v>
      </c>
    </row>
    <row r="133" spans="2:65" s="1" customFormat="1" ht="16.5" customHeight="1" x14ac:dyDescent="0.2">
      <c r="B133" s="33"/>
      <c r="C133" s="129" t="s">
        <v>307</v>
      </c>
      <c r="D133" s="129" t="s">
        <v>158</v>
      </c>
      <c r="E133" s="130" t="s">
        <v>1350</v>
      </c>
      <c r="F133" s="131" t="s">
        <v>1351</v>
      </c>
      <c r="G133" s="132" t="s">
        <v>1345</v>
      </c>
      <c r="H133" s="133">
        <v>1</v>
      </c>
      <c r="I133" s="134"/>
      <c r="J133" s="135">
        <f t="shared" si="1"/>
        <v>0</v>
      </c>
      <c r="K133" s="131" t="s">
        <v>19</v>
      </c>
      <c r="L133" s="33"/>
      <c r="M133" s="136" t="s">
        <v>19</v>
      </c>
      <c r="N133" s="137" t="s">
        <v>47</v>
      </c>
      <c r="P133" s="138">
        <f t="shared" si="2"/>
        <v>0</v>
      </c>
      <c r="Q133" s="138">
        <v>0</v>
      </c>
      <c r="R133" s="138">
        <f t="shared" si="3"/>
        <v>0</v>
      </c>
      <c r="S133" s="138">
        <v>0</v>
      </c>
      <c r="T133" s="138">
        <f t="shared" si="4"/>
        <v>0</v>
      </c>
      <c r="U133" s="331" t="s">
        <v>272</v>
      </c>
      <c r="V133" s="1">
        <f t="shared" si="0"/>
        <v>0</v>
      </c>
      <c r="AR133" s="140" t="s">
        <v>163</v>
      </c>
      <c r="AT133" s="140" t="s">
        <v>158</v>
      </c>
      <c r="AU133" s="140" t="s">
        <v>82</v>
      </c>
      <c r="AY133" s="18" t="s">
        <v>155</v>
      </c>
      <c r="BE133" s="141">
        <f t="shared" si="5"/>
        <v>0</v>
      </c>
      <c r="BF133" s="141">
        <f t="shared" si="6"/>
        <v>0</v>
      </c>
      <c r="BG133" s="141">
        <f t="shared" si="7"/>
        <v>0</v>
      </c>
      <c r="BH133" s="141">
        <f t="shared" si="8"/>
        <v>0</v>
      </c>
      <c r="BI133" s="141">
        <f t="shared" si="9"/>
        <v>0</v>
      </c>
      <c r="BJ133" s="18" t="s">
        <v>88</v>
      </c>
      <c r="BK133" s="141">
        <f t="shared" si="10"/>
        <v>0</v>
      </c>
      <c r="BL133" s="18" t="s">
        <v>163</v>
      </c>
      <c r="BM133" s="140" t="s">
        <v>463</v>
      </c>
    </row>
    <row r="134" spans="2:65" s="1" customFormat="1" ht="16.5" customHeight="1" x14ac:dyDescent="0.2">
      <c r="B134" s="33"/>
      <c r="C134" s="129" t="s">
        <v>318</v>
      </c>
      <c r="D134" s="129" t="s">
        <v>158</v>
      </c>
      <c r="E134" s="130" t="s">
        <v>1352</v>
      </c>
      <c r="F134" s="131" t="s">
        <v>1353</v>
      </c>
      <c r="G134" s="132" t="s">
        <v>1345</v>
      </c>
      <c r="H134" s="133">
        <v>1</v>
      </c>
      <c r="I134" s="134"/>
      <c r="J134" s="135">
        <f t="shared" si="1"/>
        <v>0</v>
      </c>
      <c r="K134" s="131" t="s">
        <v>19</v>
      </c>
      <c r="L134" s="33"/>
      <c r="M134" s="136" t="s">
        <v>19</v>
      </c>
      <c r="N134" s="137" t="s">
        <v>47</v>
      </c>
      <c r="P134" s="138">
        <f t="shared" si="2"/>
        <v>0</v>
      </c>
      <c r="Q134" s="138">
        <v>0</v>
      </c>
      <c r="R134" s="138">
        <f t="shared" si="3"/>
        <v>0</v>
      </c>
      <c r="S134" s="138">
        <v>0</v>
      </c>
      <c r="T134" s="138">
        <f t="shared" si="4"/>
        <v>0</v>
      </c>
      <c r="U134" s="331" t="s">
        <v>272</v>
      </c>
      <c r="V134" s="1">
        <f t="shared" si="0"/>
        <v>0</v>
      </c>
      <c r="AR134" s="140" t="s">
        <v>163</v>
      </c>
      <c r="AT134" s="140" t="s">
        <v>158</v>
      </c>
      <c r="AU134" s="140" t="s">
        <v>82</v>
      </c>
      <c r="AY134" s="18" t="s">
        <v>155</v>
      </c>
      <c r="BE134" s="141">
        <f t="shared" si="5"/>
        <v>0</v>
      </c>
      <c r="BF134" s="141">
        <f t="shared" si="6"/>
        <v>0</v>
      </c>
      <c r="BG134" s="141">
        <f t="shared" si="7"/>
        <v>0</v>
      </c>
      <c r="BH134" s="141">
        <f t="shared" si="8"/>
        <v>0</v>
      </c>
      <c r="BI134" s="141">
        <f t="shared" si="9"/>
        <v>0</v>
      </c>
      <c r="BJ134" s="18" t="s">
        <v>88</v>
      </c>
      <c r="BK134" s="141">
        <f t="shared" si="10"/>
        <v>0</v>
      </c>
      <c r="BL134" s="18" t="s">
        <v>163</v>
      </c>
      <c r="BM134" s="140" t="s">
        <v>475</v>
      </c>
    </row>
    <row r="135" spans="2:65" s="1" customFormat="1" ht="16.5" customHeight="1" x14ac:dyDescent="0.2">
      <c r="B135" s="33"/>
      <c r="C135" s="129" t="s">
        <v>323</v>
      </c>
      <c r="D135" s="129" t="s">
        <v>158</v>
      </c>
      <c r="E135" s="130" t="s">
        <v>1354</v>
      </c>
      <c r="F135" s="131" t="s">
        <v>1355</v>
      </c>
      <c r="G135" s="132" t="s">
        <v>1345</v>
      </c>
      <c r="H135" s="133">
        <v>1</v>
      </c>
      <c r="I135" s="134"/>
      <c r="J135" s="135">
        <f t="shared" si="1"/>
        <v>0</v>
      </c>
      <c r="K135" s="131" t="s">
        <v>19</v>
      </c>
      <c r="L135" s="33"/>
      <c r="M135" s="136" t="s">
        <v>19</v>
      </c>
      <c r="N135" s="137" t="s">
        <v>47</v>
      </c>
      <c r="P135" s="138">
        <f t="shared" si="2"/>
        <v>0</v>
      </c>
      <c r="Q135" s="138">
        <v>0</v>
      </c>
      <c r="R135" s="138">
        <f t="shared" si="3"/>
        <v>0</v>
      </c>
      <c r="S135" s="138">
        <v>0</v>
      </c>
      <c r="T135" s="138">
        <f t="shared" si="4"/>
        <v>0</v>
      </c>
      <c r="U135" s="331" t="s">
        <v>272</v>
      </c>
      <c r="V135" s="1">
        <f t="shared" si="0"/>
        <v>0</v>
      </c>
      <c r="AR135" s="140" t="s">
        <v>163</v>
      </c>
      <c r="AT135" s="140" t="s">
        <v>158</v>
      </c>
      <c r="AU135" s="140" t="s">
        <v>82</v>
      </c>
      <c r="AY135" s="18" t="s">
        <v>155</v>
      </c>
      <c r="BE135" s="141">
        <f t="shared" si="5"/>
        <v>0</v>
      </c>
      <c r="BF135" s="141">
        <f t="shared" si="6"/>
        <v>0</v>
      </c>
      <c r="BG135" s="141">
        <f t="shared" si="7"/>
        <v>0</v>
      </c>
      <c r="BH135" s="141">
        <f t="shared" si="8"/>
        <v>0</v>
      </c>
      <c r="BI135" s="141">
        <f t="shared" si="9"/>
        <v>0</v>
      </c>
      <c r="BJ135" s="18" t="s">
        <v>88</v>
      </c>
      <c r="BK135" s="141">
        <f t="shared" si="10"/>
        <v>0</v>
      </c>
      <c r="BL135" s="18" t="s">
        <v>163</v>
      </c>
      <c r="BM135" s="140" t="s">
        <v>490</v>
      </c>
    </row>
    <row r="136" spans="2:65" s="1" customFormat="1" ht="16.5" customHeight="1" x14ac:dyDescent="0.2">
      <c r="B136" s="33"/>
      <c r="C136" s="129" t="s">
        <v>329</v>
      </c>
      <c r="D136" s="129" t="s">
        <v>158</v>
      </c>
      <c r="E136" s="130" t="s">
        <v>1356</v>
      </c>
      <c r="F136" s="131" t="s">
        <v>1357</v>
      </c>
      <c r="G136" s="132" t="s">
        <v>1345</v>
      </c>
      <c r="H136" s="133">
        <v>1</v>
      </c>
      <c r="I136" s="134"/>
      <c r="J136" s="135">
        <f t="shared" si="1"/>
        <v>0</v>
      </c>
      <c r="K136" s="131" t="s">
        <v>19</v>
      </c>
      <c r="L136" s="33"/>
      <c r="M136" s="136" t="s">
        <v>19</v>
      </c>
      <c r="N136" s="137" t="s">
        <v>47</v>
      </c>
      <c r="P136" s="138">
        <f t="shared" si="2"/>
        <v>0</v>
      </c>
      <c r="Q136" s="138">
        <v>0</v>
      </c>
      <c r="R136" s="138">
        <f t="shared" si="3"/>
        <v>0</v>
      </c>
      <c r="S136" s="138">
        <v>0</v>
      </c>
      <c r="T136" s="138">
        <f t="shared" si="4"/>
        <v>0</v>
      </c>
      <c r="U136" s="331" t="s">
        <v>272</v>
      </c>
      <c r="V136" s="1">
        <f t="shared" si="0"/>
        <v>0</v>
      </c>
      <c r="AR136" s="140" t="s">
        <v>163</v>
      </c>
      <c r="AT136" s="140" t="s">
        <v>158</v>
      </c>
      <c r="AU136" s="140" t="s">
        <v>82</v>
      </c>
      <c r="AY136" s="18" t="s">
        <v>155</v>
      </c>
      <c r="BE136" s="141">
        <f t="shared" si="5"/>
        <v>0</v>
      </c>
      <c r="BF136" s="141">
        <f t="shared" si="6"/>
        <v>0</v>
      </c>
      <c r="BG136" s="141">
        <f t="shared" si="7"/>
        <v>0</v>
      </c>
      <c r="BH136" s="141">
        <f t="shared" si="8"/>
        <v>0</v>
      </c>
      <c r="BI136" s="141">
        <f t="shared" si="9"/>
        <v>0</v>
      </c>
      <c r="BJ136" s="18" t="s">
        <v>88</v>
      </c>
      <c r="BK136" s="141">
        <f t="shared" si="10"/>
        <v>0</v>
      </c>
      <c r="BL136" s="18" t="s">
        <v>163</v>
      </c>
      <c r="BM136" s="140" t="s">
        <v>510</v>
      </c>
    </row>
    <row r="137" spans="2:65" s="1" customFormat="1" ht="19.5" x14ac:dyDescent="0.2">
      <c r="B137" s="33"/>
      <c r="D137" s="147" t="s">
        <v>266</v>
      </c>
      <c r="F137" s="164" t="s">
        <v>1358</v>
      </c>
      <c r="I137" s="144"/>
      <c r="L137" s="33"/>
      <c r="M137" s="188"/>
      <c r="N137" s="186"/>
      <c r="O137" s="186"/>
      <c r="P137" s="186"/>
      <c r="Q137" s="186"/>
      <c r="R137" s="186"/>
      <c r="S137" s="186"/>
      <c r="T137" s="186"/>
      <c r="U137" s="339"/>
      <c r="V137" s="1" t="str">
        <f t="shared" si="0"/>
        <v/>
      </c>
      <c r="AT137" s="18" t="s">
        <v>266</v>
      </c>
      <c r="AU137" s="18" t="s">
        <v>82</v>
      </c>
    </row>
    <row r="138" spans="2:65" s="1" customFormat="1" ht="6.95" customHeight="1" x14ac:dyDescent="0.2"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33"/>
    </row>
  </sheetData>
  <sheetProtection algorithmName="SHA-512" hashValue="+oVvHAZwWcby8fJ0F9vVo1rBaoqLZ+5HJVXgYxQyFxoUvg6KZB5orc62fh31fGfgDqAooQNrvnUQQIOH225VZw==" saltValue="8uRSRxQbc8MN2gCvZ2aZHg==" spinCount="100000" sheet="1" objects="1" scenarios="1" formatColumns="0" formatRows="0" autoFilter="0"/>
  <autoFilter ref="C91:K137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0"/>
  <sheetViews>
    <sheetView showGridLines="0" workbookViewId="0">
      <selection activeCell="AC99" sqref="AC9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1721/17 -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1359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ROUND((SUM(BE89:BE109)),  2)</f>
        <v>0</v>
      </c>
      <c r="I35" s="92">
        <v>0.21</v>
      </c>
      <c r="J35" s="82">
        <f>ROUND(((SUM(BE89:BE109))*I35),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ROUND((SUM(BF89:BF109)),  2)</f>
        <v>0</v>
      </c>
      <c r="I36" s="92">
        <v>0.12</v>
      </c>
      <c r="J36" s="82">
        <f>ROUND(((SUM(BF89:BF109))*I36),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ROUND((SUM(BG89:BG109)),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ROUND((SUM(BH89:BH109)),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ROUND((SUM(BI89:BI109)),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1721/17 -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ZTP - Plynovod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1360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1361</v>
      </c>
      <c r="E65" s="104"/>
      <c r="F65" s="104"/>
      <c r="G65" s="104"/>
      <c r="H65" s="104"/>
      <c r="I65" s="104"/>
      <c r="J65" s="105">
        <f>J93</f>
        <v>0</v>
      </c>
      <c r="L65" s="102"/>
    </row>
    <row r="66" spans="2:12" s="8" customFormat="1" ht="24.95" customHeight="1" x14ac:dyDescent="0.2">
      <c r="B66" s="102"/>
      <c r="D66" s="103" t="s">
        <v>1362</v>
      </c>
      <c r="E66" s="104"/>
      <c r="F66" s="104"/>
      <c r="G66" s="104"/>
      <c r="H66" s="104"/>
      <c r="I66" s="104"/>
      <c r="J66" s="105">
        <f>J96</f>
        <v>0</v>
      </c>
      <c r="L66" s="102"/>
    </row>
    <row r="67" spans="2:12" s="8" customFormat="1" ht="24.95" customHeight="1" x14ac:dyDescent="0.2">
      <c r="B67" s="102"/>
      <c r="D67" s="103" t="s">
        <v>1363</v>
      </c>
      <c r="E67" s="104"/>
      <c r="F67" s="104"/>
      <c r="G67" s="104"/>
      <c r="H67" s="104"/>
      <c r="I67" s="104"/>
      <c r="J67" s="105">
        <f>J103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139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Ostrovského 1721/12, 15000 Praha 5, b.j.č. 1721/17 -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ZTP - Plynovod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Ostrovského 1721/12,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140</v>
      </c>
      <c r="D88" s="112" t="s">
        <v>60</v>
      </c>
      <c r="E88" s="112" t="s">
        <v>56</v>
      </c>
      <c r="F88" s="112" t="s">
        <v>57</v>
      </c>
      <c r="G88" s="112" t="s">
        <v>141</v>
      </c>
      <c r="H88" s="112" t="s">
        <v>142</v>
      </c>
      <c r="I88" s="112" t="s">
        <v>143</v>
      </c>
      <c r="J88" s="112" t="s">
        <v>113</v>
      </c>
      <c r="K88" s="113" t="s">
        <v>144</v>
      </c>
      <c r="L88" s="110"/>
      <c r="M88" s="56" t="s">
        <v>19</v>
      </c>
      <c r="N88" s="57" t="s">
        <v>45</v>
      </c>
      <c r="O88" s="57" t="s">
        <v>145</v>
      </c>
      <c r="P88" s="57" t="s">
        <v>146</v>
      </c>
      <c r="Q88" s="57" t="s">
        <v>147</v>
      </c>
      <c r="R88" s="57" t="s">
        <v>148</v>
      </c>
      <c r="S88" s="57" t="s">
        <v>149</v>
      </c>
      <c r="T88" s="57" t="s">
        <v>150</v>
      </c>
      <c r="U88" s="328" t="s">
        <v>1694</v>
      </c>
    </row>
    <row r="89" spans="2:65" s="1" customFormat="1" ht="22.9" customHeight="1" x14ac:dyDescent="0.25">
      <c r="B89" s="33"/>
      <c r="C89" s="61" t="s">
        <v>152</v>
      </c>
      <c r="J89" s="114">
        <f>BK89</f>
        <v>0</v>
      </c>
      <c r="L89" s="33"/>
      <c r="M89" s="59"/>
      <c r="N89" s="51"/>
      <c r="O89" s="51"/>
      <c r="P89" s="115">
        <f>P90+P93+P96+P103</f>
        <v>0</v>
      </c>
      <c r="Q89" s="51"/>
      <c r="R89" s="115">
        <f>R90+R93+R96+R103</f>
        <v>0</v>
      </c>
      <c r="S89" s="51"/>
      <c r="T89" s="115">
        <f>T90+T93+T96+T103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BK90+BK93+BK96+BK103</f>
        <v>0</v>
      </c>
    </row>
    <row r="90" spans="2:65" s="11" customFormat="1" ht="25.9" customHeight="1" x14ac:dyDescent="0.2">
      <c r="B90" s="117"/>
      <c r="D90" s="118" t="s">
        <v>74</v>
      </c>
      <c r="E90" s="119" t="s">
        <v>1198</v>
      </c>
      <c r="F90" s="119" t="s">
        <v>1364</v>
      </c>
      <c r="I90" s="120"/>
      <c r="J90" s="121">
        <f>BK90</f>
        <v>0</v>
      </c>
      <c r="L90" s="117"/>
      <c r="M90" s="122"/>
      <c r="P90" s="123">
        <f>SUM(P91:P92)</f>
        <v>0</v>
      </c>
      <c r="R90" s="123">
        <f>SUM(R91:R92)</f>
        <v>0</v>
      </c>
      <c r="T90" s="123">
        <f>SUM(T91:T92)</f>
        <v>0</v>
      </c>
      <c r="U90" s="330"/>
      <c r="V90" s="1" t="str">
        <f t="shared" ref="V90:V109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155</v>
      </c>
      <c r="BK90" s="126">
        <f>SUM(BK91:BK92)</f>
        <v>0</v>
      </c>
    </row>
    <row r="91" spans="2:65" s="1" customFormat="1" ht="16.5" customHeight="1" x14ac:dyDescent="0.2">
      <c r="B91" s="33"/>
      <c r="C91" s="129" t="s">
        <v>82</v>
      </c>
      <c r="D91" s="129" t="s">
        <v>158</v>
      </c>
      <c r="E91" s="130" t="s">
        <v>1290</v>
      </c>
      <c r="F91" s="131" t="s">
        <v>1365</v>
      </c>
      <c r="G91" s="132" t="s">
        <v>1205</v>
      </c>
      <c r="H91" s="133">
        <v>20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31" t="s">
        <v>19</v>
      </c>
      <c r="V91" s="1" t="str">
        <f t="shared" si="0"/>
        <v/>
      </c>
      <c r="AR91" s="140" t="s">
        <v>163</v>
      </c>
      <c r="AT91" s="140" t="s">
        <v>158</v>
      </c>
      <c r="AU91" s="140" t="s">
        <v>82</v>
      </c>
      <c r="AY91" s="18" t="s">
        <v>155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163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158</v>
      </c>
      <c r="E92" s="130" t="s">
        <v>1293</v>
      </c>
      <c r="F92" s="131" t="s">
        <v>1366</v>
      </c>
      <c r="G92" s="132" t="s">
        <v>1205</v>
      </c>
      <c r="H92" s="133">
        <v>1</v>
      </c>
      <c r="I92" s="134"/>
      <c r="J92" s="135">
        <f>ROUND(I92*H92,2)</f>
        <v>0</v>
      </c>
      <c r="K92" s="131" t="s">
        <v>19</v>
      </c>
      <c r="L92" s="33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8">
        <f>S92*H92</f>
        <v>0</v>
      </c>
      <c r="U92" s="331" t="s">
        <v>19</v>
      </c>
      <c r="V92" s="1" t="str">
        <f t="shared" si="0"/>
        <v/>
      </c>
      <c r="AR92" s="140" t="s">
        <v>163</v>
      </c>
      <c r="AT92" s="140" t="s">
        <v>158</v>
      </c>
      <c r="AU92" s="140" t="s">
        <v>82</v>
      </c>
      <c r="AY92" s="18" t="s">
        <v>155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88</v>
      </c>
      <c r="BK92" s="141">
        <f>ROUND(I92*H92,2)</f>
        <v>0</v>
      </c>
      <c r="BL92" s="18" t="s">
        <v>163</v>
      </c>
      <c r="BM92" s="140" t="s">
        <v>163</v>
      </c>
    </row>
    <row r="93" spans="2:65" s="11" customFormat="1" ht="25.9" customHeight="1" x14ac:dyDescent="0.2">
      <c r="B93" s="117"/>
      <c r="D93" s="118" t="s">
        <v>74</v>
      </c>
      <c r="E93" s="119" t="s">
        <v>1227</v>
      </c>
      <c r="F93" s="119" t="s">
        <v>1367</v>
      </c>
      <c r="I93" s="120"/>
      <c r="J93" s="121">
        <f>BK93</f>
        <v>0</v>
      </c>
      <c r="L93" s="117"/>
      <c r="M93" s="122"/>
      <c r="P93" s="123">
        <f>SUM(P94:P95)</f>
        <v>0</v>
      </c>
      <c r="R93" s="123">
        <f>SUM(R94:R95)</f>
        <v>0</v>
      </c>
      <c r="T93" s="123">
        <f>SUM(T94:T95)</f>
        <v>0</v>
      </c>
      <c r="U93" s="330"/>
      <c r="V93" s="1" t="str">
        <f t="shared" si="0"/>
        <v/>
      </c>
      <c r="AR93" s="118" t="s">
        <v>82</v>
      </c>
      <c r="AT93" s="125" t="s">
        <v>74</v>
      </c>
      <c r="AU93" s="125" t="s">
        <v>75</v>
      </c>
      <c r="AY93" s="118" t="s">
        <v>155</v>
      </c>
      <c r="BK93" s="126">
        <f>SUM(BK94:BK95)</f>
        <v>0</v>
      </c>
    </row>
    <row r="94" spans="2:65" s="1" customFormat="1" ht="16.5" customHeight="1" x14ac:dyDescent="0.2">
      <c r="B94" s="33"/>
      <c r="C94" s="129" t="s">
        <v>156</v>
      </c>
      <c r="D94" s="129" t="s">
        <v>158</v>
      </c>
      <c r="E94" s="130" t="s">
        <v>1296</v>
      </c>
      <c r="F94" s="131" t="s">
        <v>1368</v>
      </c>
      <c r="G94" s="132" t="s">
        <v>1202</v>
      </c>
      <c r="H94" s="133">
        <v>20</v>
      </c>
      <c r="I94" s="134"/>
      <c r="J94" s="135">
        <f>ROUND(I94*H94,2)</f>
        <v>0</v>
      </c>
      <c r="K94" s="131" t="s">
        <v>19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8">
        <f>S94*H94</f>
        <v>0</v>
      </c>
      <c r="U94" s="331" t="s">
        <v>19</v>
      </c>
      <c r="V94" s="1" t="str">
        <f t="shared" si="0"/>
        <v/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163</v>
      </c>
      <c r="BM94" s="140" t="s">
        <v>191</v>
      </c>
    </row>
    <row r="95" spans="2:65" s="1" customFormat="1" ht="16.5" customHeight="1" x14ac:dyDescent="0.2">
      <c r="B95" s="33"/>
      <c r="C95" s="129" t="s">
        <v>163</v>
      </c>
      <c r="D95" s="129" t="s">
        <v>158</v>
      </c>
      <c r="E95" s="130" t="s">
        <v>1298</v>
      </c>
      <c r="F95" s="131" t="s">
        <v>1369</v>
      </c>
      <c r="G95" s="132" t="s">
        <v>1202</v>
      </c>
      <c r="H95" s="133">
        <v>1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31" t="s">
        <v>19</v>
      </c>
      <c r="V95" s="1" t="str">
        <f t="shared" si="0"/>
        <v/>
      </c>
      <c r="AR95" s="140" t="s">
        <v>163</v>
      </c>
      <c r="AT95" s="140" t="s">
        <v>158</v>
      </c>
      <c r="AU95" s="140" t="s">
        <v>82</v>
      </c>
      <c r="AY95" s="18" t="s">
        <v>155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163</v>
      </c>
      <c r="BM95" s="140" t="s">
        <v>204</v>
      </c>
    </row>
    <row r="96" spans="2:65" s="11" customFormat="1" ht="25.9" customHeight="1" x14ac:dyDescent="0.2">
      <c r="B96" s="117"/>
      <c r="D96" s="118" t="s">
        <v>74</v>
      </c>
      <c r="E96" s="119" t="s">
        <v>1243</v>
      </c>
      <c r="F96" s="119" t="s">
        <v>1370</v>
      </c>
      <c r="I96" s="120"/>
      <c r="J96" s="121">
        <f>BK96</f>
        <v>0</v>
      </c>
      <c r="L96" s="117"/>
      <c r="M96" s="122"/>
      <c r="P96" s="123">
        <f>SUM(P97:P102)</f>
        <v>0</v>
      </c>
      <c r="R96" s="123">
        <f>SUM(R97:R102)</f>
        <v>0</v>
      </c>
      <c r="T96" s="123">
        <f>SUM(T97:T102)</f>
        <v>0</v>
      </c>
      <c r="U96" s="330"/>
      <c r="V96" s="1" t="str">
        <f t="shared" si="0"/>
        <v/>
      </c>
      <c r="AR96" s="118" t="s">
        <v>82</v>
      </c>
      <c r="AT96" s="125" t="s">
        <v>74</v>
      </c>
      <c r="AU96" s="125" t="s">
        <v>75</v>
      </c>
      <c r="AY96" s="118" t="s">
        <v>155</v>
      </c>
      <c r="BK96" s="126">
        <f>SUM(BK97:BK102)</f>
        <v>0</v>
      </c>
    </row>
    <row r="97" spans="2:65" s="1" customFormat="1" ht="16.5" customHeight="1" x14ac:dyDescent="0.2">
      <c r="B97" s="33"/>
      <c r="C97" s="129" t="s">
        <v>187</v>
      </c>
      <c r="D97" s="129" t="s">
        <v>158</v>
      </c>
      <c r="E97" s="130" t="s">
        <v>1304</v>
      </c>
      <c r="F97" s="131" t="s">
        <v>1321</v>
      </c>
      <c r="G97" s="132" t="s">
        <v>1202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31" t="s">
        <v>19</v>
      </c>
      <c r="V97" s="1" t="str">
        <f t="shared" si="0"/>
        <v/>
      </c>
      <c r="AR97" s="140" t="s">
        <v>163</v>
      </c>
      <c r="AT97" s="140" t="s">
        <v>158</v>
      </c>
      <c r="AU97" s="140" t="s">
        <v>82</v>
      </c>
      <c r="AY97" s="18" t="s">
        <v>155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163</v>
      </c>
      <c r="BM97" s="140" t="s">
        <v>216</v>
      </c>
    </row>
    <row r="98" spans="2:65" s="1" customFormat="1" ht="19.5" x14ac:dyDescent="0.2">
      <c r="B98" s="33"/>
      <c r="D98" s="147" t="s">
        <v>266</v>
      </c>
      <c r="F98" s="164" t="s">
        <v>1371</v>
      </c>
      <c r="I98" s="144"/>
      <c r="L98" s="33"/>
      <c r="M98" s="145"/>
      <c r="U98" s="332"/>
      <c r="V98" s="1" t="str">
        <f t="shared" si="0"/>
        <v/>
      </c>
      <c r="AT98" s="18" t="s">
        <v>266</v>
      </c>
      <c r="AU98" s="18" t="s">
        <v>82</v>
      </c>
    </row>
    <row r="99" spans="2:65" s="1" customFormat="1" ht="16.5" customHeight="1" x14ac:dyDescent="0.2">
      <c r="B99" s="33"/>
      <c r="C99" s="129" t="s">
        <v>191</v>
      </c>
      <c r="D99" s="129" t="s">
        <v>158</v>
      </c>
      <c r="E99" s="130" t="s">
        <v>1307</v>
      </c>
      <c r="F99" s="131" t="s">
        <v>1372</v>
      </c>
      <c r="G99" s="132" t="s">
        <v>1202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31" t="s">
        <v>19</v>
      </c>
      <c r="V99" s="1" t="str">
        <f t="shared" si="0"/>
        <v/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163</v>
      </c>
      <c r="BM99" s="140" t="s">
        <v>8</v>
      </c>
    </row>
    <row r="100" spans="2:65" s="1" customFormat="1" ht="19.5" x14ac:dyDescent="0.2">
      <c r="B100" s="33"/>
      <c r="D100" s="147" t="s">
        <v>266</v>
      </c>
      <c r="F100" s="164" t="s">
        <v>1373</v>
      </c>
      <c r="I100" s="144"/>
      <c r="L100" s="33"/>
      <c r="M100" s="145"/>
      <c r="U100" s="332"/>
      <c r="V100" s="1" t="str">
        <f t="shared" si="0"/>
        <v/>
      </c>
      <c r="AT100" s="18" t="s">
        <v>266</v>
      </c>
      <c r="AU100" s="18" t="s">
        <v>82</v>
      </c>
    </row>
    <row r="101" spans="2:65" s="1" customFormat="1" ht="16.5" customHeight="1" x14ac:dyDescent="0.2">
      <c r="B101" s="33"/>
      <c r="C101" s="129" t="s">
        <v>198</v>
      </c>
      <c r="D101" s="129" t="s">
        <v>158</v>
      </c>
      <c r="E101" s="130" t="s">
        <v>1309</v>
      </c>
      <c r="F101" s="131" t="s">
        <v>1374</v>
      </c>
      <c r="G101" s="132" t="s">
        <v>1202</v>
      </c>
      <c r="H101" s="133">
        <v>1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331" t="s">
        <v>19</v>
      </c>
      <c r="V101" s="1" t="str">
        <f t="shared" si="0"/>
        <v/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163</v>
      </c>
      <c r="BM101" s="140" t="s">
        <v>243</v>
      </c>
    </row>
    <row r="102" spans="2:65" s="1" customFormat="1" ht="19.5" x14ac:dyDescent="0.2">
      <c r="B102" s="33"/>
      <c r="D102" s="147" t="s">
        <v>266</v>
      </c>
      <c r="F102" s="164" t="s">
        <v>1375</v>
      </c>
      <c r="I102" s="144"/>
      <c r="L102" s="33"/>
      <c r="M102" s="145"/>
      <c r="U102" s="332"/>
      <c r="V102" s="1" t="str">
        <f t="shared" si="0"/>
        <v/>
      </c>
      <c r="AT102" s="18" t="s">
        <v>266</v>
      </c>
      <c r="AU102" s="18" t="s">
        <v>82</v>
      </c>
    </row>
    <row r="103" spans="2:65" s="11" customFormat="1" ht="25.9" customHeight="1" x14ac:dyDescent="0.2">
      <c r="B103" s="117"/>
      <c r="D103" s="118" t="s">
        <v>74</v>
      </c>
      <c r="E103" s="119" t="s">
        <v>1274</v>
      </c>
      <c r="F103" s="119" t="s">
        <v>1342</v>
      </c>
      <c r="I103" s="120"/>
      <c r="J103" s="121">
        <f>BK103</f>
        <v>0</v>
      </c>
      <c r="L103" s="117"/>
      <c r="M103" s="122"/>
      <c r="P103" s="123">
        <f>SUM(P104:P109)</f>
        <v>0</v>
      </c>
      <c r="R103" s="123">
        <f>SUM(R104:R109)</f>
        <v>0</v>
      </c>
      <c r="T103" s="123">
        <f>SUM(T104:T109)</f>
        <v>0</v>
      </c>
      <c r="U103" s="330"/>
      <c r="V103" s="1" t="str">
        <f t="shared" si="0"/>
        <v/>
      </c>
      <c r="AR103" s="118" t="s">
        <v>82</v>
      </c>
      <c r="AT103" s="125" t="s">
        <v>74</v>
      </c>
      <c r="AU103" s="125" t="s">
        <v>75</v>
      </c>
      <c r="AY103" s="118" t="s">
        <v>155</v>
      </c>
      <c r="BK103" s="126">
        <f>SUM(BK104:BK109)</f>
        <v>0</v>
      </c>
    </row>
    <row r="104" spans="2:65" s="1" customFormat="1" ht="24.2" customHeight="1" x14ac:dyDescent="0.2">
      <c r="B104" s="33"/>
      <c r="C104" s="129" t="s">
        <v>204</v>
      </c>
      <c r="D104" s="129" t="s">
        <v>158</v>
      </c>
      <c r="E104" s="130" t="s">
        <v>1320</v>
      </c>
      <c r="F104" s="131" t="s">
        <v>1376</v>
      </c>
      <c r="G104" s="132" t="s">
        <v>1205</v>
      </c>
      <c r="H104" s="133">
        <v>1</v>
      </c>
      <c r="I104" s="134"/>
      <c r="J104" s="135">
        <f>ROUND(I104*H104,2)</f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8">
        <f>S104*H104</f>
        <v>0</v>
      </c>
      <c r="U104" s="331" t="s">
        <v>19</v>
      </c>
      <c r="V104" s="1" t="str">
        <f t="shared" si="0"/>
        <v/>
      </c>
      <c r="AR104" s="140" t="s">
        <v>163</v>
      </c>
      <c r="AT104" s="140" t="s">
        <v>158</v>
      </c>
      <c r="AU104" s="140" t="s">
        <v>82</v>
      </c>
      <c r="AY104" s="18" t="s">
        <v>155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88</v>
      </c>
      <c r="BK104" s="141">
        <f>ROUND(I104*H104,2)</f>
        <v>0</v>
      </c>
      <c r="BL104" s="18" t="s">
        <v>163</v>
      </c>
      <c r="BM104" s="140" t="s">
        <v>256</v>
      </c>
    </row>
    <row r="105" spans="2:65" s="1" customFormat="1" ht="19.5" x14ac:dyDescent="0.2">
      <c r="B105" s="33"/>
      <c r="D105" s="147" t="s">
        <v>266</v>
      </c>
      <c r="F105" s="164" t="s">
        <v>1377</v>
      </c>
      <c r="I105" s="144"/>
      <c r="L105" s="33"/>
      <c r="M105" s="145"/>
      <c r="U105" s="332"/>
      <c r="V105" s="1" t="str">
        <f t="shared" si="0"/>
        <v/>
      </c>
      <c r="AT105" s="18" t="s">
        <v>266</v>
      </c>
      <c r="AU105" s="18" t="s">
        <v>82</v>
      </c>
    </row>
    <row r="106" spans="2:65" s="1" customFormat="1" ht="16.5" customHeight="1" x14ac:dyDescent="0.2">
      <c r="B106" s="33"/>
      <c r="C106" s="129" t="s">
        <v>210</v>
      </c>
      <c r="D106" s="129" t="s">
        <v>158</v>
      </c>
      <c r="E106" s="130" t="s">
        <v>1322</v>
      </c>
      <c r="F106" s="131" t="s">
        <v>1378</v>
      </c>
      <c r="G106" s="132" t="s">
        <v>1205</v>
      </c>
      <c r="H106" s="133">
        <v>20</v>
      </c>
      <c r="I106" s="134"/>
      <c r="J106" s="135">
        <f>ROUND(I106*H106,2)</f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331" t="s">
        <v>19</v>
      </c>
      <c r="V106" s="1" t="str">
        <f t="shared" si="0"/>
        <v/>
      </c>
      <c r="AR106" s="140" t="s">
        <v>163</v>
      </c>
      <c r="AT106" s="140" t="s">
        <v>158</v>
      </c>
      <c r="AU106" s="140" t="s">
        <v>82</v>
      </c>
      <c r="AY106" s="18" t="s">
        <v>155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163</v>
      </c>
      <c r="BM106" s="140" t="s">
        <v>269</v>
      </c>
    </row>
    <row r="107" spans="2:65" s="1" customFormat="1" ht="16.5" customHeight="1" x14ac:dyDescent="0.2">
      <c r="B107" s="33"/>
      <c r="C107" s="129" t="s">
        <v>216</v>
      </c>
      <c r="D107" s="129" t="s">
        <v>158</v>
      </c>
      <c r="E107" s="130" t="s">
        <v>1379</v>
      </c>
      <c r="F107" s="131" t="s">
        <v>1380</v>
      </c>
      <c r="G107" s="132" t="s">
        <v>1345</v>
      </c>
      <c r="H107" s="133">
        <v>1</v>
      </c>
      <c r="I107" s="134"/>
      <c r="J107" s="135">
        <f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331" t="s">
        <v>19</v>
      </c>
      <c r="V107" s="1" t="str">
        <f t="shared" si="0"/>
        <v/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163</v>
      </c>
      <c r="BM107" s="140" t="s">
        <v>283</v>
      </c>
    </row>
    <row r="108" spans="2:65" s="1" customFormat="1" ht="16.5" customHeight="1" x14ac:dyDescent="0.2">
      <c r="B108" s="33"/>
      <c r="C108" s="129" t="s">
        <v>222</v>
      </c>
      <c r="D108" s="129" t="s">
        <v>158</v>
      </c>
      <c r="E108" s="130" t="s">
        <v>1381</v>
      </c>
      <c r="F108" s="131" t="s">
        <v>1349</v>
      </c>
      <c r="G108" s="132" t="s">
        <v>1345</v>
      </c>
      <c r="H108" s="133">
        <v>1</v>
      </c>
      <c r="I108" s="134"/>
      <c r="J108" s="135">
        <f>ROUND(I108*H108,2)</f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8">
        <f>S108*H108</f>
        <v>0</v>
      </c>
      <c r="U108" s="331" t="s">
        <v>19</v>
      </c>
      <c r="V108" s="1" t="str">
        <f t="shared" si="0"/>
        <v/>
      </c>
      <c r="AR108" s="140" t="s">
        <v>163</v>
      </c>
      <c r="AT108" s="140" t="s">
        <v>158</v>
      </c>
      <c r="AU108" s="140" t="s">
        <v>82</v>
      </c>
      <c r="AY108" s="18" t="s">
        <v>155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88</v>
      </c>
      <c r="BK108" s="141">
        <f>ROUND(I108*H108,2)</f>
        <v>0</v>
      </c>
      <c r="BL108" s="18" t="s">
        <v>163</v>
      </c>
      <c r="BM108" s="140" t="s">
        <v>297</v>
      </c>
    </row>
    <row r="109" spans="2:65" s="1" customFormat="1" ht="16.5" customHeight="1" x14ac:dyDescent="0.2">
      <c r="B109" s="33"/>
      <c r="C109" s="129" t="s">
        <v>8</v>
      </c>
      <c r="D109" s="129" t="s">
        <v>158</v>
      </c>
      <c r="E109" s="130" t="s">
        <v>1382</v>
      </c>
      <c r="F109" s="131" t="s">
        <v>1383</v>
      </c>
      <c r="G109" s="132" t="s">
        <v>1345</v>
      </c>
      <c r="H109" s="133">
        <v>1</v>
      </c>
      <c r="I109" s="134"/>
      <c r="J109" s="135">
        <f>ROUND(I109*H109,2)</f>
        <v>0</v>
      </c>
      <c r="K109" s="131" t="s">
        <v>19</v>
      </c>
      <c r="L109" s="33"/>
      <c r="M109" s="184" t="s">
        <v>19</v>
      </c>
      <c r="N109" s="185" t="s">
        <v>47</v>
      </c>
      <c r="O109" s="186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7">
        <f>S109*H109</f>
        <v>0</v>
      </c>
      <c r="U109" s="338" t="s">
        <v>19</v>
      </c>
      <c r="V109" s="1" t="str">
        <f t="shared" si="0"/>
        <v/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163</v>
      </c>
      <c r="BM109" s="140" t="s">
        <v>307</v>
      </c>
    </row>
    <row r="110" spans="2:65" s="1" customFormat="1" ht="6.95" customHeight="1" x14ac:dyDescent="0.2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3"/>
    </row>
  </sheetData>
  <sheetProtection algorithmName="SHA-512" hashValue="Bbuhf68bT+I3JkTJseeYLtsKrcezuUZRvV4rPR15Qy436r9qCYUp33qALxoApJHxLq2zBRsvNS85w4040KejJQ==" saltValue="KdgYSxK0PYfVn8yd9kyXkw==" spinCount="100000" sheet="1" objects="1" scenarios="1" formatColumns="0" formatRows="0" autoFilter="0"/>
  <autoFilter ref="C88:K109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4"/>
  <sheetViews>
    <sheetView showGridLines="0" workbookViewId="0">
      <selection activeCell="Y92" sqref="Y9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1721/17 -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1384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ROUND((SUM(BE86:BE123)),  2)</f>
        <v>0</v>
      </c>
      <c r="I35" s="92">
        <v>0.21</v>
      </c>
      <c r="J35" s="82">
        <f>ROUND(((SUM(BE86:BE123))*I35),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ROUND((SUM(BF86:BF123)),  2)</f>
        <v>0</v>
      </c>
      <c r="I36" s="92">
        <v>0.12</v>
      </c>
      <c r="J36" s="82">
        <f>ROUND(((SUM(BF86:BF123))*I36),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ROUND((SUM(BG86:BG123)),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ROUND((SUM(BH86:BH123)),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ROUND((SUM(BI86:BI123)),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Ostrovského 1721/12, 15000 Praha 5, b.j.č. 1721/17 -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EL - Elektroinstalace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Ostrovského 1721/12,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1384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139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Ostrovského 1721/12, 15000 Praha 5, b.j.č. 1721/17 -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EL - Elektroinstalace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Ostrovského 1721/12,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140</v>
      </c>
      <c r="D85" s="112" t="s">
        <v>60</v>
      </c>
      <c r="E85" s="112" t="s">
        <v>56</v>
      </c>
      <c r="F85" s="112" t="s">
        <v>57</v>
      </c>
      <c r="G85" s="112" t="s">
        <v>141</v>
      </c>
      <c r="H85" s="112" t="s">
        <v>142</v>
      </c>
      <c r="I85" s="112" t="s">
        <v>143</v>
      </c>
      <c r="J85" s="112" t="s">
        <v>113</v>
      </c>
      <c r="K85" s="113" t="s">
        <v>144</v>
      </c>
      <c r="L85" s="110"/>
      <c r="M85" s="56" t="s">
        <v>19</v>
      </c>
      <c r="N85" s="57" t="s">
        <v>45</v>
      </c>
      <c r="O85" s="57" t="s">
        <v>145</v>
      </c>
      <c r="P85" s="57" t="s">
        <v>146</v>
      </c>
      <c r="Q85" s="57" t="s">
        <v>147</v>
      </c>
      <c r="R85" s="57" t="s">
        <v>148</v>
      </c>
      <c r="S85" s="57" t="s">
        <v>149</v>
      </c>
      <c r="T85" s="57" t="s">
        <v>150</v>
      </c>
      <c r="U85" s="328" t="s">
        <v>1694</v>
      </c>
    </row>
    <row r="86" spans="2:65" s="1" customFormat="1" ht="22.9" customHeight="1" x14ac:dyDescent="0.25">
      <c r="B86" s="33"/>
      <c r="C86" s="61" t="s">
        <v>152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</v>
      </c>
      <c r="F87" s="119" t="s">
        <v>100</v>
      </c>
      <c r="I87" s="120"/>
      <c r="J87" s="121">
        <f>BK87</f>
        <v>0</v>
      </c>
      <c r="L87" s="117"/>
      <c r="M87" s="122"/>
      <c r="P87" s="123">
        <f>SUM(P88:P123)</f>
        <v>0</v>
      </c>
      <c r="R87" s="123">
        <f>SUM(R88:R123)</f>
        <v>0</v>
      </c>
      <c r="T87" s="123">
        <f>SUM(T88:T123)</f>
        <v>0</v>
      </c>
      <c r="U87" s="330"/>
      <c r="V87" s="1" t="str">
        <f t="shared" ref="V87:V123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155</v>
      </c>
      <c r="BK87" s="126">
        <f>SUM(BK88:BK123)</f>
        <v>0</v>
      </c>
    </row>
    <row r="88" spans="2:65" s="1" customFormat="1" ht="16.5" customHeight="1" x14ac:dyDescent="0.2">
      <c r="B88" s="33"/>
      <c r="C88" s="129" t="s">
        <v>82</v>
      </c>
      <c r="D88" s="129" t="s">
        <v>158</v>
      </c>
      <c r="E88" s="130" t="s">
        <v>1385</v>
      </c>
      <c r="F88" s="131" t="s">
        <v>1386</v>
      </c>
      <c r="G88" s="132" t="s">
        <v>1202</v>
      </c>
      <c r="H88" s="133">
        <v>4</v>
      </c>
      <c r="I88" s="134"/>
      <c r="J88" s="135">
        <f t="shared" ref="J88:J123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3" si="2">O88*H88</f>
        <v>0</v>
      </c>
      <c r="Q88" s="138">
        <v>0</v>
      </c>
      <c r="R88" s="138">
        <f t="shared" ref="R88:R123" si="3">Q88*H88</f>
        <v>0</v>
      </c>
      <c r="S88" s="138">
        <v>0</v>
      </c>
      <c r="T88" s="138">
        <f t="shared" ref="T88:T123" si="4">S88*H88</f>
        <v>0</v>
      </c>
      <c r="U88" s="331" t="s">
        <v>19</v>
      </c>
      <c r="V88" s="1" t="str">
        <f t="shared" si="0"/>
        <v/>
      </c>
      <c r="AR88" s="140" t="s">
        <v>163</v>
      </c>
      <c r="AT88" s="140" t="s">
        <v>158</v>
      </c>
      <c r="AU88" s="140" t="s">
        <v>82</v>
      </c>
      <c r="AY88" s="18" t="s">
        <v>155</v>
      </c>
      <c r="BE88" s="141">
        <f t="shared" ref="BE88:BE123" si="5">IF(N88="základní",J88,0)</f>
        <v>0</v>
      </c>
      <c r="BF88" s="141">
        <f t="shared" ref="BF88:BF123" si="6">IF(N88="snížená",J88,0)</f>
        <v>0</v>
      </c>
      <c r="BG88" s="141">
        <f t="shared" ref="BG88:BG123" si="7">IF(N88="zákl. přenesená",J88,0)</f>
        <v>0</v>
      </c>
      <c r="BH88" s="141">
        <f t="shared" ref="BH88:BH123" si="8">IF(N88="sníž. přenesená",J88,0)</f>
        <v>0</v>
      </c>
      <c r="BI88" s="141">
        <f t="shared" ref="BI88:BI123" si="9">IF(N88="nulová",J88,0)</f>
        <v>0</v>
      </c>
      <c r="BJ88" s="18" t="s">
        <v>88</v>
      </c>
      <c r="BK88" s="141">
        <f t="shared" ref="BK88:BK123" si="10">ROUND(I88*H88,2)</f>
        <v>0</v>
      </c>
      <c r="BL88" s="18" t="s">
        <v>163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158</v>
      </c>
      <c r="E89" s="130" t="s">
        <v>1387</v>
      </c>
      <c r="F89" s="131" t="s">
        <v>1388</v>
      </c>
      <c r="G89" s="132" t="s">
        <v>1202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19</v>
      </c>
      <c r="V89" s="1" t="str">
        <f t="shared" si="0"/>
        <v/>
      </c>
      <c r="AR89" s="140" t="s">
        <v>163</v>
      </c>
      <c r="AT89" s="140" t="s">
        <v>158</v>
      </c>
      <c r="AU89" s="140" t="s">
        <v>82</v>
      </c>
      <c r="AY89" s="18" t="s">
        <v>155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163</v>
      </c>
      <c r="BM89" s="140" t="s">
        <v>163</v>
      </c>
    </row>
    <row r="90" spans="2:65" s="1" customFormat="1" ht="16.5" customHeight="1" x14ac:dyDescent="0.2">
      <c r="B90" s="33"/>
      <c r="C90" s="129" t="s">
        <v>156</v>
      </c>
      <c r="D90" s="129" t="s">
        <v>158</v>
      </c>
      <c r="E90" s="130" t="s">
        <v>1389</v>
      </c>
      <c r="F90" s="131" t="s">
        <v>1390</v>
      </c>
      <c r="G90" s="132" t="s">
        <v>1202</v>
      </c>
      <c r="H90" s="133">
        <v>3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19</v>
      </c>
      <c r="V90" s="1" t="str">
        <f t="shared" si="0"/>
        <v/>
      </c>
      <c r="AR90" s="140" t="s">
        <v>163</v>
      </c>
      <c r="AT90" s="140" t="s">
        <v>158</v>
      </c>
      <c r="AU90" s="140" t="s">
        <v>82</v>
      </c>
      <c r="AY90" s="18" t="s">
        <v>155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163</v>
      </c>
      <c r="BM90" s="140" t="s">
        <v>191</v>
      </c>
    </row>
    <row r="91" spans="2:65" s="1" customFormat="1" ht="16.5" customHeight="1" x14ac:dyDescent="0.2">
      <c r="B91" s="33"/>
      <c r="C91" s="129" t="s">
        <v>163</v>
      </c>
      <c r="D91" s="129" t="s">
        <v>158</v>
      </c>
      <c r="E91" s="130" t="s">
        <v>1391</v>
      </c>
      <c r="F91" s="131" t="s">
        <v>1392</v>
      </c>
      <c r="G91" s="132" t="s">
        <v>1202</v>
      </c>
      <c r="H91" s="133">
        <v>4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19</v>
      </c>
      <c r="V91" s="1" t="str">
        <f t="shared" si="0"/>
        <v/>
      </c>
      <c r="AR91" s="140" t="s">
        <v>163</v>
      </c>
      <c r="AT91" s="140" t="s">
        <v>158</v>
      </c>
      <c r="AU91" s="140" t="s">
        <v>82</v>
      </c>
      <c r="AY91" s="18" t="s">
        <v>155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163</v>
      </c>
      <c r="BM91" s="140" t="s">
        <v>204</v>
      </c>
    </row>
    <row r="92" spans="2:65" s="1" customFormat="1" ht="16.5" customHeight="1" x14ac:dyDescent="0.2">
      <c r="B92" s="33"/>
      <c r="C92" s="129" t="s">
        <v>187</v>
      </c>
      <c r="D92" s="129" t="s">
        <v>158</v>
      </c>
      <c r="E92" s="130" t="s">
        <v>1393</v>
      </c>
      <c r="F92" s="131" t="s">
        <v>1394</v>
      </c>
      <c r="G92" s="132" t="s">
        <v>1202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163</v>
      </c>
      <c r="AT92" s="140" t="s">
        <v>158</v>
      </c>
      <c r="AU92" s="140" t="s">
        <v>82</v>
      </c>
      <c r="AY92" s="18" t="s">
        <v>155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163</v>
      </c>
      <c r="BM92" s="140" t="s">
        <v>216</v>
      </c>
    </row>
    <row r="93" spans="2:65" s="1" customFormat="1" ht="16.5" customHeight="1" x14ac:dyDescent="0.2">
      <c r="B93" s="33"/>
      <c r="C93" s="129" t="s">
        <v>191</v>
      </c>
      <c r="D93" s="129" t="s">
        <v>158</v>
      </c>
      <c r="E93" s="130" t="s">
        <v>1395</v>
      </c>
      <c r="F93" s="131" t="s">
        <v>1396</v>
      </c>
      <c r="G93" s="132" t="s">
        <v>1202</v>
      </c>
      <c r="H93" s="133">
        <v>4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163</v>
      </c>
      <c r="AT93" s="140" t="s">
        <v>158</v>
      </c>
      <c r="AU93" s="140" t="s">
        <v>82</v>
      </c>
      <c r="AY93" s="18" t="s">
        <v>155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163</v>
      </c>
      <c r="BM93" s="140" t="s">
        <v>8</v>
      </c>
    </row>
    <row r="94" spans="2:65" s="1" customFormat="1" ht="16.5" customHeight="1" x14ac:dyDescent="0.2">
      <c r="B94" s="33"/>
      <c r="C94" s="129" t="s">
        <v>198</v>
      </c>
      <c r="D94" s="129" t="s">
        <v>158</v>
      </c>
      <c r="E94" s="130" t="s">
        <v>1397</v>
      </c>
      <c r="F94" s="131" t="s">
        <v>1398</v>
      </c>
      <c r="G94" s="132" t="s">
        <v>1202</v>
      </c>
      <c r="H94" s="133">
        <v>5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163</v>
      </c>
      <c r="AT94" s="140" t="s">
        <v>158</v>
      </c>
      <c r="AU94" s="140" t="s">
        <v>82</v>
      </c>
      <c r="AY94" s="18" t="s">
        <v>155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163</v>
      </c>
      <c r="BM94" s="140" t="s">
        <v>243</v>
      </c>
    </row>
    <row r="95" spans="2:65" s="1" customFormat="1" ht="16.5" customHeight="1" x14ac:dyDescent="0.2">
      <c r="B95" s="33"/>
      <c r="C95" s="129" t="s">
        <v>204</v>
      </c>
      <c r="D95" s="129" t="s">
        <v>158</v>
      </c>
      <c r="E95" s="130" t="s">
        <v>1399</v>
      </c>
      <c r="F95" s="131" t="s">
        <v>1400</v>
      </c>
      <c r="G95" s="132" t="s">
        <v>1202</v>
      </c>
      <c r="H95" s="133">
        <v>10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163</v>
      </c>
      <c r="AT95" s="140" t="s">
        <v>158</v>
      </c>
      <c r="AU95" s="140" t="s">
        <v>82</v>
      </c>
      <c r="AY95" s="18" t="s">
        <v>155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163</v>
      </c>
      <c r="BM95" s="140" t="s">
        <v>256</v>
      </c>
    </row>
    <row r="96" spans="2:65" s="1" customFormat="1" ht="16.5" customHeight="1" x14ac:dyDescent="0.2">
      <c r="B96" s="33"/>
      <c r="C96" s="129" t="s">
        <v>210</v>
      </c>
      <c r="D96" s="129" t="s">
        <v>158</v>
      </c>
      <c r="E96" s="130" t="s">
        <v>1401</v>
      </c>
      <c r="F96" s="131" t="s">
        <v>1402</v>
      </c>
      <c r="G96" s="132" t="s">
        <v>1202</v>
      </c>
      <c r="H96" s="133">
        <v>2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163</v>
      </c>
      <c r="AT96" s="140" t="s">
        <v>158</v>
      </c>
      <c r="AU96" s="140" t="s">
        <v>82</v>
      </c>
      <c r="AY96" s="18" t="s">
        <v>155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163</v>
      </c>
      <c r="BM96" s="140" t="s">
        <v>269</v>
      </c>
    </row>
    <row r="97" spans="2:65" s="1" customFormat="1" ht="16.5" customHeight="1" x14ac:dyDescent="0.2">
      <c r="B97" s="33"/>
      <c r="C97" s="129" t="s">
        <v>216</v>
      </c>
      <c r="D97" s="129" t="s">
        <v>158</v>
      </c>
      <c r="E97" s="130" t="s">
        <v>1403</v>
      </c>
      <c r="F97" s="131" t="s">
        <v>1404</v>
      </c>
      <c r="G97" s="132" t="s">
        <v>1202</v>
      </c>
      <c r="H97" s="133">
        <v>2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163</v>
      </c>
      <c r="AT97" s="140" t="s">
        <v>158</v>
      </c>
      <c r="AU97" s="140" t="s">
        <v>82</v>
      </c>
      <c r="AY97" s="18" t="s">
        <v>155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163</v>
      </c>
      <c r="BM97" s="140" t="s">
        <v>283</v>
      </c>
    </row>
    <row r="98" spans="2:65" s="1" customFormat="1" ht="16.5" customHeight="1" x14ac:dyDescent="0.2">
      <c r="B98" s="33"/>
      <c r="C98" s="129" t="s">
        <v>222</v>
      </c>
      <c r="D98" s="129" t="s">
        <v>158</v>
      </c>
      <c r="E98" s="130" t="s">
        <v>1405</v>
      </c>
      <c r="F98" s="131" t="s">
        <v>1406</v>
      </c>
      <c r="G98" s="132" t="s">
        <v>1202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163</v>
      </c>
      <c r="AT98" s="140" t="s">
        <v>158</v>
      </c>
      <c r="AU98" s="140" t="s">
        <v>82</v>
      </c>
      <c r="AY98" s="18" t="s">
        <v>155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163</v>
      </c>
      <c r="BM98" s="140" t="s">
        <v>297</v>
      </c>
    </row>
    <row r="99" spans="2:65" s="1" customFormat="1" ht="16.5" customHeight="1" x14ac:dyDescent="0.2">
      <c r="B99" s="33"/>
      <c r="C99" s="129" t="s">
        <v>8</v>
      </c>
      <c r="D99" s="129" t="s">
        <v>158</v>
      </c>
      <c r="E99" s="130" t="s">
        <v>1407</v>
      </c>
      <c r="F99" s="131" t="s">
        <v>1408</v>
      </c>
      <c r="G99" s="132" t="s">
        <v>1202</v>
      </c>
      <c r="H99" s="133">
        <v>36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163</v>
      </c>
      <c r="AT99" s="140" t="s">
        <v>158</v>
      </c>
      <c r="AU99" s="140" t="s">
        <v>82</v>
      </c>
      <c r="AY99" s="18" t="s">
        <v>155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163</v>
      </c>
      <c r="BM99" s="140" t="s">
        <v>307</v>
      </c>
    </row>
    <row r="100" spans="2:65" s="1" customFormat="1" ht="16.5" customHeight="1" x14ac:dyDescent="0.2">
      <c r="B100" s="33"/>
      <c r="C100" s="129" t="s">
        <v>238</v>
      </c>
      <c r="D100" s="129" t="s">
        <v>158</v>
      </c>
      <c r="E100" s="130" t="s">
        <v>1409</v>
      </c>
      <c r="F100" s="131" t="s">
        <v>1410</v>
      </c>
      <c r="G100" s="132" t="s">
        <v>1202</v>
      </c>
      <c r="H100" s="133">
        <v>5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163</v>
      </c>
      <c r="AT100" s="140" t="s">
        <v>158</v>
      </c>
      <c r="AU100" s="140" t="s">
        <v>82</v>
      </c>
      <c r="AY100" s="18" t="s">
        <v>155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163</v>
      </c>
      <c r="BM100" s="140" t="s">
        <v>323</v>
      </c>
    </row>
    <row r="101" spans="2:65" s="1" customFormat="1" ht="16.5" customHeight="1" x14ac:dyDescent="0.2">
      <c r="B101" s="33"/>
      <c r="C101" s="129" t="s">
        <v>243</v>
      </c>
      <c r="D101" s="129" t="s">
        <v>158</v>
      </c>
      <c r="E101" s="130" t="s">
        <v>1411</v>
      </c>
      <c r="F101" s="131" t="s">
        <v>1412</v>
      </c>
      <c r="G101" s="132" t="s">
        <v>1202</v>
      </c>
      <c r="H101" s="133">
        <v>4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31" t="s">
        <v>19</v>
      </c>
      <c r="V101" s="1" t="str">
        <f t="shared" si="0"/>
        <v/>
      </c>
      <c r="AR101" s="140" t="s">
        <v>163</v>
      </c>
      <c r="AT101" s="140" t="s">
        <v>158</v>
      </c>
      <c r="AU101" s="140" t="s">
        <v>82</v>
      </c>
      <c r="AY101" s="18" t="s">
        <v>155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163</v>
      </c>
      <c r="BM101" s="140" t="s">
        <v>338</v>
      </c>
    </row>
    <row r="102" spans="2:65" s="1" customFormat="1" ht="16.5" customHeight="1" x14ac:dyDescent="0.2">
      <c r="B102" s="33"/>
      <c r="C102" s="129" t="s">
        <v>250</v>
      </c>
      <c r="D102" s="129" t="s">
        <v>158</v>
      </c>
      <c r="E102" s="130" t="s">
        <v>1413</v>
      </c>
      <c r="F102" s="131" t="s">
        <v>1414</v>
      </c>
      <c r="G102" s="132" t="s">
        <v>1202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19</v>
      </c>
      <c r="V102" s="1" t="str">
        <f t="shared" si="0"/>
        <v/>
      </c>
      <c r="AR102" s="140" t="s">
        <v>163</v>
      </c>
      <c r="AT102" s="140" t="s">
        <v>158</v>
      </c>
      <c r="AU102" s="140" t="s">
        <v>82</v>
      </c>
      <c r="AY102" s="18" t="s">
        <v>155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163</v>
      </c>
      <c r="BM102" s="140" t="s">
        <v>347</v>
      </c>
    </row>
    <row r="103" spans="2:65" s="1" customFormat="1" ht="16.5" customHeight="1" x14ac:dyDescent="0.2">
      <c r="B103" s="33"/>
      <c r="C103" s="129" t="s">
        <v>256</v>
      </c>
      <c r="D103" s="129" t="s">
        <v>158</v>
      </c>
      <c r="E103" s="130" t="s">
        <v>1415</v>
      </c>
      <c r="F103" s="131" t="s">
        <v>1416</v>
      </c>
      <c r="G103" s="132" t="s">
        <v>1202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31" t="s">
        <v>272</v>
      </c>
      <c r="V103" s="1">
        <f t="shared" si="0"/>
        <v>0</v>
      </c>
      <c r="AR103" s="140" t="s">
        <v>163</v>
      </c>
      <c r="AT103" s="140" t="s">
        <v>158</v>
      </c>
      <c r="AU103" s="140" t="s">
        <v>82</v>
      </c>
      <c r="AY103" s="18" t="s">
        <v>155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163</v>
      </c>
      <c r="BM103" s="140" t="s">
        <v>365</v>
      </c>
    </row>
    <row r="104" spans="2:65" s="1" customFormat="1" ht="16.5" customHeight="1" x14ac:dyDescent="0.2">
      <c r="B104" s="33"/>
      <c r="C104" s="129" t="s">
        <v>261</v>
      </c>
      <c r="D104" s="129" t="s">
        <v>158</v>
      </c>
      <c r="E104" s="130" t="s">
        <v>1417</v>
      </c>
      <c r="F104" s="131" t="s">
        <v>1418</v>
      </c>
      <c r="G104" s="132" t="s">
        <v>1202</v>
      </c>
      <c r="H104" s="133">
        <v>17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31" t="s">
        <v>19</v>
      </c>
      <c r="V104" s="1" t="str">
        <f t="shared" si="0"/>
        <v/>
      </c>
      <c r="AR104" s="140" t="s">
        <v>163</v>
      </c>
      <c r="AT104" s="140" t="s">
        <v>158</v>
      </c>
      <c r="AU104" s="140" t="s">
        <v>82</v>
      </c>
      <c r="AY104" s="18" t="s">
        <v>155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163</v>
      </c>
      <c r="BM104" s="140" t="s">
        <v>380</v>
      </c>
    </row>
    <row r="105" spans="2:65" s="1" customFormat="1" ht="16.5" customHeight="1" x14ac:dyDescent="0.2">
      <c r="B105" s="33"/>
      <c r="C105" s="129" t="s">
        <v>269</v>
      </c>
      <c r="D105" s="129" t="s">
        <v>158</v>
      </c>
      <c r="E105" s="130" t="s">
        <v>1419</v>
      </c>
      <c r="F105" s="131" t="s">
        <v>1420</v>
      </c>
      <c r="G105" s="132" t="s">
        <v>326</v>
      </c>
      <c r="H105" s="133">
        <v>16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31" t="s">
        <v>19</v>
      </c>
      <c r="V105" s="1" t="str">
        <f t="shared" si="0"/>
        <v/>
      </c>
      <c r="AR105" s="140" t="s">
        <v>163</v>
      </c>
      <c r="AT105" s="140" t="s">
        <v>158</v>
      </c>
      <c r="AU105" s="140" t="s">
        <v>82</v>
      </c>
      <c r="AY105" s="18" t="s">
        <v>155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163</v>
      </c>
      <c r="BM105" s="140" t="s">
        <v>396</v>
      </c>
    </row>
    <row r="106" spans="2:65" s="1" customFormat="1" ht="16.5" customHeight="1" x14ac:dyDescent="0.2">
      <c r="B106" s="33"/>
      <c r="C106" s="129" t="s">
        <v>276</v>
      </c>
      <c r="D106" s="129" t="s">
        <v>158</v>
      </c>
      <c r="E106" s="130" t="s">
        <v>1421</v>
      </c>
      <c r="F106" s="131" t="s">
        <v>1422</v>
      </c>
      <c r="G106" s="132" t="s">
        <v>326</v>
      </c>
      <c r="H106" s="133">
        <v>225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31" t="s">
        <v>19</v>
      </c>
      <c r="V106" s="1" t="str">
        <f t="shared" si="0"/>
        <v/>
      </c>
      <c r="AR106" s="140" t="s">
        <v>163</v>
      </c>
      <c r="AT106" s="140" t="s">
        <v>158</v>
      </c>
      <c r="AU106" s="140" t="s">
        <v>82</v>
      </c>
      <c r="AY106" s="18" t="s">
        <v>155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163</v>
      </c>
      <c r="BM106" s="140" t="s">
        <v>405</v>
      </c>
    </row>
    <row r="107" spans="2:65" s="1" customFormat="1" ht="16.5" customHeight="1" x14ac:dyDescent="0.2">
      <c r="B107" s="33"/>
      <c r="C107" s="129" t="s">
        <v>283</v>
      </c>
      <c r="D107" s="129" t="s">
        <v>158</v>
      </c>
      <c r="E107" s="130" t="s">
        <v>1423</v>
      </c>
      <c r="F107" s="131" t="s">
        <v>1424</v>
      </c>
      <c r="G107" s="132" t="s">
        <v>326</v>
      </c>
      <c r="H107" s="133">
        <v>110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31" t="s">
        <v>19</v>
      </c>
      <c r="V107" s="1" t="str">
        <f t="shared" si="0"/>
        <v/>
      </c>
      <c r="AR107" s="140" t="s">
        <v>163</v>
      </c>
      <c r="AT107" s="140" t="s">
        <v>158</v>
      </c>
      <c r="AU107" s="140" t="s">
        <v>82</v>
      </c>
      <c r="AY107" s="18" t="s">
        <v>155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163</v>
      </c>
      <c r="BM107" s="140" t="s">
        <v>415</v>
      </c>
    </row>
    <row r="108" spans="2:65" s="1" customFormat="1" ht="16.5" customHeight="1" x14ac:dyDescent="0.2">
      <c r="B108" s="33"/>
      <c r="C108" s="129" t="s">
        <v>7</v>
      </c>
      <c r="D108" s="129" t="s">
        <v>158</v>
      </c>
      <c r="E108" s="130" t="s">
        <v>1425</v>
      </c>
      <c r="F108" s="131" t="s">
        <v>1426</v>
      </c>
      <c r="G108" s="132" t="s">
        <v>326</v>
      </c>
      <c r="H108" s="133">
        <v>33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31" t="s">
        <v>19</v>
      </c>
      <c r="V108" s="1" t="str">
        <f t="shared" si="0"/>
        <v/>
      </c>
      <c r="AR108" s="140" t="s">
        <v>163</v>
      </c>
      <c r="AT108" s="140" t="s">
        <v>158</v>
      </c>
      <c r="AU108" s="140" t="s">
        <v>82</v>
      </c>
      <c r="AY108" s="18" t="s">
        <v>155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163</v>
      </c>
      <c r="BM108" s="140" t="s">
        <v>423</v>
      </c>
    </row>
    <row r="109" spans="2:65" s="1" customFormat="1" ht="16.5" customHeight="1" x14ac:dyDescent="0.2">
      <c r="B109" s="33"/>
      <c r="C109" s="129" t="s">
        <v>297</v>
      </c>
      <c r="D109" s="129" t="s">
        <v>158</v>
      </c>
      <c r="E109" s="130" t="s">
        <v>1427</v>
      </c>
      <c r="F109" s="131" t="s">
        <v>1428</v>
      </c>
      <c r="G109" s="132" t="s">
        <v>326</v>
      </c>
      <c r="H109" s="133">
        <v>25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31" t="s">
        <v>19</v>
      </c>
      <c r="V109" s="1" t="str">
        <f t="shared" si="0"/>
        <v/>
      </c>
      <c r="AR109" s="140" t="s">
        <v>163</v>
      </c>
      <c r="AT109" s="140" t="s">
        <v>158</v>
      </c>
      <c r="AU109" s="140" t="s">
        <v>82</v>
      </c>
      <c r="AY109" s="18" t="s">
        <v>155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163</v>
      </c>
      <c r="BM109" s="140" t="s">
        <v>438</v>
      </c>
    </row>
    <row r="110" spans="2:65" s="1" customFormat="1" ht="16.5" customHeight="1" x14ac:dyDescent="0.2">
      <c r="B110" s="33"/>
      <c r="C110" s="129" t="s">
        <v>302</v>
      </c>
      <c r="D110" s="129" t="s">
        <v>158</v>
      </c>
      <c r="E110" s="130" t="s">
        <v>1429</v>
      </c>
      <c r="F110" s="131" t="s">
        <v>1430</v>
      </c>
      <c r="G110" s="132" t="s">
        <v>326</v>
      </c>
      <c r="H110" s="133">
        <v>26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31" t="s">
        <v>19</v>
      </c>
      <c r="V110" s="1" t="str">
        <f t="shared" si="0"/>
        <v/>
      </c>
      <c r="AR110" s="140" t="s">
        <v>163</v>
      </c>
      <c r="AT110" s="140" t="s">
        <v>158</v>
      </c>
      <c r="AU110" s="140" t="s">
        <v>82</v>
      </c>
      <c r="AY110" s="18" t="s">
        <v>155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163</v>
      </c>
      <c r="BM110" s="140" t="s">
        <v>1431</v>
      </c>
    </row>
    <row r="111" spans="2:65" s="1" customFormat="1" ht="16.5" customHeight="1" x14ac:dyDescent="0.2">
      <c r="B111" s="33"/>
      <c r="C111" s="129" t="s">
        <v>307</v>
      </c>
      <c r="D111" s="129" t="s">
        <v>158</v>
      </c>
      <c r="E111" s="130" t="s">
        <v>1432</v>
      </c>
      <c r="F111" s="131" t="s">
        <v>1433</v>
      </c>
      <c r="G111" s="132" t="s">
        <v>326</v>
      </c>
      <c r="H111" s="133">
        <v>26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31" t="s">
        <v>19</v>
      </c>
      <c r="V111" s="1" t="str">
        <f t="shared" si="0"/>
        <v/>
      </c>
      <c r="AR111" s="140" t="s">
        <v>163</v>
      </c>
      <c r="AT111" s="140" t="s">
        <v>158</v>
      </c>
      <c r="AU111" s="140" t="s">
        <v>82</v>
      </c>
      <c r="AY111" s="18" t="s">
        <v>155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163</v>
      </c>
      <c r="BM111" s="140" t="s">
        <v>1434</v>
      </c>
    </row>
    <row r="112" spans="2:65" s="1" customFormat="1" ht="16.5" customHeight="1" x14ac:dyDescent="0.2">
      <c r="B112" s="33"/>
      <c r="C112" s="129" t="s">
        <v>318</v>
      </c>
      <c r="D112" s="129" t="s">
        <v>158</v>
      </c>
      <c r="E112" s="130" t="s">
        <v>1435</v>
      </c>
      <c r="F112" s="131" t="s">
        <v>1436</v>
      </c>
      <c r="G112" s="132" t="s">
        <v>1202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31" t="s">
        <v>19</v>
      </c>
      <c r="V112" s="1" t="str">
        <f t="shared" si="0"/>
        <v/>
      </c>
      <c r="AR112" s="140" t="s">
        <v>163</v>
      </c>
      <c r="AT112" s="140" t="s">
        <v>158</v>
      </c>
      <c r="AU112" s="140" t="s">
        <v>82</v>
      </c>
      <c r="AY112" s="18" t="s">
        <v>155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163</v>
      </c>
      <c r="BM112" s="140" t="s">
        <v>451</v>
      </c>
    </row>
    <row r="113" spans="2:65" s="1" customFormat="1" ht="16.5" customHeight="1" x14ac:dyDescent="0.2">
      <c r="B113" s="33"/>
      <c r="C113" s="129" t="s">
        <v>323</v>
      </c>
      <c r="D113" s="129" t="s">
        <v>158</v>
      </c>
      <c r="E113" s="130" t="s">
        <v>1437</v>
      </c>
      <c r="F113" s="131" t="s">
        <v>1438</v>
      </c>
      <c r="G113" s="132" t="s">
        <v>1202</v>
      </c>
      <c r="H113" s="133">
        <v>144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31" t="s">
        <v>19</v>
      </c>
      <c r="V113" s="1" t="str">
        <f t="shared" si="0"/>
        <v/>
      </c>
      <c r="AR113" s="140" t="s">
        <v>163</v>
      </c>
      <c r="AT113" s="140" t="s">
        <v>158</v>
      </c>
      <c r="AU113" s="140" t="s">
        <v>82</v>
      </c>
      <c r="AY113" s="18" t="s">
        <v>155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163</v>
      </c>
      <c r="BM113" s="140" t="s">
        <v>463</v>
      </c>
    </row>
    <row r="114" spans="2:65" s="1" customFormat="1" ht="16.5" customHeight="1" x14ac:dyDescent="0.2">
      <c r="B114" s="33"/>
      <c r="C114" s="129" t="s">
        <v>329</v>
      </c>
      <c r="D114" s="129" t="s">
        <v>158</v>
      </c>
      <c r="E114" s="130" t="s">
        <v>1439</v>
      </c>
      <c r="F114" s="131" t="s">
        <v>1440</v>
      </c>
      <c r="G114" s="132" t="s">
        <v>326</v>
      </c>
      <c r="H114" s="133">
        <v>100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31" t="s">
        <v>19</v>
      </c>
      <c r="V114" s="1" t="str">
        <f t="shared" si="0"/>
        <v/>
      </c>
      <c r="AR114" s="140" t="s">
        <v>163</v>
      </c>
      <c r="AT114" s="140" t="s">
        <v>158</v>
      </c>
      <c r="AU114" s="140" t="s">
        <v>82</v>
      </c>
      <c r="AY114" s="18" t="s">
        <v>155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163</v>
      </c>
      <c r="BM114" s="140" t="s">
        <v>475</v>
      </c>
    </row>
    <row r="115" spans="2:65" s="1" customFormat="1" ht="16.5" customHeight="1" x14ac:dyDescent="0.2">
      <c r="B115" s="33"/>
      <c r="C115" s="129" t="s">
        <v>338</v>
      </c>
      <c r="D115" s="129" t="s">
        <v>158</v>
      </c>
      <c r="E115" s="130" t="s">
        <v>1441</v>
      </c>
      <c r="F115" s="131" t="s">
        <v>1442</v>
      </c>
      <c r="G115" s="132" t="s">
        <v>1202</v>
      </c>
      <c r="H115" s="133">
        <v>1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31" t="s">
        <v>19</v>
      </c>
      <c r="V115" s="1" t="str">
        <f t="shared" si="0"/>
        <v/>
      </c>
      <c r="AR115" s="140" t="s">
        <v>163</v>
      </c>
      <c r="AT115" s="140" t="s">
        <v>158</v>
      </c>
      <c r="AU115" s="140" t="s">
        <v>82</v>
      </c>
      <c r="AY115" s="18" t="s">
        <v>155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163</v>
      </c>
      <c r="BM115" s="140" t="s">
        <v>490</v>
      </c>
    </row>
    <row r="116" spans="2:65" s="1" customFormat="1" ht="16.5" customHeight="1" x14ac:dyDescent="0.2">
      <c r="B116" s="33"/>
      <c r="C116" s="129" t="s">
        <v>342</v>
      </c>
      <c r="D116" s="129" t="s">
        <v>158</v>
      </c>
      <c r="E116" s="130" t="s">
        <v>1443</v>
      </c>
      <c r="F116" s="131" t="s">
        <v>1444</v>
      </c>
      <c r="G116" s="132" t="s">
        <v>678</v>
      </c>
      <c r="H116" s="181"/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31" t="s">
        <v>19</v>
      </c>
      <c r="V116" s="1" t="str">
        <f t="shared" si="0"/>
        <v/>
      </c>
      <c r="AR116" s="140" t="s">
        <v>163</v>
      </c>
      <c r="AT116" s="140" t="s">
        <v>158</v>
      </c>
      <c r="AU116" s="140" t="s">
        <v>82</v>
      </c>
      <c r="AY116" s="18" t="s">
        <v>155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163</v>
      </c>
      <c r="BM116" s="140" t="s">
        <v>510</v>
      </c>
    </row>
    <row r="117" spans="2:65" s="1" customFormat="1" ht="16.5" customHeight="1" x14ac:dyDescent="0.2">
      <c r="B117" s="33"/>
      <c r="C117" s="129" t="s">
        <v>347</v>
      </c>
      <c r="D117" s="129" t="s">
        <v>158</v>
      </c>
      <c r="E117" s="130" t="s">
        <v>1445</v>
      </c>
      <c r="F117" s="131" t="s">
        <v>1446</v>
      </c>
      <c r="G117" s="132" t="s">
        <v>678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31" t="s">
        <v>19</v>
      </c>
      <c r="V117" s="1" t="str">
        <f t="shared" si="0"/>
        <v/>
      </c>
      <c r="AR117" s="140" t="s">
        <v>163</v>
      </c>
      <c r="AT117" s="140" t="s">
        <v>158</v>
      </c>
      <c r="AU117" s="140" t="s">
        <v>82</v>
      </c>
      <c r="AY117" s="18" t="s">
        <v>155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163</v>
      </c>
      <c r="BM117" s="140" t="s">
        <v>529</v>
      </c>
    </row>
    <row r="118" spans="2:65" s="1" customFormat="1" ht="16.5" customHeight="1" x14ac:dyDescent="0.2">
      <c r="B118" s="33"/>
      <c r="C118" s="129" t="s">
        <v>355</v>
      </c>
      <c r="D118" s="129" t="s">
        <v>158</v>
      </c>
      <c r="E118" s="130" t="s">
        <v>1447</v>
      </c>
      <c r="F118" s="131" t="s">
        <v>1448</v>
      </c>
      <c r="G118" s="132" t="s">
        <v>1202</v>
      </c>
      <c r="H118" s="133">
        <v>1</v>
      </c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31" t="s">
        <v>19</v>
      </c>
      <c r="V118" s="1" t="str">
        <f t="shared" si="0"/>
        <v/>
      </c>
      <c r="AR118" s="140" t="s">
        <v>163</v>
      </c>
      <c r="AT118" s="140" t="s">
        <v>158</v>
      </c>
      <c r="AU118" s="140" t="s">
        <v>82</v>
      </c>
      <c r="AY118" s="18" t="s">
        <v>155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163</v>
      </c>
      <c r="BM118" s="140" t="s">
        <v>543</v>
      </c>
    </row>
    <row r="119" spans="2:65" s="1" customFormat="1" ht="16.5" customHeight="1" x14ac:dyDescent="0.2">
      <c r="B119" s="33"/>
      <c r="C119" s="129" t="s">
        <v>365</v>
      </c>
      <c r="D119" s="129" t="s">
        <v>158</v>
      </c>
      <c r="E119" s="130" t="s">
        <v>1449</v>
      </c>
      <c r="F119" s="131" t="s">
        <v>1450</v>
      </c>
      <c r="G119" s="132" t="s">
        <v>678</v>
      </c>
      <c r="H119" s="181"/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31" t="s">
        <v>19</v>
      </c>
      <c r="V119" s="1" t="str">
        <f t="shared" si="0"/>
        <v/>
      </c>
      <c r="AR119" s="140" t="s">
        <v>163</v>
      </c>
      <c r="AT119" s="140" t="s">
        <v>158</v>
      </c>
      <c r="AU119" s="140" t="s">
        <v>82</v>
      </c>
      <c r="AY119" s="18" t="s">
        <v>155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163</v>
      </c>
      <c r="BM119" s="140" t="s">
        <v>554</v>
      </c>
    </row>
    <row r="120" spans="2:65" s="1" customFormat="1" ht="16.5" customHeight="1" x14ac:dyDescent="0.2">
      <c r="B120" s="33"/>
      <c r="C120" s="129" t="s">
        <v>370</v>
      </c>
      <c r="D120" s="129" t="s">
        <v>158</v>
      </c>
      <c r="E120" s="130" t="s">
        <v>1451</v>
      </c>
      <c r="F120" s="131" t="s">
        <v>1452</v>
      </c>
      <c r="G120" s="132" t="s">
        <v>1202</v>
      </c>
      <c r="H120" s="133">
        <v>1</v>
      </c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31" t="s">
        <v>19</v>
      </c>
      <c r="V120" s="1" t="str">
        <f t="shared" si="0"/>
        <v/>
      </c>
      <c r="AR120" s="140" t="s">
        <v>163</v>
      </c>
      <c r="AT120" s="140" t="s">
        <v>158</v>
      </c>
      <c r="AU120" s="140" t="s">
        <v>82</v>
      </c>
      <c r="AY120" s="18" t="s">
        <v>155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163</v>
      </c>
      <c r="BM120" s="140" t="s">
        <v>568</v>
      </c>
    </row>
    <row r="121" spans="2:65" s="1" customFormat="1" ht="16.5" customHeight="1" x14ac:dyDescent="0.2">
      <c r="B121" s="33"/>
      <c r="C121" s="129" t="s">
        <v>380</v>
      </c>
      <c r="D121" s="129" t="s">
        <v>158</v>
      </c>
      <c r="E121" s="130" t="s">
        <v>1453</v>
      </c>
      <c r="F121" s="131" t="s">
        <v>1454</v>
      </c>
      <c r="G121" s="132" t="s">
        <v>1455</v>
      </c>
      <c r="H121" s="133">
        <v>2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31" t="s">
        <v>19</v>
      </c>
      <c r="V121" s="1" t="str">
        <f t="shared" si="0"/>
        <v/>
      </c>
      <c r="AR121" s="140" t="s">
        <v>163</v>
      </c>
      <c r="AT121" s="140" t="s">
        <v>158</v>
      </c>
      <c r="AU121" s="140" t="s">
        <v>82</v>
      </c>
      <c r="AY121" s="18" t="s">
        <v>155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163</v>
      </c>
      <c r="BM121" s="140" t="s">
        <v>593</v>
      </c>
    </row>
    <row r="122" spans="2:65" s="1" customFormat="1" ht="16.5" customHeight="1" x14ac:dyDescent="0.2">
      <c r="B122" s="33"/>
      <c r="C122" s="129" t="s">
        <v>388</v>
      </c>
      <c r="D122" s="129" t="s">
        <v>158</v>
      </c>
      <c r="E122" s="130" t="s">
        <v>1456</v>
      </c>
      <c r="F122" s="131" t="s">
        <v>1457</v>
      </c>
      <c r="G122" s="132" t="s">
        <v>1202</v>
      </c>
      <c r="H122" s="133">
        <v>1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31" t="s">
        <v>19</v>
      </c>
      <c r="V122" s="1" t="str">
        <f t="shared" si="0"/>
        <v/>
      </c>
      <c r="AR122" s="140" t="s">
        <v>163</v>
      </c>
      <c r="AT122" s="140" t="s">
        <v>158</v>
      </c>
      <c r="AU122" s="140" t="s">
        <v>82</v>
      </c>
      <c r="AY122" s="18" t="s">
        <v>155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163</v>
      </c>
      <c r="BM122" s="140" t="s">
        <v>604</v>
      </c>
    </row>
    <row r="123" spans="2:65" s="1" customFormat="1" ht="16.5" customHeight="1" x14ac:dyDescent="0.2">
      <c r="B123" s="33"/>
      <c r="C123" s="129" t="s">
        <v>396</v>
      </c>
      <c r="D123" s="129" t="s">
        <v>158</v>
      </c>
      <c r="E123" s="130" t="s">
        <v>1458</v>
      </c>
      <c r="F123" s="131" t="s">
        <v>1459</v>
      </c>
      <c r="G123" s="132" t="s">
        <v>1455</v>
      </c>
      <c r="H123" s="133">
        <v>6</v>
      </c>
      <c r="I123" s="134"/>
      <c r="J123" s="135">
        <f t="shared" si="1"/>
        <v>0</v>
      </c>
      <c r="K123" s="131" t="s">
        <v>19</v>
      </c>
      <c r="L123" s="33"/>
      <c r="M123" s="184" t="s">
        <v>19</v>
      </c>
      <c r="N123" s="185" t="s">
        <v>47</v>
      </c>
      <c r="O123" s="186"/>
      <c r="P123" s="187">
        <f t="shared" si="2"/>
        <v>0</v>
      </c>
      <c r="Q123" s="187">
        <v>0</v>
      </c>
      <c r="R123" s="187">
        <f t="shared" si="3"/>
        <v>0</v>
      </c>
      <c r="S123" s="187">
        <v>0</v>
      </c>
      <c r="T123" s="187">
        <f t="shared" si="4"/>
        <v>0</v>
      </c>
      <c r="U123" s="338" t="s">
        <v>19</v>
      </c>
      <c r="V123" s="1" t="str">
        <f t="shared" si="0"/>
        <v/>
      </c>
      <c r="AR123" s="140" t="s">
        <v>163</v>
      </c>
      <c r="AT123" s="140" t="s">
        <v>158</v>
      </c>
      <c r="AU123" s="140" t="s">
        <v>82</v>
      </c>
      <c r="AY123" s="18" t="s">
        <v>155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163</v>
      </c>
      <c r="BM123" s="140" t="s">
        <v>616</v>
      </c>
    </row>
    <row r="124" spans="2:65" s="1" customFormat="1" ht="6.95" customHeight="1" x14ac:dyDescent="0.2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3"/>
    </row>
  </sheetData>
  <sheetProtection algorithmName="SHA-512" hashValue="uGQEABZ49XdGDtqW3GZpp4CD/r7HkJt4aKIg/Ig9SlZuQ5wO7BzVIGh57owlWAxggJ+4U/p0rJH9I4FCAkdQRQ==" saltValue="E1bgQS9KwoaYN4w/Xdj1pg==" spinCount="100000" sheet="1" objects="1" scenarios="1" formatColumns="0" formatRows="0" autoFilter="0"/>
  <autoFilter ref="C85:K123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Ostrovského 1721/12, 15000 Praha 5, b.j.č. 1721/17 - revize 3</v>
      </c>
      <c r="F7" s="317"/>
      <c r="G7" s="317"/>
      <c r="H7" s="317"/>
      <c r="L7" s="21"/>
    </row>
    <row r="8" spans="2:46" s="1" customFormat="1" ht="12" customHeight="1" x14ac:dyDescent="0.2">
      <c r="B8" s="33"/>
      <c r="D8" s="28" t="s">
        <v>107</v>
      </c>
      <c r="L8" s="33"/>
    </row>
    <row r="9" spans="2:46" s="1" customFormat="1" ht="16.5" customHeight="1" x14ac:dyDescent="0.2">
      <c r="B9" s="33"/>
      <c r="E9" s="275" t="s">
        <v>1460</v>
      </c>
      <c r="F9" s="318"/>
      <c r="G9" s="318"/>
      <c r="H9" s="318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25. 4. 2024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9" t="str">
        <f>'Rekapitulace stavby'!E14</f>
        <v>Vyplň údaj</v>
      </c>
      <c r="F18" s="300"/>
      <c r="G18" s="300"/>
      <c r="H18" s="300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5" t="s">
        <v>40</v>
      </c>
      <c r="F27" s="305"/>
      <c r="G27" s="305"/>
      <c r="H27" s="305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111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6" t="str">
        <f>E7</f>
        <v>Rekonstrukce bytových jednotek MČ Ostrovského 1721/12, 15000 Praha 5, b.j.č. 1721/17 - revize 3</v>
      </c>
      <c r="F48" s="317"/>
      <c r="G48" s="317"/>
      <c r="H48" s="317"/>
      <c r="L48" s="33"/>
    </row>
    <row r="49" spans="2:47" s="1" customFormat="1" ht="12" customHeight="1" x14ac:dyDescent="0.2">
      <c r="B49" s="33"/>
      <c r="C49" s="28" t="s">
        <v>107</v>
      </c>
      <c r="L49" s="33"/>
    </row>
    <row r="50" spans="2:47" s="1" customFormat="1" ht="16.5" customHeight="1" x14ac:dyDescent="0.2">
      <c r="B50" s="33"/>
      <c r="E50" s="275" t="str">
        <f>E9</f>
        <v>VRN - Vedlejší rozpočtové náklady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Ostrovského 1721/12, 15000 Praha 5</v>
      </c>
      <c r="I52" s="28" t="s">
        <v>23</v>
      </c>
      <c r="J52" s="50" t="str">
        <f>IF(J12="","",J12)</f>
        <v>25. 4. 2024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112</v>
      </c>
      <c r="D57" s="93"/>
      <c r="E57" s="93"/>
      <c r="F57" s="93"/>
      <c r="G57" s="93"/>
      <c r="H57" s="93"/>
      <c r="I57" s="93"/>
      <c r="J57" s="100" t="s">
        <v>113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114</v>
      </c>
    </row>
    <row r="60" spans="2:47" s="8" customFormat="1" ht="24.95" customHeight="1" x14ac:dyDescent="0.2">
      <c r="B60" s="102"/>
      <c r="D60" s="103" t="s">
        <v>1460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1461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1462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1463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1464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1465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139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6" t="str">
        <f>E7</f>
        <v>Rekonstrukce bytových jednotek MČ Ostrovského 1721/12, 15000 Praha 5, b.j.č. 1721/17 - revize 3</v>
      </c>
      <c r="F75" s="317"/>
      <c r="G75" s="317"/>
      <c r="H75" s="317"/>
      <c r="L75" s="33"/>
    </row>
    <row r="76" spans="2:12" s="1" customFormat="1" ht="12" customHeight="1" x14ac:dyDescent="0.2">
      <c r="B76" s="33"/>
      <c r="C76" s="28" t="s">
        <v>107</v>
      </c>
      <c r="L76" s="33"/>
    </row>
    <row r="77" spans="2:12" s="1" customFormat="1" ht="16.5" customHeight="1" x14ac:dyDescent="0.2">
      <c r="B77" s="33"/>
      <c r="E77" s="275" t="str">
        <f>E9</f>
        <v>VRN - Vedlejší rozpočtové náklady</v>
      </c>
      <c r="F77" s="318"/>
      <c r="G77" s="318"/>
      <c r="H77" s="318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Ostrovského 1721/12, 15000 Praha 5</v>
      </c>
      <c r="I79" s="28" t="s">
        <v>23</v>
      </c>
      <c r="J79" s="50" t="str">
        <f>IF(J12="","",J12)</f>
        <v>25. 4. 2024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140</v>
      </c>
      <c r="D84" s="112" t="s">
        <v>60</v>
      </c>
      <c r="E84" s="112" t="s">
        <v>56</v>
      </c>
      <c r="F84" s="112" t="s">
        <v>57</v>
      </c>
      <c r="G84" s="112" t="s">
        <v>141</v>
      </c>
      <c r="H84" s="112" t="s">
        <v>142</v>
      </c>
      <c r="I84" s="112" t="s">
        <v>143</v>
      </c>
      <c r="J84" s="112" t="s">
        <v>113</v>
      </c>
      <c r="K84" s="113" t="s">
        <v>144</v>
      </c>
      <c r="L84" s="110"/>
      <c r="M84" s="56" t="s">
        <v>19</v>
      </c>
      <c r="N84" s="57" t="s">
        <v>45</v>
      </c>
      <c r="O84" s="57" t="s">
        <v>145</v>
      </c>
      <c r="P84" s="57" t="s">
        <v>146</v>
      </c>
      <c r="Q84" s="57" t="s">
        <v>147</v>
      </c>
      <c r="R84" s="57" t="s">
        <v>148</v>
      </c>
      <c r="S84" s="57" t="s">
        <v>149</v>
      </c>
      <c r="T84" s="57" t="s">
        <v>150</v>
      </c>
      <c r="U84" s="58" t="s">
        <v>151</v>
      </c>
    </row>
    <row r="85" spans="2:65" s="1" customFormat="1" ht="22.9" customHeight="1" x14ac:dyDescent="0.25">
      <c r="B85" s="33"/>
      <c r="C85" s="61" t="s">
        <v>152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114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102</v>
      </c>
      <c r="F86" s="119" t="s">
        <v>103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187</v>
      </c>
      <c r="AT86" s="125" t="s">
        <v>74</v>
      </c>
      <c r="AU86" s="125" t="s">
        <v>75</v>
      </c>
      <c r="AY86" s="118" t="s">
        <v>155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1466</v>
      </c>
      <c r="F87" s="127" t="s">
        <v>1467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187</v>
      </c>
      <c r="AT87" s="125" t="s">
        <v>74</v>
      </c>
      <c r="AU87" s="125" t="s">
        <v>82</v>
      </c>
      <c r="AY87" s="118" t="s">
        <v>155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158</v>
      </c>
      <c r="E88" s="130" t="s">
        <v>1468</v>
      </c>
      <c r="F88" s="131" t="s">
        <v>1469</v>
      </c>
      <c r="G88" s="132" t="s">
        <v>399</v>
      </c>
      <c r="H88" s="133">
        <v>1</v>
      </c>
      <c r="I88" s="134"/>
      <c r="J88" s="135">
        <f>ROUND(I88*H88,2)</f>
        <v>0</v>
      </c>
      <c r="K88" s="131" t="s">
        <v>162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1470</v>
      </c>
      <c r="AT88" s="140" t="s">
        <v>158</v>
      </c>
      <c r="AU88" s="140" t="s">
        <v>88</v>
      </c>
      <c r="AY88" s="18" t="s">
        <v>155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1470</v>
      </c>
      <c r="BM88" s="140" t="s">
        <v>1471</v>
      </c>
    </row>
    <row r="89" spans="2:65" s="1" customFormat="1" ht="11.25" x14ac:dyDescent="0.2">
      <c r="B89" s="33"/>
      <c r="D89" s="142" t="s">
        <v>165</v>
      </c>
      <c r="F89" s="143" t="s">
        <v>1472</v>
      </c>
      <c r="I89" s="144"/>
      <c r="L89" s="33"/>
      <c r="M89" s="145"/>
      <c r="U89" s="54"/>
      <c r="AT89" s="18" t="s">
        <v>165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1473</v>
      </c>
      <c r="F90" s="127" t="s">
        <v>1474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187</v>
      </c>
      <c r="AT90" s="125" t="s">
        <v>74</v>
      </c>
      <c r="AU90" s="125" t="s">
        <v>82</v>
      </c>
      <c r="AY90" s="118" t="s">
        <v>155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158</v>
      </c>
      <c r="E91" s="130" t="s">
        <v>1475</v>
      </c>
      <c r="F91" s="131" t="s">
        <v>1474</v>
      </c>
      <c r="G91" s="132" t="s">
        <v>1476</v>
      </c>
      <c r="H91" s="133">
        <v>1</v>
      </c>
      <c r="I91" s="134"/>
      <c r="J91" s="135">
        <f>ROUND(I91*H91,2)</f>
        <v>0</v>
      </c>
      <c r="K91" s="131" t="s">
        <v>162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1470</v>
      </c>
      <c r="AT91" s="140" t="s">
        <v>158</v>
      </c>
      <c r="AU91" s="140" t="s">
        <v>88</v>
      </c>
      <c r="AY91" s="18" t="s">
        <v>155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1470</v>
      </c>
      <c r="BM91" s="140" t="s">
        <v>1477</v>
      </c>
    </row>
    <row r="92" spans="2:65" s="1" customFormat="1" ht="11.25" x14ac:dyDescent="0.2">
      <c r="B92" s="33"/>
      <c r="D92" s="142" t="s">
        <v>165</v>
      </c>
      <c r="F92" s="143" t="s">
        <v>1478</v>
      </c>
      <c r="I92" s="144"/>
      <c r="L92" s="33"/>
      <c r="M92" s="145"/>
      <c r="U92" s="54"/>
      <c r="AT92" s="18" t="s">
        <v>165</v>
      </c>
      <c r="AU92" s="18" t="s">
        <v>88</v>
      </c>
    </row>
    <row r="93" spans="2:65" s="1" customFormat="1" ht="16.5" customHeight="1" x14ac:dyDescent="0.2">
      <c r="B93" s="33"/>
      <c r="C93" s="129" t="s">
        <v>156</v>
      </c>
      <c r="D93" s="129" t="s">
        <v>158</v>
      </c>
      <c r="E93" s="130" t="s">
        <v>1479</v>
      </c>
      <c r="F93" s="131" t="s">
        <v>1480</v>
      </c>
      <c r="G93" s="132" t="s">
        <v>1476</v>
      </c>
      <c r="H93" s="133">
        <v>1</v>
      </c>
      <c r="I93" s="134"/>
      <c r="J93" s="135">
        <f>ROUND(I93*H93,2)</f>
        <v>0</v>
      </c>
      <c r="K93" s="131" t="s">
        <v>162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1470</v>
      </c>
      <c r="AT93" s="140" t="s">
        <v>158</v>
      </c>
      <c r="AU93" s="140" t="s">
        <v>88</v>
      </c>
      <c r="AY93" s="18" t="s">
        <v>155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1470</v>
      </c>
      <c r="BM93" s="140" t="s">
        <v>1481</v>
      </c>
    </row>
    <row r="94" spans="2:65" s="1" customFormat="1" ht="11.25" x14ac:dyDescent="0.2">
      <c r="B94" s="33"/>
      <c r="D94" s="142" t="s">
        <v>165</v>
      </c>
      <c r="F94" s="143" t="s">
        <v>1482</v>
      </c>
      <c r="I94" s="144"/>
      <c r="L94" s="33"/>
      <c r="M94" s="145"/>
      <c r="U94" s="54"/>
      <c r="AT94" s="18" t="s">
        <v>165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1483</v>
      </c>
      <c r="F95" s="127" t="s">
        <v>1484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187</v>
      </c>
      <c r="AT95" s="125" t="s">
        <v>74</v>
      </c>
      <c r="AU95" s="125" t="s">
        <v>82</v>
      </c>
      <c r="AY95" s="118" t="s">
        <v>155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163</v>
      </c>
      <c r="D96" s="129" t="s">
        <v>158</v>
      </c>
      <c r="E96" s="130" t="s">
        <v>1485</v>
      </c>
      <c r="F96" s="131" t="s">
        <v>1486</v>
      </c>
      <c r="G96" s="132" t="s">
        <v>1476</v>
      </c>
      <c r="H96" s="133">
        <v>1</v>
      </c>
      <c r="I96" s="134"/>
      <c r="J96" s="135">
        <f>ROUND(I96*H96,2)</f>
        <v>0</v>
      </c>
      <c r="K96" s="131" t="s">
        <v>162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1470</v>
      </c>
      <c r="AT96" s="140" t="s">
        <v>158</v>
      </c>
      <c r="AU96" s="140" t="s">
        <v>88</v>
      </c>
      <c r="AY96" s="18" t="s">
        <v>155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1470</v>
      </c>
      <c r="BM96" s="140" t="s">
        <v>1487</v>
      </c>
    </row>
    <row r="97" spans="2:65" s="1" customFormat="1" ht="11.25" x14ac:dyDescent="0.2">
      <c r="B97" s="33"/>
      <c r="D97" s="142" t="s">
        <v>165</v>
      </c>
      <c r="F97" s="143" t="s">
        <v>1488</v>
      </c>
      <c r="I97" s="144"/>
      <c r="L97" s="33"/>
      <c r="M97" s="145"/>
      <c r="U97" s="54"/>
      <c r="AT97" s="18" t="s">
        <v>165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1489</v>
      </c>
      <c r="F98" s="127" t="s">
        <v>1490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187</v>
      </c>
      <c r="AT98" s="125" t="s">
        <v>74</v>
      </c>
      <c r="AU98" s="125" t="s">
        <v>82</v>
      </c>
      <c r="AY98" s="118" t="s">
        <v>155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187</v>
      </c>
      <c r="D99" s="129" t="s">
        <v>158</v>
      </c>
      <c r="E99" s="130" t="s">
        <v>1491</v>
      </c>
      <c r="F99" s="131" t="s">
        <v>1492</v>
      </c>
      <c r="G99" s="132" t="s">
        <v>1476</v>
      </c>
      <c r="H99" s="133">
        <v>1</v>
      </c>
      <c r="I99" s="134"/>
      <c r="J99" s="135">
        <f>ROUND(I99*H99,2)</f>
        <v>0</v>
      </c>
      <c r="K99" s="131" t="s">
        <v>162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1470</v>
      </c>
      <c r="AT99" s="140" t="s">
        <v>158</v>
      </c>
      <c r="AU99" s="140" t="s">
        <v>88</v>
      </c>
      <c r="AY99" s="18" t="s">
        <v>155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1470</v>
      </c>
      <c r="BM99" s="140" t="s">
        <v>1493</v>
      </c>
    </row>
    <row r="100" spans="2:65" s="1" customFormat="1" ht="11.25" x14ac:dyDescent="0.2">
      <c r="B100" s="33"/>
      <c r="D100" s="142" t="s">
        <v>165</v>
      </c>
      <c r="F100" s="143" t="s">
        <v>1494</v>
      </c>
      <c r="I100" s="144"/>
      <c r="L100" s="33"/>
      <c r="M100" s="145"/>
      <c r="U100" s="54"/>
      <c r="AT100" s="18" t="s">
        <v>165</v>
      </c>
      <c r="AU100" s="18" t="s">
        <v>88</v>
      </c>
    </row>
    <row r="101" spans="2:65" s="1" customFormat="1" ht="19.5" x14ac:dyDescent="0.2">
      <c r="B101" s="33"/>
      <c r="D101" s="147" t="s">
        <v>266</v>
      </c>
      <c r="F101" s="164" t="s">
        <v>1495</v>
      </c>
      <c r="I101" s="144"/>
      <c r="L101" s="33"/>
      <c r="M101" s="145"/>
      <c r="U101" s="54"/>
      <c r="AT101" s="18" t="s">
        <v>266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1496</v>
      </c>
      <c r="F102" s="127" t="s">
        <v>1497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187</v>
      </c>
      <c r="AT102" s="125" t="s">
        <v>74</v>
      </c>
      <c r="AU102" s="125" t="s">
        <v>82</v>
      </c>
      <c r="AY102" s="118" t="s">
        <v>155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191</v>
      </c>
      <c r="D103" s="129" t="s">
        <v>158</v>
      </c>
      <c r="E103" s="130" t="s">
        <v>1498</v>
      </c>
      <c r="F103" s="131" t="s">
        <v>1499</v>
      </c>
      <c r="G103" s="132" t="s">
        <v>1476</v>
      </c>
      <c r="H103" s="133">
        <v>1</v>
      </c>
      <c r="I103" s="134"/>
      <c r="J103" s="135">
        <f>ROUND(I103*H103,2)</f>
        <v>0</v>
      </c>
      <c r="K103" s="131" t="s">
        <v>162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1470</v>
      </c>
      <c r="AT103" s="140" t="s">
        <v>158</v>
      </c>
      <c r="AU103" s="140" t="s">
        <v>88</v>
      </c>
      <c r="AY103" s="18" t="s">
        <v>155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1470</v>
      </c>
      <c r="BM103" s="140" t="s">
        <v>1500</v>
      </c>
    </row>
    <row r="104" spans="2:65" s="1" customFormat="1" ht="11.25" x14ac:dyDescent="0.2">
      <c r="B104" s="33"/>
      <c r="D104" s="142" t="s">
        <v>165</v>
      </c>
      <c r="F104" s="143" t="s">
        <v>1501</v>
      </c>
      <c r="I104" s="144"/>
      <c r="L104" s="33"/>
      <c r="M104" s="145"/>
      <c r="U104" s="54"/>
      <c r="AT104" s="18" t="s">
        <v>165</v>
      </c>
      <c r="AU104" s="18" t="s">
        <v>88</v>
      </c>
    </row>
    <row r="105" spans="2:65" s="1" customFormat="1" ht="16.5" customHeight="1" x14ac:dyDescent="0.2">
      <c r="B105" s="33"/>
      <c r="C105" s="129" t="s">
        <v>198</v>
      </c>
      <c r="D105" s="129" t="s">
        <v>158</v>
      </c>
      <c r="E105" s="130" t="s">
        <v>1502</v>
      </c>
      <c r="F105" s="131" t="s">
        <v>1503</v>
      </c>
      <c r="G105" s="132" t="s">
        <v>1476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1470</v>
      </c>
      <c r="AT105" s="140" t="s">
        <v>158</v>
      </c>
      <c r="AU105" s="140" t="s">
        <v>88</v>
      </c>
      <c r="AY105" s="18" t="s">
        <v>155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1470</v>
      </c>
      <c r="BM105" s="140" t="s">
        <v>1504</v>
      </c>
    </row>
    <row r="106" spans="2:65" s="1" customFormat="1" ht="16.5" customHeight="1" x14ac:dyDescent="0.2">
      <c r="B106" s="33"/>
      <c r="C106" s="129" t="s">
        <v>204</v>
      </c>
      <c r="D106" s="129" t="s">
        <v>158</v>
      </c>
      <c r="E106" s="130" t="s">
        <v>1505</v>
      </c>
      <c r="F106" s="131" t="s">
        <v>1506</v>
      </c>
      <c r="G106" s="132" t="s">
        <v>1476</v>
      </c>
      <c r="H106" s="133">
        <v>1</v>
      </c>
      <c r="I106" s="134"/>
      <c r="J106" s="135">
        <f>ROUND(I106*H106,2)</f>
        <v>0</v>
      </c>
      <c r="K106" s="131" t="s">
        <v>162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1470</v>
      </c>
      <c r="AT106" s="140" t="s">
        <v>158</v>
      </c>
      <c r="AU106" s="140" t="s">
        <v>88</v>
      </c>
      <c r="AY106" s="18" t="s">
        <v>155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1470</v>
      </c>
      <c r="BM106" s="140" t="s">
        <v>1507</v>
      </c>
    </row>
    <row r="107" spans="2:65" s="1" customFormat="1" ht="11.25" x14ac:dyDescent="0.2">
      <c r="B107" s="33"/>
      <c r="D107" s="142" t="s">
        <v>165</v>
      </c>
      <c r="F107" s="143" t="s">
        <v>1508</v>
      </c>
      <c r="I107" s="144"/>
      <c r="L107" s="33"/>
      <c r="M107" s="188"/>
      <c r="N107" s="186"/>
      <c r="O107" s="186"/>
      <c r="P107" s="186"/>
      <c r="Q107" s="186"/>
      <c r="R107" s="186"/>
      <c r="S107" s="186"/>
      <c r="T107" s="186"/>
      <c r="U107" s="189"/>
      <c r="AT107" s="18" t="s">
        <v>165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KCIrHJ8wb3BnWgrW8AmSXxI5+47RA96LU2spWdNRSXtA1PCzTVF68H9fFnZqHMEcQsO3+SS34likKTgU2U6p2Q==" saltValue="Vnp/odpcSQ1cedyReJbbX9j+92LVZGI2OdoGCb+AKi/sR1zNmwNvynnsyQKzWUUGVtxo72eWZrhUjR1EN9w/ug==" spinCount="100000" sheet="1" objects="1" scenarios="1" formatColumns="0" formatRows="0" autoFilter="0"/>
  <autoFilter ref="C84:K10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4" r:id="rId3" xr:uid="{00000000-0004-0000-0600-000002000000}"/>
    <hyperlink ref="F97" r:id="rId4" xr:uid="{00000000-0004-0000-0600-000003000000}"/>
    <hyperlink ref="F100" r:id="rId5" xr:uid="{00000000-0004-0000-0600-000004000000}"/>
    <hyperlink ref="F104" r:id="rId6" xr:uid="{00000000-0004-0000-0600-000005000000}"/>
    <hyperlink ref="F107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customFormat="1" ht="37.5" customHeight="1" x14ac:dyDescent="0.2"/>
    <row r="2" spans="2:1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6" customFormat="1" ht="45" customHeight="1" x14ac:dyDescent="0.2">
      <c r="B3" s="194"/>
      <c r="C3" s="322" t="s">
        <v>1509</v>
      </c>
      <c r="D3" s="322"/>
      <c r="E3" s="322"/>
      <c r="F3" s="322"/>
      <c r="G3" s="322"/>
      <c r="H3" s="322"/>
      <c r="I3" s="322"/>
      <c r="J3" s="322"/>
      <c r="K3" s="195"/>
    </row>
    <row r="4" spans="2:11" customFormat="1" ht="25.5" customHeight="1" x14ac:dyDescent="0.3">
      <c r="B4" s="196"/>
      <c r="C4" s="321" t="s">
        <v>1510</v>
      </c>
      <c r="D4" s="321"/>
      <c r="E4" s="321"/>
      <c r="F4" s="321"/>
      <c r="G4" s="321"/>
      <c r="H4" s="321"/>
      <c r="I4" s="321"/>
      <c r="J4" s="321"/>
      <c r="K4" s="197"/>
    </row>
    <row r="5" spans="2:1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 x14ac:dyDescent="0.2">
      <c r="B6" s="196"/>
      <c r="C6" s="320" t="s">
        <v>1511</v>
      </c>
      <c r="D6" s="320"/>
      <c r="E6" s="320"/>
      <c r="F6" s="320"/>
      <c r="G6" s="320"/>
      <c r="H6" s="320"/>
      <c r="I6" s="320"/>
      <c r="J6" s="320"/>
      <c r="K6" s="197"/>
    </row>
    <row r="7" spans="2:11" customFormat="1" ht="15" customHeight="1" x14ac:dyDescent="0.2">
      <c r="B7" s="200"/>
      <c r="C7" s="320" t="s">
        <v>1512</v>
      </c>
      <c r="D7" s="320"/>
      <c r="E7" s="320"/>
      <c r="F7" s="320"/>
      <c r="G7" s="320"/>
      <c r="H7" s="320"/>
      <c r="I7" s="320"/>
      <c r="J7" s="320"/>
      <c r="K7" s="197"/>
    </row>
    <row r="8" spans="2:1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 x14ac:dyDescent="0.2">
      <c r="B9" s="200"/>
      <c r="C9" s="320" t="s">
        <v>1513</v>
      </c>
      <c r="D9" s="320"/>
      <c r="E9" s="320"/>
      <c r="F9" s="320"/>
      <c r="G9" s="320"/>
      <c r="H9" s="320"/>
      <c r="I9" s="320"/>
      <c r="J9" s="320"/>
      <c r="K9" s="197"/>
    </row>
    <row r="10" spans="2:11" customFormat="1" ht="15" customHeight="1" x14ac:dyDescent="0.2">
      <c r="B10" s="200"/>
      <c r="C10" s="199"/>
      <c r="D10" s="320" t="s">
        <v>1514</v>
      </c>
      <c r="E10" s="320"/>
      <c r="F10" s="320"/>
      <c r="G10" s="320"/>
      <c r="H10" s="320"/>
      <c r="I10" s="320"/>
      <c r="J10" s="320"/>
      <c r="K10" s="197"/>
    </row>
    <row r="11" spans="2:11" customFormat="1" ht="15" customHeight="1" x14ac:dyDescent="0.2">
      <c r="B11" s="200"/>
      <c r="C11" s="201"/>
      <c r="D11" s="320" t="s">
        <v>1515</v>
      </c>
      <c r="E11" s="320"/>
      <c r="F11" s="320"/>
      <c r="G11" s="320"/>
      <c r="H11" s="320"/>
      <c r="I11" s="320"/>
      <c r="J11" s="320"/>
      <c r="K11" s="197"/>
    </row>
    <row r="12" spans="2:1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 x14ac:dyDescent="0.2">
      <c r="B13" s="200"/>
      <c r="C13" s="201"/>
      <c r="D13" s="202" t="s">
        <v>1516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 x14ac:dyDescent="0.2">
      <c r="B15" s="200"/>
      <c r="C15" s="201"/>
      <c r="D15" s="320" t="s">
        <v>1517</v>
      </c>
      <c r="E15" s="320"/>
      <c r="F15" s="320"/>
      <c r="G15" s="320"/>
      <c r="H15" s="320"/>
      <c r="I15" s="320"/>
      <c r="J15" s="320"/>
      <c r="K15" s="197"/>
    </row>
    <row r="16" spans="2:11" customFormat="1" ht="15" customHeight="1" x14ac:dyDescent="0.2">
      <c r="B16" s="200"/>
      <c r="C16" s="201"/>
      <c r="D16" s="320" t="s">
        <v>1518</v>
      </c>
      <c r="E16" s="320"/>
      <c r="F16" s="320"/>
      <c r="G16" s="320"/>
      <c r="H16" s="320"/>
      <c r="I16" s="320"/>
      <c r="J16" s="320"/>
      <c r="K16" s="197"/>
    </row>
    <row r="17" spans="2:11" customFormat="1" ht="15" customHeight="1" x14ac:dyDescent="0.2">
      <c r="B17" s="200"/>
      <c r="C17" s="201"/>
      <c r="D17" s="320" t="s">
        <v>1519</v>
      </c>
      <c r="E17" s="320"/>
      <c r="F17" s="320"/>
      <c r="G17" s="320"/>
      <c r="H17" s="320"/>
      <c r="I17" s="320"/>
      <c r="J17" s="320"/>
      <c r="K17" s="197"/>
    </row>
    <row r="18" spans="2:11" customFormat="1" ht="15" customHeight="1" x14ac:dyDescent="0.2">
      <c r="B18" s="200"/>
      <c r="C18" s="201"/>
      <c r="D18" s="201"/>
      <c r="E18" s="203" t="s">
        <v>81</v>
      </c>
      <c r="F18" s="320" t="s">
        <v>1520</v>
      </c>
      <c r="G18" s="320"/>
      <c r="H18" s="320"/>
      <c r="I18" s="320"/>
      <c r="J18" s="320"/>
      <c r="K18" s="197"/>
    </row>
    <row r="19" spans="2:11" customFormat="1" ht="15" customHeight="1" x14ac:dyDescent="0.2">
      <c r="B19" s="200"/>
      <c r="C19" s="201"/>
      <c r="D19" s="201"/>
      <c r="E19" s="203" t="s">
        <v>1521</v>
      </c>
      <c r="F19" s="320" t="s">
        <v>1522</v>
      </c>
      <c r="G19" s="320"/>
      <c r="H19" s="320"/>
      <c r="I19" s="320"/>
      <c r="J19" s="320"/>
      <c r="K19" s="197"/>
    </row>
    <row r="20" spans="2:11" customFormat="1" ht="15" customHeight="1" x14ac:dyDescent="0.2">
      <c r="B20" s="200"/>
      <c r="C20" s="201"/>
      <c r="D20" s="201"/>
      <c r="E20" s="203" t="s">
        <v>1523</v>
      </c>
      <c r="F20" s="320" t="s">
        <v>1524</v>
      </c>
      <c r="G20" s="320"/>
      <c r="H20" s="320"/>
      <c r="I20" s="320"/>
      <c r="J20" s="320"/>
      <c r="K20" s="197"/>
    </row>
    <row r="21" spans="2:11" customFormat="1" ht="15" customHeight="1" x14ac:dyDescent="0.2">
      <c r="B21" s="200"/>
      <c r="C21" s="201"/>
      <c r="D21" s="201"/>
      <c r="E21" s="203" t="s">
        <v>104</v>
      </c>
      <c r="F21" s="320" t="s">
        <v>1525</v>
      </c>
      <c r="G21" s="320"/>
      <c r="H21" s="320"/>
      <c r="I21" s="320"/>
      <c r="J21" s="320"/>
      <c r="K21" s="197"/>
    </row>
    <row r="22" spans="2:11" customFormat="1" ht="15" customHeight="1" x14ac:dyDescent="0.2">
      <c r="B22" s="200"/>
      <c r="C22" s="201"/>
      <c r="D22" s="201"/>
      <c r="E22" s="203" t="s">
        <v>1526</v>
      </c>
      <c r="F22" s="320" t="s">
        <v>1275</v>
      </c>
      <c r="G22" s="320"/>
      <c r="H22" s="320"/>
      <c r="I22" s="320"/>
      <c r="J22" s="320"/>
      <c r="K22" s="197"/>
    </row>
    <row r="23" spans="2:11" customFormat="1" ht="15" customHeight="1" x14ac:dyDescent="0.2">
      <c r="B23" s="200"/>
      <c r="C23" s="201"/>
      <c r="D23" s="201"/>
      <c r="E23" s="203" t="s">
        <v>87</v>
      </c>
      <c r="F23" s="320" t="s">
        <v>1527</v>
      </c>
      <c r="G23" s="320"/>
      <c r="H23" s="320"/>
      <c r="I23" s="320"/>
      <c r="J23" s="320"/>
      <c r="K23" s="197"/>
    </row>
    <row r="24" spans="2:1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 x14ac:dyDescent="0.2">
      <c r="B25" s="200"/>
      <c r="C25" s="320" t="s">
        <v>1528</v>
      </c>
      <c r="D25" s="320"/>
      <c r="E25" s="320"/>
      <c r="F25" s="320"/>
      <c r="G25" s="320"/>
      <c r="H25" s="320"/>
      <c r="I25" s="320"/>
      <c r="J25" s="320"/>
      <c r="K25" s="197"/>
    </row>
    <row r="26" spans="2:11" customFormat="1" ht="15" customHeight="1" x14ac:dyDescent="0.2">
      <c r="B26" s="200"/>
      <c r="C26" s="320" t="s">
        <v>1529</v>
      </c>
      <c r="D26" s="320"/>
      <c r="E26" s="320"/>
      <c r="F26" s="320"/>
      <c r="G26" s="320"/>
      <c r="H26" s="320"/>
      <c r="I26" s="320"/>
      <c r="J26" s="320"/>
      <c r="K26" s="197"/>
    </row>
    <row r="27" spans="2:11" customFormat="1" ht="15" customHeight="1" x14ac:dyDescent="0.2">
      <c r="B27" s="200"/>
      <c r="C27" s="199"/>
      <c r="D27" s="320" t="s">
        <v>1530</v>
      </c>
      <c r="E27" s="320"/>
      <c r="F27" s="320"/>
      <c r="G27" s="320"/>
      <c r="H27" s="320"/>
      <c r="I27" s="320"/>
      <c r="J27" s="320"/>
      <c r="K27" s="197"/>
    </row>
    <row r="28" spans="2:11" customFormat="1" ht="15" customHeight="1" x14ac:dyDescent="0.2">
      <c r="B28" s="200"/>
      <c r="C28" s="201"/>
      <c r="D28" s="320" t="s">
        <v>1531</v>
      </c>
      <c r="E28" s="320"/>
      <c r="F28" s="320"/>
      <c r="G28" s="320"/>
      <c r="H28" s="320"/>
      <c r="I28" s="320"/>
      <c r="J28" s="320"/>
      <c r="K28" s="197"/>
    </row>
    <row r="29" spans="2:1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 x14ac:dyDescent="0.2">
      <c r="B30" s="200"/>
      <c r="C30" s="201"/>
      <c r="D30" s="320" t="s">
        <v>1532</v>
      </c>
      <c r="E30" s="320"/>
      <c r="F30" s="320"/>
      <c r="G30" s="320"/>
      <c r="H30" s="320"/>
      <c r="I30" s="320"/>
      <c r="J30" s="320"/>
      <c r="K30" s="197"/>
    </row>
    <row r="31" spans="2:11" customFormat="1" ht="15" customHeight="1" x14ac:dyDescent="0.2">
      <c r="B31" s="200"/>
      <c r="C31" s="201"/>
      <c r="D31" s="320" t="s">
        <v>1533</v>
      </c>
      <c r="E31" s="320"/>
      <c r="F31" s="320"/>
      <c r="G31" s="320"/>
      <c r="H31" s="320"/>
      <c r="I31" s="320"/>
      <c r="J31" s="320"/>
      <c r="K31" s="197"/>
    </row>
    <row r="32" spans="2:1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 x14ac:dyDescent="0.2">
      <c r="B33" s="200"/>
      <c r="C33" s="201"/>
      <c r="D33" s="320" t="s">
        <v>1534</v>
      </c>
      <c r="E33" s="320"/>
      <c r="F33" s="320"/>
      <c r="G33" s="320"/>
      <c r="H33" s="320"/>
      <c r="I33" s="320"/>
      <c r="J33" s="320"/>
      <c r="K33" s="197"/>
    </row>
    <row r="34" spans="2:11" customFormat="1" ht="15" customHeight="1" x14ac:dyDescent="0.2">
      <c r="B34" s="200"/>
      <c r="C34" s="201"/>
      <c r="D34" s="320" t="s">
        <v>1535</v>
      </c>
      <c r="E34" s="320"/>
      <c r="F34" s="320"/>
      <c r="G34" s="320"/>
      <c r="H34" s="320"/>
      <c r="I34" s="320"/>
      <c r="J34" s="320"/>
      <c r="K34" s="197"/>
    </row>
    <row r="35" spans="2:11" customFormat="1" ht="15" customHeight="1" x14ac:dyDescent="0.2">
      <c r="B35" s="200"/>
      <c r="C35" s="201"/>
      <c r="D35" s="320" t="s">
        <v>1536</v>
      </c>
      <c r="E35" s="320"/>
      <c r="F35" s="320"/>
      <c r="G35" s="320"/>
      <c r="H35" s="320"/>
      <c r="I35" s="320"/>
      <c r="J35" s="320"/>
      <c r="K35" s="197"/>
    </row>
    <row r="36" spans="2:11" customFormat="1" ht="15" customHeight="1" x14ac:dyDescent="0.2">
      <c r="B36" s="200"/>
      <c r="C36" s="201"/>
      <c r="D36" s="199"/>
      <c r="E36" s="202" t="s">
        <v>140</v>
      </c>
      <c r="F36" s="199"/>
      <c r="G36" s="320" t="s">
        <v>1537</v>
      </c>
      <c r="H36" s="320"/>
      <c r="I36" s="320"/>
      <c r="J36" s="320"/>
      <c r="K36" s="197"/>
    </row>
    <row r="37" spans="2:11" customFormat="1" ht="30.75" customHeight="1" x14ac:dyDescent="0.2">
      <c r="B37" s="200"/>
      <c r="C37" s="201"/>
      <c r="D37" s="199"/>
      <c r="E37" s="202" t="s">
        <v>1538</v>
      </c>
      <c r="F37" s="199"/>
      <c r="G37" s="320" t="s">
        <v>1539</v>
      </c>
      <c r="H37" s="320"/>
      <c r="I37" s="320"/>
      <c r="J37" s="320"/>
      <c r="K37" s="197"/>
    </row>
    <row r="38" spans="2:11" customFormat="1" ht="15" customHeight="1" x14ac:dyDescent="0.2">
      <c r="B38" s="200"/>
      <c r="C38" s="201"/>
      <c r="D38" s="199"/>
      <c r="E38" s="202" t="s">
        <v>56</v>
      </c>
      <c r="F38" s="199"/>
      <c r="G38" s="320" t="s">
        <v>1540</v>
      </c>
      <c r="H38" s="320"/>
      <c r="I38" s="320"/>
      <c r="J38" s="320"/>
      <c r="K38" s="197"/>
    </row>
    <row r="39" spans="2:11" customFormat="1" ht="15" customHeight="1" x14ac:dyDescent="0.2">
      <c r="B39" s="200"/>
      <c r="C39" s="201"/>
      <c r="D39" s="199"/>
      <c r="E39" s="202" t="s">
        <v>57</v>
      </c>
      <c r="F39" s="199"/>
      <c r="G39" s="320" t="s">
        <v>1541</v>
      </c>
      <c r="H39" s="320"/>
      <c r="I39" s="320"/>
      <c r="J39" s="320"/>
      <c r="K39" s="197"/>
    </row>
    <row r="40" spans="2:11" customFormat="1" ht="15" customHeight="1" x14ac:dyDescent="0.2">
      <c r="B40" s="200"/>
      <c r="C40" s="201"/>
      <c r="D40" s="199"/>
      <c r="E40" s="202" t="s">
        <v>141</v>
      </c>
      <c r="F40" s="199"/>
      <c r="G40" s="320" t="s">
        <v>1542</v>
      </c>
      <c r="H40" s="320"/>
      <c r="I40" s="320"/>
      <c r="J40" s="320"/>
      <c r="K40" s="197"/>
    </row>
    <row r="41" spans="2:11" customFormat="1" ht="15" customHeight="1" x14ac:dyDescent="0.2">
      <c r="B41" s="200"/>
      <c r="C41" s="201"/>
      <c r="D41" s="199"/>
      <c r="E41" s="202" t="s">
        <v>142</v>
      </c>
      <c r="F41" s="199"/>
      <c r="G41" s="320" t="s">
        <v>1543</v>
      </c>
      <c r="H41" s="320"/>
      <c r="I41" s="320"/>
      <c r="J41" s="320"/>
      <c r="K41" s="197"/>
    </row>
    <row r="42" spans="2:11" customFormat="1" ht="15" customHeight="1" x14ac:dyDescent="0.2">
      <c r="B42" s="200"/>
      <c r="C42" s="201"/>
      <c r="D42" s="199"/>
      <c r="E42" s="202" t="s">
        <v>1544</v>
      </c>
      <c r="F42" s="199"/>
      <c r="G42" s="320" t="s">
        <v>1545</v>
      </c>
      <c r="H42" s="320"/>
      <c r="I42" s="320"/>
      <c r="J42" s="320"/>
      <c r="K42" s="197"/>
    </row>
    <row r="43" spans="2:11" customFormat="1" ht="15" customHeight="1" x14ac:dyDescent="0.2">
      <c r="B43" s="200"/>
      <c r="C43" s="201"/>
      <c r="D43" s="199"/>
      <c r="E43" s="202"/>
      <c r="F43" s="199"/>
      <c r="G43" s="320" t="s">
        <v>1546</v>
      </c>
      <c r="H43" s="320"/>
      <c r="I43" s="320"/>
      <c r="J43" s="320"/>
      <c r="K43" s="197"/>
    </row>
    <row r="44" spans="2:11" customFormat="1" ht="15" customHeight="1" x14ac:dyDescent="0.2">
      <c r="B44" s="200"/>
      <c r="C44" s="201"/>
      <c r="D44" s="199"/>
      <c r="E44" s="202" t="s">
        <v>1547</v>
      </c>
      <c r="F44" s="199"/>
      <c r="G44" s="320" t="s">
        <v>1548</v>
      </c>
      <c r="H44" s="320"/>
      <c r="I44" s="320"/>
      <c r="J44" s="320"/>
      <c r="K44" s="197"/>
    </row>
    <row r="45" spans="2:11" customFormat="1" ht="15" customHeight="1" x14ac:dyDescent="0.2">
      <c r="B45" s="200"/>
      <c r="C45" s="201"/>
      <c r="D45" s="199"/>
      <c r="E45" s="202" t="s">
        <v>144</v>
      </c>
      <c r="F45" s="199"/>
      <c r="G45" s="320" t="s">
        <v>1549</v>
      </c>
      <c r="H45" s="320"/>
      <c r="I45" s="320"/>
      <c r="J45" s="320"/>
      <c r="K45" s="197"/>
    </row>
    <row r="46" spans="2:1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 x14ac:dyDescent="0.2">
      <c r="B47" s="200"/>
      <c r="C47" s="201"/>
      <c r="D47" s="320" t="s">
        <v>1550</v>
      </c>
      <c r="E47" s="320"/>
      <c r="F47" s="320"/>
      <c r="G47" s="320"/>
      <c r="H47" s="320"/>
      <c r="I47" s="320"/>
      <c r="J47" s="320"/>
      <c r="K47" s="197"/>
    </row>
    <row r="48" spans="2:11" customFormat="1" ht="15" customHeight="1" x14ac:dyDescent="0.2">
      <c r="B48" s="200"/>
      <c r="C48" s="201"/>
      <c r="D48" s="201"/>
      <c r="E48" s="320" t="s">
        <v>1551</v>
      </c>
      <c r="F48" s="320"/>
      <c r="G48" s="320"/>
      <c r="H48" s="320"/>
      <c r="I48" s="320"/>
      <c r="J48" s="320"/>
      <c r="K48" s="197"/>
    </row>
    <row r="49" spans="2:11" customFormat="1" ht="15" customHeight="1" x14ac:dyDescent="0.2">
      <c r="B49" s="200"/>
      <c r="C49" s="201"/>
      <c r="D49" s="201"/>
      <c r="E49" s="320" t="s">
        <v>1552</v>
      </c>
      <c r="F49" s="320"/>
      <c r="G49" s="320"/>
      <c r="H49" s="320"/>
      <c r="I49" s="320"/>
      <c r="J49" s="320"/>
      <c r="K49" s="197"/>
    </row>
    <row r="50" spans="2:11" customFormat="1" ht="15" customHeight="1" x14ac:dyDescent="0.2">
      <c r="B50" s="200"/>
      <c r="C50" s="201"/>
      <c r="D50" s="201"/>
      <c r="E50" s="320" t="s">
        <v>1553</v>
      </c>
      <c r="F50" s="320"/>
      <c r="G50" s="320"/>
      <c r="H50" s="320"/>
      <c r="I50" s="320"/>
      <c r="J50" s="320"/>
      <c r="K50" s="197"/>
    </row>
    <row r="51" spans="2:11" customFormat="1" ht="15" customHeight="1" x14ac:dyDescent="0.2">
      <c r="B51" s="200"/>
      <c r="C51" s="201"/>
      <c r="D51" s="320" t="s">
        <v>1554</v>
      </c>
      <c r="E51" s="320"/>
      <c r="F51" s="320"/>
      <c r="G51" s="320"/>
      <c r="H51" s="320"/>
      <c r="I51" s="320"/>
      <c r="J51" s="320"/>
      <c r="K51" s="197"/>
    </row>
    <row r="52" spans="2:11" customFormat="1" ht="25.5" customHeight="1" x14ac:dyDescent="0.3">
      <c r="B52" s="196"/>
      <c r="C52" s="321" t="s">
        <v>1555</v>
      </c>
      <c r="D52" s="321"/>
      <c r="E52" s="321"/>
      <c r="F52" s="321"/>
      <c r="G52" s="321"/>
      <c r="H52" s="321"/>
      <c r="I52" s="321"/>
      <c r="J52" s="321"/>
      <c r="K52" s="197"/>
    </row>
    <row r="53" spans="2:1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 x14ac:dyDescent="0.2">
      <c r="B54" s="196"/>
      <c r="C54" s="320" t="s">
        <v>1556</v>
      </c>
      <c r="D54" s="320"/>
      <c r="E54" s="320"/>
      <c r="F54" s="320"/>
      <c r="G54" s="320"/>
      <c r="H54" s="320"/>
      <c r="I54" s="320"/>
      <c r="J54" s="320"/>
      <c r="K54" s="197"/>
    </row>
    <row r="55" spans="2:11" customFormat="1" ht="15" customHeight="1" x14ac:dyDescent="0.2">
      <c r="B55" s="196"/>
      <c r="C55" s="320" t="s">
        <v>1557</v>
      </c>
      <c r="D55" s="320"/>
      <c r="E55" s="320"/>
      <c r="F55" s="320"/>
      <c r="G55" s="320"/>
      <c r="H55" s="320"/>
      <c r="I55" s="320"/>
      <c r="J55" s="320"/>
      <c r="K55" s="197"/>
    </row>
    <row r="56" spans="2:1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 x14ac:dyDescent="0.2">
      <c r="B57" s="196"/>
      <c r="C57" s="320" t="s">
        <v>1558</v>
      </c>
      <c r="D57" s="320"/>
      <c r="E57" s="320"/>
      <c r="F57" s="320"/>
      <c r="G57" s="320"/>
      <c r="H57" s="320"/>
      <c r="I57" s="320"/>
      <c r="J57" s="320"/>
      <c r="K57" s="197"/>
    </row>
    <row r="58" spans="2:11" customFormat="1" ht="15" customHeight="1" x14ac:dyDescent="0.2">
      <c r="B58" s="196"/>
      <c r="C58" s="201"/>
      <c r="D58" s="320" t="s">
        <v>1559</v>
      </c>
      <c r="E58" s="320"/>
      <c r="F58" s="320"/>
      <c r="G58" s="320"/>
      <c r="H58" s="320"/>
      <c r="I58" s="320"/>
      <c r="J58" s="320"/>
      <c r="K58" s="197"/>
    </row>
    <row r="59" spans="2:11" customFormat="1" ht="15" customHeight="1" x14ac:dyDescent="0.2">
      <c r="B59" s="196"/>
      <c r="C59" s="201"/>
      <c r="D59" s="320" t="s">
        <v>1560</v>
      </c>
      <c r="E59" s="320"/>
      <c r="F59" s="320"/>
      <c r="G59" s="320"/>
      <c r="H59" s="320"/>
      <c r="I59" s="320"/>
      <c r="J59" s="320"/>
      <c r="K59" s="197"/>
    </row>
    <row r="60" spans="2:11" customFormat="1" ht="15" customHeight="1" x14ac:dyDescent="0.2">
      <c r="B60" s="196"/>
      <c r="C60" s="201"/>
      <c r="D60" s="320" t="s">
        <v>1561</v>
      </c>
      <c r="E60" s="320"/>
      <c r="F60" s="320"/>
      <c r="G60" s="320"/>
      <c r="H60" s="320"/>
      <c r="I60" s="320"/>
      <c r="J60" s="320"/>
      <c r="K60" s="197"/>
    </row>
    <row r="61" spans="2:11" customFormat="1" ht="15" customHeight="1" x14ac:dyDescent="0.2">
      <c r="B61" s="196"/>
      <c r="C61" s="201"/>
      <c r="D61" s="320" t="s">
        <v>1562</v>
      </c>
      <c r="E61" s="320"/>
      <c r="F61" s="320"/>
      <c r="G61" s="320"/>
      <c r="H61" s="320"/>
      <c r="I61" s="320"/>
      <c r="J61" s="320"/>
      <c r="K61" s="197"/>
    </row>
    <row r="62" spans="2:11" customFormat="1" ht="15" customHeight="1" x14ac:dyDescent="0.2">
      <c r="B62" s="196"/>
      <c r="C62" s="201"/>
      <c r="D62" s="323" t="s">
        <v>1563</v>
      </c>
      <c r="E62" s="323"/>
      <c r="F62" s="323"/>
      <c r="G62" s="323"/>
      <c r="H62" s="323"/>
      <c r="I62" s="323"/>
      <c r="J62" s="323"/>
      <c r="K62" s="197"/>
    </row>
    <row r="63" spans="2:11" customFormat="1" ht="15" customHeight="1" x14ac:dyDescent="0.2">
      <c r="B63" s="196"/>
      <c r="C63" s="201"/>
      <c r="D63" s="320" t="s">
        <v>1564</v>
      </c>
      <c r="E63" s="320"/>
      <c r="F63" s="320"/>
      <c r="G63" s="320"/>
      <c r="H63" s="320"/>
      <c r="I63" s="320"/>
      <c r="J63" s="320"/>
      <c r="K63" s="197"/>
    </row>
    <row r="64" spans="2:1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 x14ac:dyDescent="0.2">
      <c r="B65" s="196"/>
      <c r="C65" s="201"/>
      <c r="D65" s="320" t="s">
        <v>1565</v>
      </c>
      <c r="E65" s="320"/>
      <c r="F65" s="320"/>
      <c r="G65" s="320"/>
      <c r="H65" s="320"/>
      <c r="I65" s="320"/>
      <c r="J65" s="320"/>
      <c r="K65" s="197"/>
    </row>
    <row r="66" spans="2:11" customFormat="1" ht="15" customHeight="1" x14ac:dyDescent="0.2">
      <c r="B66" s="196"/>
      <c r="C66" s="201"/>
      <c r="D66" s="323" t="s">
        <v>1566</v>
      </c>
      <c r="E66" s="323"/>
      <c r="F66" s="323"/>
      <c r="G66" s="323"/>
      <c r="H66" s="323"/>
      <c r="I66" s="323"/>
      <c r="J66" s="323"/>
      <c r="K66" s="197"/>
    </row>
    <row r="67" spans="2:11" customFormat="1" ht="15" customHeight="1" x14ac:dyDescent="0.2">
      <c r="B67" s="196"/>
      <c r="C67" s="201"/>
      <c r="D67" s="320" t="s">
        <v>1567</v>
      </c>
      <c r="E67" s="320"/>
      <c r="F67" s="320"/>
      <c r="G67" s="320"/>
      <c r="H67" s="320"/>
      <c r="I67" s="320"/>
      <c r="J67" s="320"/>
      <c r="K67" s="197"/>
    </row>
    <row r="68" spans="2:11" customFormat="1" ht="15" customHeight="1" x14ac:dyDescent="0.2">
      <c r="B68" s="196"/>
      <c r="C68" s="201"/>
      <c r="D68" s="320" t="s">
        <v>1568</v>
      </c>
      <c r="E68" s="320"/>
      <c r="F68" s="320"/>
      <c r="G68" s="320"/>
      <c r="H68" s="320"/>
      <c r="I68" s="320"/>
      <c r="J68" s="320"/>
      <c r="K68" s="197"/>
    </row>
    <row r="69" spans="2:11" customFormat="1" ht="15" customHeight="1" x14ac:dyDescent="0.2">
      <c r="B69" s="196"/>
      <c r="C69" s="201"/>
      <c r="D69" s="320" t="s">
        <v>1569</v>
      </c>
      <c r="E69" s="320"/>
      <c r="F69" s="320"/>
      <c r="G69" s="320"/>
      <c r="H69" s="320"/>
      <c r="I69" s="320"/>
      <c r="J69" s="320"/>
      <c r="K69" s="197"/>
    </row>
    <row r="70" spans="2:11" customFormat="1" ht="15" customHeight="1" x14ac:dyDescent="0.2">
      <c r="B70" s="196"/>
      <c r="C70" s="201"/>
      <c r="D70" s="320" t="s">
        <v>1570</v>
      </c>
      <c r="E70" s="320"/>
      <c r="F70" s="320"/>
      <c r="G70" s="320"/>
      <c r="H70" s="320"/>
      <c r="I70" s="320"/>
      <c r="J70" s="320"/>
      <c r="K70" s="197"/>
    </row>
    <row r="71" spans="2:1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 x14ac:dyDescent="0.2">
      <c r="B75" s="213"/>
      <c r="C75" s="324" t="s">
        <v>1571</v>
      </c>
      <c r="D75" s="324"/>
      <c r="E75" s="324"/>
      <c r="F75" s="324"/>
      <c r="G75" s="324"/>
      <c r="H75" s="324"/>
      <c r="I75" s="324"/>
      <c r="J75" s="324"/>
      <c r="K75" s="214"/>
    </row>
    <row r="76" spans="2:11" customFormat="1" ht="17.25" customHeight="1" x14ac:dyDescent="0.2">
      <c r="B76" s="213"/>
      <c r="C76" s="215" t="s">
        <v>1572</v>
      </c>
      <c r="D76" s="215"/>
      <c r="E76" s="215"/>
      <c r="F76" s="215" t="s">
        <v>1573</v>
      </c>
      <c r="G76" s="216"/>
      <c r="H76" s="215" t="s">
        <v>57</v>
      </c>
      <c r="I76" s="215" t="s">
        <v>60</v>
      </c>
      <c r="J76" s="215" t="s">
        <v>1574</v>
      </c>
      <c r="K76" s="214"/>
    </row>
    <row r="77" spans="2:11" customFormat="1" ht="17.25" customHeight="1" x14ac:dyDescent="0.2">
      <c r="B77" s="213"/>
      <c r="C77" s="217" t="s">
        <v>1575</v>
      </c>
      <c r="D77" s="217"/>
      <c r="E77" s="217"/>
      <c r="F77" s="218" t="s">
        <v>1576</v>
      </c>
      <c r="G77" s="219"/>
      <c r="H77" s="217"/>
      <c r="I77" s="217"/>
      <c r="J77" s="217" t="s">
        <v>1577</v>
      </c>
      <c r="K77" s="214"/>
    </row>
    <row r="78" spans="2:1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 x14ac:dyDescent="0.2">
      <c r="B79" s="213"/>
      <c r="C79" s="202" t="s">
        <v>56</v>
      </c>
      <c r="D79" s="222"/>
      <c r="E79" s="222"/>
      <c r="F79" s="223" t="s">
        <v>1578</v>
      </c>
      <c r="G79" s="224"/>
      <c r="H79" s="202" t="s">
        <v>1579</v>
      </c>
      <c r="I79" s="202" t="s">
        <v>1580</v>
      </c>
      <c r="J79" s="202">
        <v>20</v>
      </c>
      <c r="K79" s="214"/>
    </row>
    <row r="80" spans="2:11" customFormat="1" ht="15" customHeight="1" x14ac:dyDescent="0.2">
      <c r="B80" s="213"/>
      <c r="C80" s="202" t="s">
        <v>1581</v>
      </c>
      <c r="D80" s="202"/>
      <c r="E80" s="202"/>
      <c r="F80" s="223" t="s">
        <v>1578</v>
      </c>
      <c r="G80" s="224"/>
      <c r="H80" s="202" t="s">
        <v>1582</v>
      </c>
      <c r="I80" s="202" t="s">
        <v>1580</v>
      </c>
      <c r="J80" s="202">
        <v>120</v>
      </c>
      <c r="K80" s="214"/>
    </row>
    <row r="81" spans="2:11" customFormat="1" ht="15" customHeight="1" x14ac:dyDescent="0.2">
      <c r="B81" s="225"/>
      <c r="C81" s="202" t="s">
        <v>1583</v>
      </c>
      <c r="D81" s="202"/>
      <c r="E81" s="202"/>
      <c r="F81" s="223" t="s">
        <v>1584</v>
      </c>
      <c r="G81" s="224"/>
      <c r="H81" s="202" t="s">
        <v>1585</v>
      </c>
      <c r="I81" s="202" t="s">
        <v>1580</v>
      </c>
      <c r="J81" s="202">
        <v>50</v>
      </c>
      <c r="K81" s="214"/>
    </row>
    <row r="82" spans="2:11" customFormat="1" ht="15" customHeight="1" x14ac:dyDescent="0.2">
      <c r="B82" s="225"/>
      <c r="C82" s="202" t="s">
        <v>1586</v>
      </c>
      <c r="D82" s="202"/>
      <c r="E82" s="202"/>
      <c r="F82" s="223" t="s">
        <v>1578</v>
      </c>
      <c r="G82" s="224"/>
      <c r="H82" s="202" t="s">
        <v>1587</v>
      </c>
      <c r="I82" s="202" t="s">
        <v>1588</v>
      </c>
      <c r="J82" s="202"/>
      <c r="K82" s="214"/>
    </row>
    <row r="83" spans="2:11" customFormat="1" ht="15" customHeight="1" x14ac:dyDescent="0.2">
      <c r="B83" s="225"/>
      <c r="C83" s="202" t="s">
        <v>1589</v>
      </c>
      <c r="D83" s="202"/>
      <c r="E83" s="202"/>
      <c r="F83" s="223" t="s">
        <v>1584</v>
      </c>
      <c r="G83" s="202"/>
      <c r="H83" s="202" t="s">
        <v>1590</v>
      </c>
      <c r="I83" s="202" t="s">
        <v>1580</v>
      </c>
      <c r="J83" s="202">
        <v>15</v>
      </c>
      <c r="K83" s="214"/>
    </row>
    <row r="84" spans="2:11" customFormat="1" ht="15" customHeight="1" x14ac:dyDescent="0.2">
      <c r="B84" s="225"/>
      <c r="C84" s="202" t="s">
        <v>1591</v>
      </c>
      <c r="D84" s="202"/>
      <c r="E84" s="202"/>
      <c r="F84" s="223" t="s">
        <v>1584</v>
      </c>
      <c r="G84" s="202"/>
      <c r="H84" s="202" t="s">
        <v>1592</v>
      </c>
      <c r="I84" s="202" t="s">
        <v>1580</v>
      </c>
      <c r="J84" s="202">
        <v>15</v>
      </c>
      <c r="K84" s="214"/>
    </row>
    <row r="85" spans="2:11" customFormat="1" ht="15" customHeight="1" x14ac:dyDescent="0.2">
      <c r="B85" s="225"/>
      <c r="C85" s="202" t="s">
        <v>1593</v>
      </c>
      <c r="D85" s="202"/>
      <c r="E85" s="202"/>
      <c r="F85" s="223" t="s">
        <v>1584</v>
      </c>
      <c r="G85" s="202"/>
      <c r="H85" s="202" t="s">
        <v>1594</v>
      </c>
      <c r="I85" s="202" t="s">
        <v>1580</v>
      </c>
      <c r="J85" s="202">
        <v>20</v>
      </c>
      <c r="K85" s="214"/>
    </row>
    <row r="86" spans="2:11" customFormat="1" ht="15" customHeight="1" x14ac:dyDescent="0.2">
      <c r="B86" s="225"/>
      <c r="C86" s="202" t="s">
        <v>1595</v>
      </c>
      <c r="D86" s="202"/>
      <c r="E86" s="202"/>
      <c r="F86" s="223" t="s">
        <v>1584</v>
      </c>
      <c r="G86" s="202"/>
      <c r="H86" s="202" t="s">
        <v>1596</v>
      </c>
      <c r="I86" s="202" t="s">
        <v>1580</v>
      </c>
      <c r="J86" s="202">
        <v>20</v>
      </c>
      <c r="K86" s="214"/>
    </row>
    <row r="87" spans="2:11" customFormat="1" ht="15" customHeight="1" x14ac:dyDescent="0.2">
      <c r="B87" s="225"/>
      <c r="C87" s="202" t="s">
        <v>1597</v>
      </c>
      <c r="D87" s="202"/>
      <c r="E87" s="202"/>
      <c r="F87" s="223" t="s">
        <v>1584</v>
      </c>
      <c r="G87" s="224"/>
      <c r="H87" s="202" t="s">
        <v>1598</v>
      </c>
      <c r="I87" s="202" t="s">
        <v>1580</v>
      </c>
      <c r="J87" s="202">
        <v>50</v>
      </c>
      <c r="K87" s="214"/>
    </row>
    <row r="88" spans="2:11" customFormat="1" ht="15" customHeight="1" x14ac:dyDescent="0.2">
      <c r="B88" s="225"/>
      <c r="C88" s="202" t="s">
        <v>1599</v>
      </c>
      <c r="D88" s="202"/>
      <c r="E88" s="202"/>
      <c r="F88" s="223" t="s">
        <v>1584</v>
      </c>
      <c r="G88" s="224"/>
      <c r="H88" s="202" t="s">
        <v>1600</v>
      </c>
      <c r="I88" s="202" t="s">
        <v>1580</v>
      </c>
      <c r="J88" s="202">
        <v>20</v>
      </c>
      <c r="K88" s="214"/>
    </row>
    <row r="89" spans="2:11" customFormat="1" ht="15" customHeight="1" x14ac:dyDescent="0.2">
      <c r="B89" s="225"/>
      <c r="C89" s="202" t="s">
        <v>1601</v>
      </c>
      <c r="D89" s="202"/>
      <c r="E89" s="202"/>
      <c r="F89" s="223" t="s">
        <v>1584</v>
      </c>
      <c r="G89" s="224"/>
      <c r="H89" s="202" t="s">
        <v>1602</v>
      </c>
      <c r="I89" s="202" t="s">
        <v>1580</v>
      </c>
      <c r="J89" s="202">
        <v>20</v>
      </c>
      <c r="K89" s="214"/>
    </row>
    <row r="90" spans="2:11" customFormat="1" ht="15" customHeight="1" x14ac:dyDescent="0.2">
      <c r="B90" s="225"/>
      <c r="C90" s="202" t="s">
        <v>1603</v>
      </c>
      <c r="D90" s="202"/>
      <c r="E90" s="202"/>
      <c r="F90" s="223" t="s">
        <v>1584</v>
      </c>
      <c r="G90" s="224"/>
      <c r="H90" s="202" t="s">
        <v>1604</v>
      </c>
      <c r="I90" s="202" t="s">
        <v>1580</v>
      </c>
      <c r="J90" s="202">
        <v>50</v>
      </c>
      <c r="K90" s="214"/>
    </row>
    <row r="91" spans="2:11" customFormat="1" ht="15" customHeight="1" x14ac:dyDescent="0.2">
      <c r="B91" s="225"/>
      <c r="C91" s="202" t="s">
        <v>1605</v>
      </c>
      <c r="D91" s="202"/>
      <c r="E91" s="202"/>
      <c r="F91" s="223" t="s">
        <v>1584</v>
      </c>
      <c r="G91" s="224"/>
      <c r="H91" s="202" t="s">
        <v>1605</v>
      </c>
      <c r="I91" s="202" t="s">
        <v>1580</v>
      </c>
      <c r="J91" s="202">
        <v>50</v>
      </c>
      <c r="K91" s="214"/>
    </row>
    <row r="92" spans="2:11" customFormat="1" ht="15" customHeight="1" x14ac:dyDescent="0.2">
      <c r="B92" s="225"/>
      <c r="C92" s="202" t="s">
        <v>1606</v>
      </c>
      <c r="D92" s="202"/>
      <c r="E92" s="202"/>
      <c r="F92" s="223" t="s">
        <v>1584</v>
      </c>
      <c r="G92" s="224"/>
      <c r="H92" s="202" t="s">
        <v>1607</v>
      </c>
      <c r="I92" s="202" t="s">
        <v>1580</v>
      </c>
      <c r="J92" s="202">
        <v>255</v>
      </c>
      <c r="K92" s="214"/>
    </row>
    <row r="93" spans="2:11" customFormat="1" ht="15" customHeight="1" x14ac:dyDescent="0.2">
      <c r="B93" s="225"/>
      <c r="C93" s="202" t="s">
        <v>1608</v>
      </c>
      <c r="D93" s="202"/>
      <c r="E93" s="202"/>
      <c r="F93" s="223" t="s">
        <v>1578</v>
      </c>
      <c r="G93" s="224"/>
      <c r="H93" s="202" t="s">
        <v>1609</v>
      </c>
      <c r="I93" s="202" t="s">
        <v>1610</v>
      </c>
      <c r="J93" s="202"/>
      <c r="K93" s="214"/>
    </row>
    <row r="94" spans="2:11" customFormat="1" ht="15" customHeight="1" x14ac:dyDescent="0.2">
      <c r="B94" s="225"/>
      <c r="C94" s="202" t="s">
        <v>1611</v>
      </c>
      <c r="D94" s="202"/>
      <c r="E94" s="202"/>
      <c r="F94" s="223" t="s">
        <v>1578</v>
      </c>
      <c r="G94" s="224"/>
      <c r="H94" s="202" t="s">
        <v>1612</v>
      </c>
      <c r="I94" s="202" t="s">
        <v>1613</v>
      </c>
      <c r="J94" s="202"/>
      <c r="K94" s="214"/>
    </row>
    <row r="95" spans="2:11" customFormat="1" ht="15" customHeight="1" x14ac:dyDescent="0.2">
      <c r="B95" s="225"/>
      <c r="C95" s="202" t="s">
        <v>1614</v>
      </c>
      <c r="D95" s="202"/>
      <c r="E95" s="202"/>
      <c r="F95" s="223" t="s">
        <v>1578</v>
      </c>
      <c r="G95" s="224"/>
      <c r="H95" s="202" t="s">
        <v>1614</v>
      </c>
      <c r="I95" s="202" t="s">
        <v>1613</v>
      </c>
      <c r="J95" s="202"/>
      <c r="K95" s="214"/>
    </row>
    <row r="96" spans="2:11" customFormat="1" ht="15" customHeight="1" x14ac:dyDescent="0.2">
      <c r="B96" s="225"/>
      <c r="C96" s="202" t="s">
        <v>41</v>
      </c>
      <c r="D96" s="202"/>
      <c r="E96" s="202"/>
      <c r="F96" s="223" t="s">
        <v>1578</v>
      </c>
      <c r="G96" s="224"/>
      <c r="H96" s="202" t="s">
        <v>1615</v>
      </c>
      <c r="I96" s="202" t="s">
        <v>1613</v>
      </c>
      <c r="J96" s="202"/>
      <c r="K96" s="214"/>
    </row>
    <row r="97" spans="2:11" customFormat="1" ht="15" customHeight="1" x14ac:dyDescent="0.2">
      <c r="B97" s="225"/>
      <c r="C97" s="202" t="s">
        <v>51</v>
      </c>
      <c r="D97" s="202"/>
      <c r="E97" s="202"/>
      <c r="F97" s="223" t="s">
        <v>1578</v>
      </c>
      <c r="G97" s="224"/>
      <c r="H97" s="202" t="s">
        <v>1616</v>
      </c>
      <c r="I97" s="202" t="s">
        <v>1613</v>
      </c>
      <c r="J97" s="202"/>
      <c r="K97" s="214"/>
    </row>
    <row r="98" spans="2:11" customFormat="1" ht="15" customHeight="1" x14ac:dyDescent="0.2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 x14ac:dyDescent="0.2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 x14ac:dyDescent="0.2">
      <c r="B102" s="213"/>
      <c r="C102" s="324" t="s">
        <v>1617</v>
      </c>
      <c r="D102" s="324"/>
      <c r="E102" s="324"/>
      <c r="F102" s="324"/>
      <c r="G102" s="324"/>
      <c r="H102" s="324"/>
      <c r="I102" s="324"/>
      <c r="J102" s="324"/>
      <c r="K102" s="214"/>
    </row>
    <row r="103" spans="2:11" customFormat="1" ht="17.25" customHeight="1" x14ac:dyDescent="0.2">
      <c r="B103" s="213"/>
      <c r="C103" s="215" t="s">
        <v>1572</v>
      </c>
      <c r="D103" s="215"/>
      <c r="E103" s="215"/>
      <c r="F103" s="215" t="s">
        <v>1573</v>
      </c>
      <c r="G103" s="216"/>
      <c r="H103" s="215" t="s">
        <v>57</v>
      </c>
      <c r="I103" s="215" t="s">
        <v>60</v>
      </c>
      <c r="J103" s="215" t="s">
        <v>1574</v>
      </c>
      <c r="K103" s="214"/>
    </row>
    <row r="104" spans="2:11" customFormat="1" ht="17.25" customHeight="1" x14ac:dyDescent="0.2">
      <c r="B104" s="213"/>
      <c r="C104" s="217" t="s">
        <v>1575</v>
      </c>
      <c r="D104" s="217"/>
      <c r="E104" s="217"/>
      <c r="F104" s="218" t="s">
        <v>1576</v>
      </c>
      <c r="G104" s="219"/>
      <c r="H104" s="217"/>
      <c r="I104" s="217"/>
      <c r="J104" s="217" t="s">
        <v>1577</v>
      </c>
      <c r="K104" s="214"/>
    </row>
    <row r="105" spans="2:11" customFormat="1" ht="5.25" customHeight="1" x14ac:dyDescent="0.2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 x14ac:dyDescent="0.2">
      <c r="B106" s="213"/>
      <c r="C106" s="202" t="s">
        <v>56</v>
      </c>
      <c r="D106" s="222"/>
      <c r="E106" s="222"/>
      <c r="F106" s="223" t="s">
        <v>1578</v>
      </c>
      <c r="G106" s="202"/>
      <c r="H106" s="202" t="s">
        <v>1618</v>
      </c>
      <c r="I106" s="202" t="s">
        <v>1580</v>
      </c>
      <c r="J106" s="202">
        <v>20</v>
      </c>
      <c r="K106" s="214"/>
    </row>
    <row r="107" spans="2:11" customFormat="1" ht="15" customHeight="1" x14ac:dyDescent="0.2">
      <c r="B107" s="213"/>
      <c r="C107" s="202" t="s">
        <v>1581</v>
      </c>
      <c r="D107" s="202"/>
      <c r="E107" s="202"/>
      <c r="F107" s="223" t="s">
        <v>1578</v>
      </c>
      <c r="G107" s="202"/>
      <c r="H107" s="202" t="s">
        <v>1618</v>
      </c>
      <c r="I107" s="202" t="s">
        <v>1580</v>
      </c>
      <c r="J107" s="202">
        <v>120</v>
      </c>
      <c r="K107" s="214"/>
    </row>
    <row r="108" spans="2:11" customFormat="1" ht="15" customHeight="1" x14ac:dyDescent="0.2">
      <c r="B108" s="225"/>
      <c r="C108" s="202" t="s">
        <v>1583</v>
      </c>
      <c r="D108" s="202"/>
      <c r="E108" s="202"/>
      <c r="F108" s="223" t="s">
        <v>1584</v>
      </c>
      <c r="G108" s="202"/>
      <c r="H108" s="202" t="s">
        <v>1618</v>
      </c>
      <c r="I108" s="202" t="s">
        <v>1580</v>
      </c>
      <c r="J108" s="202">
        <v>50</v>
      </c>
      <c r="K108" s="214"/>
    </row>
    <row r="109" spans="2:11" customFormat="1" ht="15" customHeight="1" x14ac:dyDescent="0.2">
      <c r="B109" s="225"/>
      <c r="C109" s="202" t="s">
        <v>1586</v>
      </c>
      <c r="D109" s="202"/>
      <c r="E109" s="202"/>
      <c r="F109" s="223" t="s">
        <v>1578</v>
      </c>
      <c r="G109" s="202"/>
      <c r="H109" s="202" t="s">
        <v>1618</v>
      </c>
      <c r="I109" s="202" t="s">
        <v>1588</v>
      </c>
      <c r="J109" s="202"/>
      <c r="K109" s="214"/>
    </row>
    <row r="110" spans="2:11" customFormat="1" ht="15" customHeight="1" x14ac:dyDescent="0.2">
      <c r="B110" s="225"/>
      <c r="C110" s="202" t="s">
        <v>1597</v>
      </c>
      <c r="D110" s="202"/>
      <c r="E110" s="202"/>
      <c r="F110" s="223" t="s">
        <v>1584</v>
      </c>
      <c r="G110" s="202"/>
      <c r="H110" s="202" t="s">
        <v>1618</v>
      </c>
      <c r="I110" s="202" t="s">
        <v>1580</v>
      </c>
      <c r="J110" s="202">
        <v>50</v>
      </c>
      <c r="K110" s="214"/>
    </row>
    <row r="111" spans="2:11" customFormat="1" ht="15" customHeight="1" x14ac:dyDescent="0.2">
      <c r="B111" s="225"/>
      <c r="C111" s="202" t="s">
        <v>1605</v>
      </c>
      <c r="D111" s="202"/>
      <c r="E111" s="202"/>
      <c r="F111" s="223" t="s">
        <v>1584</v>
      </c>
      <c r="G111" s="202"/>
      <c r="H111" s="202" t="s">
        <v>1618</v>
      </c>
      <c r="I111" s="202" t="s">
        <v>1580</v>
      </c>
      <c r="J111" s="202">
        <v>50</v>
      </c>
      <c r="K111" s="214"/>
    </row>
    <row r="112" spans="2:11" customFormat="1" ht="15" customHeight="1" x14ac:dyDescent="0.2">
      <c r="B112" s="225"/>
      <c r="C112" s="202" t="s">
        <v>1603</v>
      </c>
      <c r="D112" s="202"/>
      <c r="E112" s="202"/>
      <c r="F112" s="223" t="s">
        <v>1584</v>
      </c>
      <c r="G112" s="202"/>
      <c r="H112" s="202" t="s">
        <v>1618</v>
      </c>
      <c r="I112" s="202" t="s">
        <v>1580</v>
      </c>
      <c r="J112" s="202">
        <v>50</v>
      </c>
      <c r="K112" s="214"/>
    </row>
    <row r="113" spans="2:11" customFormat="1" ht="15" customHeight="1" x14ac:dyDescent="0.2">
      <c r="B113" s="225"/>
      <c r="C113" s="202" t="s">
        <v>56</v>
      </c>
      <c r="D113" s="202"/>
      <c r="E113" s="202"/>
      <c r="F113" s="223" t="s">
        <v>1578</v>
      </c>
      <c r="G113" s="202"/>
      <c r="H113" s="202" t="s">
        <v>1619</v>
      </c>
      <c r="I113" s="202" t="s">
        <v>1580</v>
      </c>
      <c r="J113" s="202">
        <v>20</v>
      </c>
      <c r="K113" s="214"/>
    </row>
    <row r="114" spans="2:11" customFormat="1" ht="15" customHeight="1" x14ac:dyDescent="0.2">
      <c r="B114" s="225"/>
      <c r="C114" s="202" t="s">
        <v>1620</v>
      </c>
      <c r="D114" s="202"/>
      <c r="E114" s="202"/>
      <c r="F114" s="223" t="s">
        <v>1578</v>
      </c>
      <c r="G114" s="202"/>
      <c r="H114" s="202" t="s">
        <v>1621</v>
      </c>
      <c r="I114" s="202" t="s">
        <v>1580</v>
      </c>
      <c r="J114" s="202">
        <v>120</v>
      </c>
      <c r="K114" s="214"/>
    </row>
    <row r="115" spans="2:11" customFormat="1" ht="15" customHeight="1" x14ac:dyDescent="0.2">
      <c r="B115" s="225"/>
      <c r="C115" s="202" t="s">
        <v>41</v>
      </c>
      <c r="D115" s="202"/>
      <c r="E115" s="202"/>
      <c r="F115" s="223" t="s">
        <v>1578</v>
      </c>
      <c r="G115" s="202"/>
      <c r="H115" s="202" t="s">
        <v>1622</v>
      </c>
      <c r="I115" s="202" t="s">
        <v>1613</v>
      </c>
      <c r="J115" s="202"/>
      <c r="K115" s="214"/>
    </row>
    <row r="116" spans="2:11" customFormat="1" ht="15" customHeight="1" x14ac:dyDescent="0.2">
      <c r="B116" s="225"/>
      <c r="C116" s="202" t="s">
        <v>51</v>
      </c>
      <c r="D116" s="202"/>
      <c r="E116" s="202"/>
      <c r="F116" s="223" t="s">
        <v>1578</v>
      </c>
      <c r="G116" s="202"/>
      <c r="H116" s="202" t="s">
        <v>1623</v>
      </c>
      <c r="I116" s="202" t="s">
        <v>1613</v>
      </c>
      <c r="J116" s="202"/>
      <c r="K116" s="214"/>
    </row>
    <row r="117" spans="2:11" customFormat="1" ht="15" customHeight="1" x14ac:dyDescent="0.2">
      <c r="B117" s="225"/>
      <c r="C117" s="202" t="s">
        <v>60</v>
      </c>
      <c r="D117" s="202"/>
      <c r="E117" s="202"/>
      <c r="F117" s="223" t="s">
        <v>1578</v>
      </c>
      <c r="G117" s="202"/>
      <c r="H117" s="202" t="s">
        <v>1624</v>
      </c>
      <c r="I117" s="202" t="s">
        <v>1625</v>
      </c>
      <c r="J117" s="202"/>
      <c r="K117" s="214"/>
    </row>
    <row r="118" spans="2:11" customFormat="1" ht="15" customHeight="1" x14ac:dyDescent="0.2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 x14ac:dyDescent="0.2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 x14ac:dyDescent="0.2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 x14ac:dyDescent="0.2">
      <c r="B122" s="239"/>
      <c r="C122" s="322" t="s">
        <v>1626</v>
      </c>
      <c r="D122" s="322"/>
      <c r="E122" s="322"/>
      <c r="F122" s="322"/>
      <c r="G122" s="322"/>
      <c r="H122" s="322"/>
      <c r="I122" s="322"/>
      <c r="J122" s="322"/>
      <c r="K122" s="240"/>
    </row>
    <row r="123" spans="2:11" customFormat="1" ht="17.25" customHeight="1" x14ac:dyDescent="0.2">
      <c r="B123" s="241"/>
      <c r="C123" s="215" t="s">
        <v>1572</v>
      </c>
      <c r="D123" s="215"/>
      <c r="E123" s="215"/>
      <c r="F123" s="215" t="s">
        <v>1573</v>
      </c>
      <c r="G123" s="216"/>
      <c r="H123" s="215" t="s">
        <v>57</v>
      </c>
      <c r="I123" s="215" t="s">
        <v>60</v>
      </c>
      <c r="J123" s="215" t="s">
        <v>1574</v>
      </c>
      <c r="K123" s="242"/>
    </row>
    <row r="124" spans="2:11" customFormat="1" ht="17.25" customHeight="1" x14ac:dyDescent="0.2">
      <c r="B124" s="241"/>
      <c r="C124" s="217" t="s">
        <v>1575</v>
      </c>
      <c r="D124" s="217"/>
      <c r="E124" s="217"/>
      <c r="F124" s="218" t="s">
        <v>1576</v>
      </c>
      <c r="G124" s="219"/>
      <c r="H124" s="217"/>
      <c r="I124" s="217"/>
      <c r="J124" s="217" t="s">
        <v>1577</v>
      </c>
      <c r="K124" s="242"/>
    </row>
    <row r="125" spans="2:11" customFormat="1" ht="5.25" customHeight="1" x14ac:dyDescent="0.2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 x14ac:dyDescent="0.2">
      <c r="B126" s="243"/>
      <c r="C126" s="202" t="s">
        <v>1581</v>
      </c>
      <c r="D126" s="222"/>
      <c r="E126" s="222"/>
      <c r="F126" s="223" t="s">
        <v>1578</v>
      </c>
      <c r="G126" s="202"/>
      <c r="H126" s="202" t="s">
        <v>1618</v>
      </c>
      <c r="I126" s="202" t="s">
        <v>1580</v>
      </c>
      <c r="J126" s="202">
        <v>120</v>
      </c>
      <c r="K126" s="246"/>
    </row>
    <row r="127" spans="2:11" customFormat="1" ht="15" customHeight="1" x14ac:dyDescent="0.2">
      <c r="B127" s="243"/>
      <c r="C127" s="202" t="s">
        <v>1627</v>
      </c>
      <c r="D127" s="202"/>
      <c r="E127" s="202"/>
      <c r="F127" s="223" t="s">
        <v>1578</v>
      </c>
      <c r="G127" s="202"/>
      <c r="H127" s="202" t="s">
        <v>1628</v>
      </c>
      <c r="I127" s="202" t="s">
        <v>1580</v>
      </c>
      <c r="J127" s="202" t="s">
        <v>1629</v>
      </c>
      <c r="K127" s="246"/>
    </row>
    <row r="128" spans="2:11" customFormat="1" ht="15" customHeight="1" x14ac:dyDescent="0.2">
      <c r="B128" s="243"/>
      <c r="C128" s="202" t="s">
        <v>87</v>
      </c>
      <c r="D128" s="202"/>
      <c r="E128" s="202"/>
      <c r="F128" s="223" t="s">
        <v>1578</v>
      </c>
      <c r="G128" s="202"/>
      <c r="H128" s="202" t="s">
        <v>1630</v>
      </c>
      <c r="I128" s="202" t="s">
        <v>1580</v>
      </c>
      <c r="J128" s="202" t="s">
        <v>1629</v>
      </c>
      <c r="K128" s="246"/>
    </row>
    <row r="129" spans="2:11" customFormat="1" ht="15" customHeight="1" x14ac:dyDescent="0.2">
      <c r="B129" s="243"/>
      <c r="C129" s="202" t="s">
        <v>1589</v>
      </c>
      <c r="D129" s="202"/>
      <c r="E129" s="202"/>
      <c r="F129" s="223" t="s">
        <v>1584</v>
      </c>
      <c r="G129" s="202"/>
      <c r="H129" s="202" t="s">
        <v>1590</v>
      </c>
      <c r="I129" s="202" t="s">
        <v>1580</v>
      </c>
      <c r="J129" s="202">
        <v>15</v>
      </c>
      <c r="K129" s="246"/>
    </row>
    <row r="130" spans="2:11" customFormat="1" ht="15" customHeight="1" x14ac:dyDescent="0.2">
      <c r="B130" s="243"/>
      <c r="C130" s="202" t="s">
        <v>1591</v>
      </c>
      <c r="D130" s="202"/>
      <c r="E130" s="202"/>
      <c r="F130" s="223" t="s">
        <v>1584</v>
      </c>
      <c r="G130" s="202"/>
      <c r="H130" s="202" t="s">
        <v>1592</v>
      </c>
      <c r="I130" s="202" t="s">
        <v>1580</v>
      </c>
      <c r="J130" s="202">
        <v>15</v>
      </c>
      <c r="K130" s="246"/>
    </row>
    <row r="131" spans="2:11" customFormat="1" ht="15" customHeight="1" x14ac:dyDescent="0.2">
      <c r="B131" s="243"/>
      <c r="C131" s="202" t="s">
        <v>1593</v>
      </c>
      <c r="D131" s="202"/>
      <c r="E131" s="202"/>
      <c r="F131" s="223" t="s">
        <v>1584</v>
      </c>
      <c r="G131" s="202"/>
      <c r="H131" s="202" t="s">
        <v>1594</v>
      </c>
      <c r="I131" s="202" t="s">
        <v>1580</v>
      </c>
      <c r="J131" s="202">
        <v>20</v>
      </c>
      <c r="K131" s="246"/>
    </row>
    <row r="132" spans="2:11" customFormat="1" ht="15" customHeight="1" x14ac:dyDescent="0.2">
      <c r="B132" s="243"/>
      <c r="C132" s="202" t="s">
        <v>1595</v>
      </c>
      <c r="D132" s="202"/>
      <c r="E132" s="202"/>
      <c r="F132" s="223" t="s">
        <v>1584</v>
      </c>
      <c r="G132" s="202"/>
      <c r="H132" s="202" t="s">
        <v>1596</v>
      </c>
      <c r="I132" s="202" t="s">
        <v>1580</v>
      </c>
      <c r="J132" s="202">
        <v>20</v>
      </c>
      <c r="K132" s="246"/>
    </row>
    <row r="133" spans="2:11" customFormat="1" ht="15" customHeight="1" x14ac:dyDescent="0.2">
      <c r="B133" s="243"/>
      <c r="C133" s="202" t="s">
        <v>1583</v>
      </c>
      <c r="D133" s="202"/>
      <c r="E133" s="202"/>
      <c r="F133" s="223" t="s">
        <v>1584</v>
      </c>
      <c r="G133" s="202"/>
      <c r="H133" s="202" t="s">
        <v>1618</v>
      </c>
      <c r="I133" s="202" t="s">
        <v>1580</v>
      </c>
      <c r="J133" s="202">
        <v>50</v>
      </c>
      <c r="K133" s="246"/>
    </row>
    <row r="134" spans="2:11" customFormat="1" ht="15" customHeight="1" x14ac:dyDescent="0.2">
      <c r="B134" s="243"/>
      <c r="C134" s="202" t="s">
        <v>1597</v>
      </c>
      <c r="D134" s="202"/>
      <c r="E134" s="202"/>
      <c r="F134" s="223" t="s">
        <v>1584</v>
      </c>
      <c r="G134" s="202"/>
      <c r="H134" s="202" t="s">
        <v>1618</v>
      </c>
      <c r="I134" s="202" t="s">
        <v>1580</v>
      </c>
      <c r="J134" s="202">
        <v>50</v>
      </c>
      <c r="K134" s="246"/>
    </row>
    <row r="135" spans="2:11" customFormat="1" ht="15" customHeight="1" x14ac:dyDescent="0.2">
      <c r="B135" s="243"/>
      <c r="C135" s="202" t="s">
        <v>1603</v>
      </c>
      <c r="D135" s="202"/>
      <c r="E135" s="202"/>
      <c r="F135" s="223" t="s">
        <v>1584</v>
      </c>
      <c r="G135" s="202"/>
      <c r="H135" s="202" t="s">
        <v>1618</v>
      </c>
      <c r="I135" s="202" t="s">
        <v>1580</v>
      </c>
      <c r="J135" s="202">
        <v>50</v>
      </c>
      <c r="K135" s="246"/>
    </row>
    <row r="136" spans="2:11" customFormat="1" ht="15" customHeight="1" x14ac:dyDescent="0.2">
      <c r="B136" s="243"/>
      <c r="C136" s="202" t="s">
        <v>1605</v>
      </c>
      <c r="D136" s="202"/>
      <c r="E136" s="202"/>
      <c r="F136" s="223" t="s">
        <v>1584</v>
      </c>
      <c r="G136" s="202"/>
      <c r="H136" s="202" t="s">
        <v>1618</v>
      </c>
      <c r="I136" s="202" t="s">
        <v>1580</v>
      </c>
      <c r="J136" s="202">
        <v>50</v>
      </c>
      <c r="K136" s="246"/>
    </row>
    <row r="137" spans="2:11" customFormat="1" ht="15" customHeight="1" x14ac:dyDescent="0.2">
      <c r="B137" s="243"/>
      <c r="C137" s="202" t="s">
        <v>1606</v>
      </c>
      <c r="D137" s="202"/>
      <c r="E137" s="202"/>
      <c r="F137" s="223" t="s">
        <v>1584</v>
      </c>
      <c r="G137" s="202"/>
      <c r="H137" s="202" t="s">
        <v>1631</v>
      </c>
      <c r="I137" s="202" t="s">
        <v>1580</v>
      </c>
      <c r="J137" s="202">
        <v>255</v>
      </c>
      <c r="K137" s="246"/>
    </row>
    <row r="138" spans="2:11" customFormat="1" ht="15" customHeight="1" x14ac:dyDescent="0.2">
      <c r="B138" s="243"/>
      <c r="C138" s="202" t="s">
        <v>1608</v>
      </c>
      <c r="D138" s="202"/>
      <c r="E138" s="202"/>
      <c r="F138" s="223" t="s">
        <v>1578</v>
      </c>
      <c r="G138" s="202"/>
      <c r="H138" s="202" t="s">
        <v>1632</v>
      </c>
      <c r="I138" s="202" t="s">
        <v>1610</v>
      </c>
      <c r="J138" s="202"/>
      <c r="K138" s="246"/>
    </row>
    <row r="139" spans="2:11" customFormat="1" ht="15" customHeight="1" x14ac:dyDescent="0.2">
      <c r="B139" s="243"/>
      <c r="C139" s="202" t="s">
        <v>1611</v>
      </c>
      <c r="D139" s="202"/>
      <c r="E139" s="202"/>
      <c r="F139" s="223" t="s">
        <v>1578</v>
      </c>
      <c r="G139" s="202"/>
      <c r="H139" s="202" t="s">
        <v>1633</v>
      </c>
      <c r="I139" s="202" t="s">
        <v>1613</v>
      </c>
      <c r="J139" s="202"/>
      <c r="K139" s="246"/>
    </row>
    <row r="140" spans="2:11" customFormat="1" ht="15" customHeight="1" x14ac:dyDescent="0.2">
      <c r="B140" s="243"/>
      <c r="C140" s="202" t="s">
        <v>1614</v>
      </c>
      <c r="D140" s="202"/>
      <c r="E140" s="202"/>
      <c r="F140" s="223" t="s">
        <v>1578</v>
      </c>
      <c r="G140" s="202"/>
      <c r="H140" s="202" t="s">
        <v>1614</v>
      </c>
      <c r="I140" s="202" t="s">
        <v>1613</v>
      </c>
      <c r="J140" s="202"/>
      <c r="K140" s="246"/>
    </row>
    <row r="141" spans="2:11" customFormat="1" ht="15" customHeight="1" x14ac:dyDescent="0.2">
      <c r="B141" s="243"/>
      <c r="C141" s="202" t="s">
        <v>41</v>
      </c>
      <c r="D141" s="202"/>
      <c r="E141" s="202"/>
      <c r="F141" s="223" t="s">
        <v>1578</v>
      </c>
      <c r="G141" s="202"/>
      <c r="H141" s="202" t="s">
        <v>1634</v>
      </c>
      <c r="I141" s="202" t="s">
        <v>1613</v>
      </c>
      <c r="J141" s="202"/>
      <c r="K141" s="246"/>
    </row>
    <row r="142" spans="2:11" customFormat="1" ht="15" customHeight="1" x14ac:dyDescent="0.2">
      <c r="B142" s="243"/>
      <c r="C142" s="202" t="s">
        <v>1635</v>
      </c>
      <c r="D142" s="202"/>
      <c r="E142" s="202"/>
      <c r="F142" s="223" t="s">
        <v>1578</v>
      </c>
      <c r="G142" s="202"/>
      <c r="H142" s="202" t="s">
        <v>1636</v>
      </c>
      <c r="I142" s="202" t="s">
        <v>1613</v>
      </c>
      <c r="J142" s="202"/>
      <c r="K142" s="246"/>
    </row>
    <row r="143" spans="2:11" customFormat="1" ht="15" customHeight="1" x14ac:dyDescent="0.2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 x14ac:dyDescent="0.2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 x14ac:dyDescent="0.2">
      <c r="B147" s="213"/>
      <c r="C147" s="324" t="s">
        <v>1637</v>
      </c>
      <c r="D147" s="324"/>
      <c r="E147" s="324"/>
      <c r="F147" s="324"/>
      <c r="G147" s="324"/>
      <c r="H147" s="324"/>
      <c r="I147" s="324"/>
      <c r="J147" s="324"/>
      <c r="K147" s="214"/>
    </row>
    <row r="148" spans="2:11" customFormat="1" ht="17.25" customHeight="1" x14ac:dyDescent="0.2">
      <c r="B148" s="213"/>
      <c r="C148" s="215" t="s">
        <v>1572</v>
      </c>
      <c r="D148" s="215"/>
      <c r="E148" s="215"/>
      <c r="F148" s="215" t="s">
        <v>1573</v>
      </c>
      <c r="G148" s="216"/>
      <c r="H148" s="215" t="s">
        <v>57</v>
      </c>
      <c r="I148" s="215" t="s">
        <v>60</v>
      </c>
      <c r="J148" s="215" t="s">
        <v>1574</v>
      </c>
      <c r="K148" s="214"/>
    </row>
    <row r="149" spans="2:11" customFormat="1" ht="17.25" customHeight="1" x14ac:dyDescent="0.2">
      <c r="B149" s="213"/>
      <c r="C149" s="217" t="s">
        <v>1575</v>
      </c>
      <c r="D149" s="217"/>
      <c r="E149" s="217"/>
      <c r="F149" s="218" t="s">
        <v>1576</v>
      </c>
      <c r="G149" s="219"/>
      <c r="H149" s="217"/>
      <c r="I149" s="217"/>
      <c r="J149" s="217" t="s">
        <v>1577</v>
      </c>
      <c r="K149" s="214"/>
    </row>
    <row r="150" spans="2:1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 x14ac:dyDescent="0.2">
      <c r="B151" s="225"/>
      <c r="C151" s="250" t="s">
        <v>1581</v>
      </c>
      <c r="D151" s="202"/>
      <c r="E151" s="202"/>
      <c r="F151" s="251" t="s">
        <v>1578</v>
      </c>
      <c r="G151" s="202"/>
      <c r="H151" s="250" t="s">
        <v>1618</v>
      </c>
      <c r="I151" s="250" t="s">
        <v>1580</v>
      </c>
      <c r="J151" s="250">
        <v>120</v>
      </c>
      <c r="K151" s="246"/>
    </row>
    <row r="152" spans="2:11" customFormat="1" ht="15" customHeight="1" x14ac:dyDescent="0.2">
      <c r="B152" s="225"/>
      <c r="C152" s="250" t="s">
        <v>1627</v>
      </c>
      <c r="D152" s="202"/>
      <c r="E152" s="202"/>
      <c r="F152" s="251" t="s">
        <v>1578</v>
      </c>
      <c r="G152" s="202"/>
      <c r="H152" s="250" t="s">
        <v>1638</v>
      </c>
      <c r="I152" s="250" t="s">
        <v>1580</v>
      </c>
      <c r="J152" s="250" t="s">
        <v>1629</v>
      </c>
      <c r="K152" s="246"/>
    </row>
    <row r="153" spans="2:11" customFormat="1" ht="15" customHeight="1" x14ac:dyDescent="0.2">
      <c r="B153" s="225"/>
      <c r="C153" s="250" t="s">
        <v>87</v>
      </c>
      <c r="D153" s="202"/>
      <c r="E153" s="202"/>
      <c r="F153" s="251" t="s">
        <v>1578</v>
      </c>
      <c r="G153" s="202"/>
      <c r="H153" s="250" t="s">
        <v>1639</v>
      </c>
      <c r="I153" s="250" t="s">
        <v>1580</v>
      </c>
      <c r="J153" s="250" t="s">
        <v>1629</v>
      </c>
      <c r="K153" s="246"/>
    </row>
    <row r="154" spans="2:11" customFormat="1" ht="15" customHeight="1" x14ac:dyDescent="0.2">
      <c r="B154" s="225"/>
      <c r="C154" s="250" t="s">
        <v>1583</v>
      </c>
      <c r="D154" s="202"/>
      <c r="E154" s="202"/>
      <c r="F154" s="251" t="s">
        <v>1584</v>
      </c>
      <c r="G154" s="202"/>
      <c r="H154" s="250" t="s">
        <v>1618</v>
      </c>
      <c r="I154" s="250" t="s">
        <v>1580</v>
      </c>
      <c r="J154" s="250">
        <v>50</v>
      </c>
      <c r="K154" s="246"/>
    </row>
    <row r="155" spans="2:11" customFormat="1" ht="15" customHeight="1" x14ac:dyDescent="0.2">
      <c r="B155" s="225"/>
      <c r="C155" s="250" t="s">
        <v>1586</v>
      </c>
      <c r="D155" s="202"/>
      <c r="E155" s="202"/>
      <c r="F155" s="251" t="s">
        <v>1578</v>
      </c>
      <c r="G155" s="202"/>
      <c r="H155" s="250" t="s">
        <v>1618</v>
      </c>
      <c r="I155" s="250" t="s">
        <v>1588</v>
      </c>
      <c r="J155" s="250"/>
      <c r="K155" s="246"/>
    </row>
    <row r="156" spans="2:11" customFormat="1" ht="15" customHeight="1" x14ac:dyDescent="0.2">
      <c r="B156" s="225"/>
      <c r="C156" s="250" t="s">
        <v>1597</v>
      </c>
      <c r="D156" s="202"/>
      <c r="E156" s="202"/>
      <c r="F156" s="251" t="s">
        <v>1584</v>
      </c>
      <c r="G156" s="202"/>
      <c r="H156" s="250" t="s">
        <v>1618</v>
      </c>
      <c r="I156" s="250" t="s">
        <v>1580</v>
      </c>
      <c r="J156" s="250">
        <v>50</v>
      </c>
      <c r="K156" s="246"/>
    </row>
    <row r="157" spans="2:11" customFormat="1" ht="15" customHeight="1" x14ac:dyDescent="0.2">
      <c r="B157" s="225"/>
      <c r="C157" s="250" t="s">
        <v>1605</v>
      </c>
      <c r="D157" s="202"/>
      <c r="E157" s="202"/>
      <c r="F157" s="251" t="s">
        <v>1584</v>
      </c>
      <c r="G157" s="202"/>
      <c r="H157" s="250" t="s">
        <v>1618</v>
      </c>
      <c r="I157" s="250" t="s">
        <v>1580</v>
      </c>
      <c r="J157" s="250">
        <v>50</v>
      </c>
      <c r="K157" s="246"/>
    </row>
    <row r="158" spans="2:11" customFormat="1" ht="15" customHeight="1" x14ac:dyDescent="0.2">
      <c r="B158" s="225"/>
      <c r="C158" s="250" t="s">
        <v>1603</v>
      </c>
      <c r="D158" s="202"/>
      <c r="E158" s="202"/>
      <c r="F158" s="251" t="s">
        <v>1584</v>
      </c>
      <c r="G158" s="202"/>
      <c r="H158" s="250" t="s">
        <v>1618</v>
      </c>
      <c r="I158" s="250" t="s">
        <v>1580</v>
      </c>
      <c r="J158" s="250">
        <v>50</v>
      </c>
      <c r="K158" s="246"/>
    </row>
    <row r="159" spans="2:11" customFormat="1" ht="15" customHeight="1" x14ac:dyDescent="0.2">
      <c r="B159" s="225"/>
      <c r="C159" s="250" t="s">
        <v>112</v>
      </c>
      <c r="D159" s="202"/>
      <c r="E159" s="202"/>
      <c r="F159" s="251" t="s">
        <v>1578</v>
      </c>
      <c r="G159" s="202"/>
      <c r="H159" s="250" t="s">
        <v>1640</v>
      </c>
      <c r="I159" s="250" t="s">
        <v>1580</v>
      </c>
      <c r="J159" s="250" t="s">
        <v>1641</v>
      </c>
      <c r="K159" s="246"/>
    </row>
    <row r="160" spans="2:11" customFormat="1" ht="15" customHeight="1" x14ac:dyDescent="0.2">
      <c r="B160" s="225"/>
      <c r="C160" s="250" t="s">
        <v>1642</v>
      </c>
      <c r="D160" s="202"/>
      <c r="E160" s="202"/>
      <c r="F160" s="251" t="s">
        <v>1578</v>
      </c>
      <c r="G160" s="202"/>
      <c r="H160" s="250" t="s">
        <v>1643</v>
      </c>
      <c r="I160" s="250" t="s">
        <v>1613</v>
      </c>
      <c r="J160" s="250"/>
      <c r="K160" s="246"/>
    </row>
    <row r="161" spans="2:11" customFormat="1" ht="15" customHeight="1" x14ac:dyDescent="0.2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 x14ac:dyDescent="0.2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 x14ac:dyDescent="0.2">
      <c r="B165" s="194"/>
      <c r="C165" s="322" t="s">
        <v>1644</v>
      </c>
      <c r="D165" s="322"/>
      <c r="E165" s="322"/>
      <c r="F165" s="322"/>
      <c r="G165" s="322"/>
      <c r="H165" s="322"/>
      <c r="I165" s="322"/>
      <c r="J165" s="322"/>
      <c r="K165" s="195"/>
    </row>
    <row r="166" spans="2:11" customFormat="1" ht="17.25" customHeight="1" x14ac:dyDescent="0.2">
      <c r="B166" s="194"/>
      <c r="C166" s="215" t="s">
        <v>1572</v>
      </c>
      <c r="D166" s="215"/>
      <c r="E166" s="215"/>
      <c r="F166" s="215" t="s">
        <v>1573</v>
      </c>
      <c r="G166" s="255"/>
      <c r="H166" s="256" t="s">
        <v>57</v>
      </c>
      <c r="I166" s="256" t="s">
        <v>60</v>
      </c>
      <c r="J166" s="215" t="s">
        <v>1574</v>
      </c>
      <c r="K166" s="195"/>
    </row>
    <row r="167" spans="2:11" customFormat="1" ht="17.25" customHeight="1" x14ac:dyDescent="0.2">
      <c r="B167" s="196"/>
      <c r="C167" s="217" t="s">
        <v>1575</v>
      </c>
      <c r="D167" s="217"/>
      <c r="E167" s="217"/>
      <c r="F167" s="218" t="s">
        <v>1576</v>
      </c>
      <c r="G167" s="257"/>
      <c r="H167" s="258"/>
      <c r="I167" s="258"/>
      <c r="J167" s="217" t="s">
        <v>1577</v>
      </c>
      <c r="K167" s="197"/>
    </row>
    <row r="168" spans="2:1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 x14ac:dyDescent="0.2">
      <c r="B169" s="225"/>
      <c r="C169" s="202" t="s">
        <v>1581</v>
      </c>
      <c r="D169" s="202"/>
      <c r="E169" s="202"/>
      <c r="F169" s="223" t="s">
        <v>1578</v>
      </c>
      <c r="G169" s="202"/>
      <c r="H169" s="202" t="s">
        <v>1618</v>
      </c>
      <c r="I169" s="202" t="s">
        <v>1580</v>
      </c>
      <c r="J169" s="202">
        <v>120</v>
      </c>
      <c r="K169" s="246"/>
    </row>
    <row r="170" spans="2:11" customFormat="1" ht="15" customHeight="1" x14ac:dyDescent="0.2">
      <c r="B170" s="225"/>
      <c r="C170" s="202" t="s">
        <v>1627</v>
      </c>
      <c r="D170" s="202"/>
      <c r="E170" s="202"/>
      <c r="F170" s="223" t="s">
        <v>1578</v>
      </c>
      <c r="G170" s="202"/>
      <c r="H170" s="202" t="s">
        <v>1628</v>
      </c>
      <c r="I170" s="202" t="s">
        <v>1580</v>
      </c>
      <c r="J170" s="202" t="s">
        <v>1629</v>
      </c>
      <c r="K170" s="246"/>
    </row>
    <row r="171" spans="2:11" customFormat="1" ht="15" customHeight="1" x14ac:dyDescent="0.2">
      <c r="B171" s="225"/>
      <c r="C171" s="202" t="s">
        <v>87</v>
      </c>
      <c r="D171" s="202"/>
      <c r="E171" s="202"/>
      <c r="F171" s="223" t="s">
        <v>1578</v>
      </c>
      <c r="G171" s="202"/>
      <c r="H171" s="202" t="s">
        <v>1645</v>
      </c>
      <c r="I171" s="202" t="s">
        <v>1580</v>
      </c>
      <c r="J171" s="202" t="s">
        <v>1629</v>
      </c>
      <c r="K171" s="246"/>
    </row>
    <row r="172" spans="2:11" customFormat="1" ht="15" customHeight="1" x14ac:dyDescent="0.2">
      <c r="B172" s="225"/>
      <c r="C172" s="202" t="s">
        <v>1583</v>
      </c>
      <c r="D172" s="202"/>
      <c r="E172" s="202"/>
      <c r="F172" s="223" t="s">
        <v>1584</v>
      </c>
      <c r="G172" s="202"/>
      <c r="H172" s="202" t="s">
        <v>1645</v>
      </c>
      <c r="I172" s="202" t="s">
        <v>1580</v>
      </c>
      <c r="J172" s="202">
        <v>50</v>
      </c>
      <c r="K172" s="246"/>
    </row>
    <row r="173" spans="2:11" customFormat="1" ht="15" customHeight="1" x14ac:dyDescent="0.2">
      <c r="B173" s="225"/>
      <c r="C173" s="202" t="s">
        <v>1586</v>
      </c>
      <c r="D173" s="202"/>
      <c r="E173" s="202"/>
      <c r="F173" s="223" t="s">
        <v>1578</v>
      </c>
      <c r="G173" s="202"/>
      <c r="H173" s="202" t="s">
        <v>1645</v>
      </c>
      <c r="I173" s="202" t="s">
        <v>1588</v>
      </c>
      <c r="J173" s="202"/>
      <c r="K173" s="246"/>
    </row>
    <row r="174" spans="2:11" customFormat="1" ht="15" customHeight="1" x14ac:dyDescent="0.2">
      <c r="B174" s="225"/>
      <c r="C174" s="202" t="s">
        <v>1597</v>
      </c>
      <c r="D174" s="202"/>
      <c r="E174" s="202"/>
      <c r="F174" s="223" t="s">
        <v>1584</v>
      </c>
      <c r="G174" s="202"/>
      <c r="H174" s="202" t="s">
        <v>1645</v>
      </c>
      <c r="I174" s="202" t="s">
        <v>1580</v>
      </c>
      <c r="J174" s="202">
        <v>50</v>
      </c>
      <c r="K174" s="246"/>
    </row>
    <row r="175" spans="2:11" customFormat="1" ht="15" customHeight="1" x14ac:dyDescent="0.2">
      <c r="B175" s="225"/>
      <c r="C175" s="202" t="s">
        <v>1605</v>
      </c>
      <c r="D175" s="202"/>
      <c r="E175" s="202"/>
      <c r="F175" s="223" t="s">
        <v>1584</v>
      </c>
      <c r="G175" s="202"/>
      <c r="H175" s="202" t="s">
        <v>1645</v>
      </c>
      <c r="I175" s="202" t="s">
        <v>1580</v>
      </c>
      <c r="J175" s="202">
        <v>50</v>
      </c>
      <c r="K175" s="246"/>
    </row>
    <row r="176" spans="2:11" customFormat="1" ht="15" customHeight="1" x14ac:dyDescent="0.2">
      <c r="B176" s="225"/>
      <c r="C176" s="202" t="s">
        <v>1603</v>
      </c>
      <c r="D176" s="202"/>
      <c r="E176" s="202"/>
      <c r="F176" s="223" t="s">
        <v>1584</v>
      </c>
      <c r="G176" s="202"/>
      <c r="H176" s="202" t="s">
        <v>1645</v>
      </c>
      <c r="I176" s="202" t="s">
        <v>1580</v>
      </c>
      <c r="J176" s="202">
        <v>50</v>
      </c>
      <c r="K176" s="246"/>
    </row>
    <row r="177" spans="2:11" customFormat="1" ht="15" customHeight="1" x14ac:dyDescent="0.2">
      <c r="B177" s="225"/>
      <c r="C177" s="202" t="s">
        <v>140</v>
      </c>
      <c r="D177" s="202"/>
      <c r="E177" s="202"/>
      <c r="F177" s="223" t="s">
        <v>1578</v>
      </c>
      <c r="G177" s="202"/>
      <c r="H177" s="202" t="s">
        <v>1646</v>
      </c>
      <c r="I177" s="202" t="s">
        <v>1647</v>
      </c>
      <c r="J177" s="202"/>
      <c r="K177" s="246"/>
    </row>
    <row r="178" spans="2:11" customFormat="1" ht="15" customHeight="1" x14ac:dyDescent="0.2">
      <c r="B178" s="225"/>
      <c r="C178" s="202" t="s">
        <v>60</v>
      </c>
      <c r="D178" s="202"/>
      <c r="E178" s="202"/>
      <c r="F178" s="223" t="s">
        <v>1578</v>
      </c>
      <c r="G178" s="202"/>
      <c r="H178" s="202" t="s">
        <v>1648</v>
      </c>
      <c r="I178" s="202" t="s">
        <v>1649</v>
      </c>
      <c r="J178" s="202">
        <v>1</v>
      </c>
      <c r="K178" s="246"/>
    </row>
    <row r="179" spans="2:11" customFormat="1" ht="15" customHeight="1" x14ac:dyDescent="0.2">
      <c r="B179" s="225"/>
      <c r="C179" s="202" t="s">
        <v>56</v>
      </c>
      <c r="D179" s="202"/>
      <c r="E179" s="202"/>
      <c r="F179" s="223" t="s">
        <v>1578</v>
      </c>
      <c r="G179" s="202"/>
      <c r="H179" s="202" t="s">
        <v>1650</v>
      </c>
      <c r="I179" s="202" t="s">
        <v>1580</v>
      </c>
      <c r="J179" s="202">
        <v>20</v>
      </c>
      <c r="K179" s="246"/>
    </row>
    <row r="180" spans="2:11" customFormat="1" ht="15" customHeight="1" x14ac:dyDescent="0.2">
      <c r="B180" s="225"/>
      <c r="C180" s="202" t="s">
        <v>57</v>
      </c>
      <c r="D180" s="202"/>
      <c r="E180" s="202"/>
      <c r="F180" s="223" t="s">
        <v>1578</v>
      </c>
      <c r="G180" s="202"/>
      <c r="H180" s="202" t="s">
        <v>1651</v>
      </c>
      <c r="I180" s="202" t="s">
        <v>1580</v>
      </c>
      <c r="J180" s="202">
        <v>255</v>
      </c>
      <c r="K180" s="246"/>
    </row>
    <row r="181" spans="2:11" customFormat="1" ht="15" customHeight="1" x14ac:dyDescent="0.2">
      <c r="B181" s="225"/>
      <c r="C181" s="202" t="s">
        <v>141</v>
      </c>
      <c r="D181" s="202"/>
      <c r="E181" s="202"/>
      <c r="F181" s="223" t="s">
        <v>1578</v>
      </c>
      <c r="G181" s="202"/>
      <c r="H181" s="202" t="s">
        <v>1542</v>
      </c>
      <c r="I181" s="202" t="s">
        <v>1580</v>
      </c>
      <c r="J181" s="202">
        <v>10</v>
      </c>
      <c r="K181" s="246"/>
    </row>
    <row r="182" spans="2:11" customFormat="1" ht="15" customHeight="1" x14ac:dyDescent="0.2">
      <c r="B182" s="225"/>
      <c r="C182" s="202" t="s">
        <v>142</v>
      </c>
      <c r="D182" s="202"/>
      <c r="E182" s="202"/>
      <c r="F182" s="223" t="s">
        <v>1578</v>
      </c>
      <c r="G182" s="202"/>
      <c r="H182" s="202" t="s">
        <v>1652</v>
      </c>
      <c r="I182" s="202" t="s">
        <v>1613</v>
      </c>
      <c r="J182" s="202"/>
      <c r="K182" s="246"/>
    </row>
    <row r="183" spans="2:11" customFormat="1" ht="15" customHeight="1" x14ac:dyDescent="0.2">
      <c r="B183" s="225"/>
      <c r="C183" s="202" t="s">
        <v>1653</v>
      </c>
      <c r="D183" s="202"/>
      <c r="E183" s="202"/>
      <c r="F183" s="223" t="s">
        <v>1578</v>
      </c>
      <c r="G183" s="202"/>
      <c r="H183" s="202" t="s">
        <v>1654</v>
      </c>
      <c r="I183" s="202" t="s">
        <v>1613</v>
      </c>
      <c r="J183" s="202"/>
      <c r="K183" s="246"/>
    </row>
    <row r="184" spans="2:11" customFormat="1" ht="15" customHeight="1" x14ac:dyDescent="0.2">
      <c r="B184" s="225"/>
      <c r="C184" s="202" t="s">
        <v>1642</v>
      </c>
      <c r="D184" s="202"/>
      <c r="E184" s="202"/>
      <c r="F184" s="223" t="s">
        <v>1578</v>
      </c>
      <c r="G184" s="202"/>
      <c r="H184" s="202" t="s">
        <v>1655</v>
      </c>
      <c r="I184" s="202" t="s">
        <v>1613</v>
      </c>
      <c r="J184" s="202"/>
      <c r="K184" s="246"/>
    </row>
    <row r="185" spans="2:11" customFormat="1" ht="15" customHeight="1" x14ac:dyDescent="0.2">
      <c r="B185" s="225"/>
      <c r="C185" s="202" t="s">
        <v>144</v>
      </c>
      <c r="D185" s="202"/>
      <c r="E185" s="202"/>
      <c r="F185" s="223" t="s">
        <v>1584</v>
      </c>
      <c r="G185" s="202"/>
      <c r="H185" s="202" t="s">
        <v>1656</v>
      </c>
      <c r="I185" s="202" t="s">
        <v>1580</v>
      </c>
      <c r="J185" s="202">
        <v>50</v>
      </c>
      <c r="K185" s="246"/>
    </row>
    <row r="186" spans="2:11" customFormat="1" ht="15" customHeight="1" x14ac:dyDescent="0.2">
      <c r="B186" s="225"/>
      <c r="C186" s="202" t="s">
        <v>1657</v>
      </c>
      <c r="D186" s="202"/>
      <c r="E186" s="202"/>
      <c r="F186" s="223" t="s">
        <v>1584</v>
      </c>
      <c r="G186" s="202"/>
      <c r="H186" s="202" t="s">
        <v>1658</v>
      </c>
      <c r="I186" s="202" t="s">
        <v>1659</v>
      </c>
      <c r="J186" s="202"/>
      <c r="K186" s="246"/>
    </row>
    <row r="187" spans="2:11" customFormat="1" ht="15" customHeight="1" x14ac:dyDescent="0.2">
      <c r="B187" s="225"/>
      <c r="C187" s="202" t="s">
        <v>1660</v>
      </c>
      <c r="D187" s="202"/>
      <c r="E187" s="202"/>
      <c r="F187" s="223" t="s">
        <v>1584</v>
      </c>
      <c r="G187" s="202"/>
      <c r="H187" s="202" t="s">
        <v>1661</v>
      </c>
      <c r="I187" s="202" t="s">
        <v>1659</v>
      </c>
      <c r="J187" s="202"/>
      <c r="K187" s="246"/>
    </row>
    <row r="188" spans="2:11" customFormat="1" ht="15" customHeight="1" x14ac:dyDescent="0.2">
      <c r="B188" s="225"/>
      <c r="C188" s="202" t="s">
        <v>1662</v>
      </c>
      <c r="D188" s="202"/>
      <c r="E188" s="202"/>
      <c r="F188" s="223" t="s">
        <v>1584</v>
      </c>
      <c r="G188" s="202"/>
      <c r="H188" s="202" t="s">
        <v>1663</v>
      </c>
      <c r="I188" s="202" t="s">
        <v>1659</v>
      </c>
      <c r="J188" s="202"/>
      <c r="K188" s="246"/>
    </row>
    <row r="189" spans="2:11" customFormat="1" ht="15" customHeight="1" x14ac:dyDescent="0.2">
      <c r="B189" s="225"/>
      <c r="C189" s="259" t="s">
        <v>1664</v>
      </c>
      <c r="D189" s="202"/>
      <c r="E189" s="202"/>
      <c r="F189" s="223" t="s">
        <v>1584</v>
      </c>
      <c r="G189" s="202"/>
      <c r="H189" s="202" t="s">
        <v>1665</v>
      </c>
      <c r="I189" s="202" t="s">
        <v>1666</v>
      </c>
      <c r="J189" s="260" t="s">
        <v>1667</v>
      </c>
      <c r="K189" s="246"/>
    </row>
    <row r="190" spans="2:11" customFormat="1" ht="15" customHeight="1" x14ac:dyDescent="0.2">
      <c r="B190" s="261"/>
      <c r="C190" s="262" t="s">
        <v>1668</v>
      </c>
      <c r="D190" s="263"/>
      <c r="E190" s="263"/>
      <c r="F190" s="264" t="s">
        <v>1584</v>
      </c>
      <c r="G190" s="263"/>
      <c r="H190" s="263" t="s">
        <v>1669</v>
      </c>
      <c r="I190" s="263" t="s">
        <v>1666</v>
      </c>
      <c r="J190" s="265" t="s">
        <v>1667</v>
      </c>
      <c r="K190" s="266"/>
    </row>
    <row r="191" spans="2:11" customFormat="1" ht="15" customHeight="1" x14ac:dyDescent="0.2">
      <c r="B191" s="225"/>
      <c r="C191" s="259" t="s">
        <v>45</v>
      </c>
      <c r="D191" s="202"/>
      <c r="E191" s="202"/>
      <c r="F191" s="223" t="s">
        <v>1578</v>
      </c>
      <c r="G191" s="202"/>
      <c r="H191" s="199" t="s">
        <v>1670</v>
      </c>
      <c r="I191" s="202" t="s">
        <v>1671</v>
      </c>
      <c r="J191" s="202"/>
      <c r="K191" s="246"/>
    </row>
    <row r="192" spans="2:11" customFormat="1" ht="15" customHeight="1" x14ac:dyDescent="0.2">
      <c r="B192" s="225"/>
      <c r="C192" s="259" t="s">
        <v>1672</v>
      </c>
      <c r="D192" s="202"/>
      <c r="E192" s="202"/>
      <c r="F192" s="223" t="s">
        <v>1578</v>
      </c>
      <c r="G192" s="202"/>
      <c r="H192" s="202" t="s">
        <v>1673</v>
      </c>
      <c r="I192" s="202" t="s">
        <v>1613</v>
      </c>
      <c r="J192" s="202"/>
      <c r="K192" s="246"/>
    </row>
    <row r="193" spans="2:11" customFormat="1" ht="15" customHeight="1" x14ac:dyDescent="0.2">
      <c r="B193" s="225"/>
      <c r="C193" s="259" t="s">
        <v>1674</v>
      </c>
      <c r="D193" s="202"/>
      <c r="E193" s="202"/>
      <c r="F193" s="223" t="s">
        <v>1578</v>
      </c>
      <c r="G193" s="202"/>
      <c r="H193" s="202" t="s">
        <v>1675</v>
      </c>
      <c r="I193" s="202" t="s">
        <v>1613</v>
      </c>
      <c r="J193" s="202"/>
      <c r="K193" s="246"/>
    </row>
    <row r="194" spans="2:11" customFormat="1" ht="15" customHeight="1" x14ac:dyDescent="0.2">
      <c r="B194" s="225"/>
      <c r="C194" s="259" t="s">
        <v>1676</v>
      </c>
      <c r="D194" s="202"/>
      <c r="E194" s="202"/>
      <c r="F194" s="223" t="s">
        <v>1584</v>
      </c>
      <c r="G194" s="202"/>
      <c r="H194" s="202" t="s">
        <v>1677</v>
      </c>
      <c r="I194" s="202" t="s">
        <v>1613</v>
      </c>
      <c r="J194" s="202"/>
      <c r="K194" s="246"/>
    </row>
    <row r="195" spans="2:11" customFormat="1" ht="15" customHeight="1" x14ac:dyDescent="0.2">
      <c r="B195" s="252"/>
      <c r="C195" s="267"/>
      <c r="D195" s="232"/>
      <c r="E195" s="232"/>
      <c r="F195" s="232"/>
      <c r="G195" s="232"/>
      <c r="H195" s="232"/>
      <c r="I195" s="232"/>
      <c r="J195" s="232"/>
      <c r="K195" s="253"/>
    </row>
    <row r="196" spans="2:11" customFormat="1" ht="18.75" customHeight="1" x14ac:dyDescent="0.2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 x14ac:dyDescent="0.2">
      <c r="B197" s="234"/>
      <c r="C197" s="244"/>
      <c r="D197" s="244"/>
      <c r="E197" s="244"/>
      <c r="F197" s="254"/>
      <c r="G197" s="244"/>
      <c r="H197" s="244"/>
      <c r="I197" s="244"/>
      <c r="J197" s="244"/>
      <c r="K197" s="234"/>
    </row>
    <row r="198" spans="2:11" customFormat="1" ht="18.75" customHeight="1" x14ac:dyDescent="0.2">
      <c r="B198" s="209"/>
      <c r="C198" s="209"/>
      <c r="D198" s="209"/>
      <c r="E198" s="209"/>
      <c r="F198" s="209"/>
      <c r="G198" s="209"/>
      <c r="H198" s="209"/>
      <c r="I198" s="209"/>
      <c r="J198" s="209"/>
      <c r="K198" s="209"/>
    </row>
    <row r="199" spans="2:11" customFormat="1" ht="13.5" x14ac:dyDescent="0.2">
      <c r="B199" s="191"/>
      <c r="C199" s="192"/>
      <c r="D199" s="192"/>
      <c r="E199" s="192"/>
      <c r="F199" s="192"/>
      <c r="G199" s="192"/>
      <c r="H199" s="192"/>
      <c r="I199" s="192"/>
      <c r="J199" s="192"/>
      <c r="K199" s="193"/>
    </row>
    <row r="200" spans="2:11" customFormat="1" ht="21" x14ac:dyDescent="0.2">
      <c r="B200" s="194"/>
      <c r="C200" s="322" t="s">
        <v>1678</v>
      </c>
      <c r="D200" s="322"/>
      <c r="E200" s="322"/>
      <c r="F200" s="322"/>
      <c r="G200" s="322"/>
      <c r="H200" s="322"/>
      <c r="I200" s="322"/>
      <c r="J200" s="322"/>
      <c r="K200" s="195"/>
    </row>
    <row r="201" spans="2:11" customFormat="1" ht="25.5" customHeight="1" x14ac:dyDescent="0.3">
      <c r="B201" s="194"/>
      <c r="C201" s="268" t="s">
        <v>1679</v>
      </c>
      <c r="D201" s="268"/>
      <c r="E201" s="268"/>
      <c r="F201" s="268" t="s">
        <v>1680</v>
      </c>
      <c r="G201" s="269"/>
      <c r="H201" s="325" t="s">
        <v>1681</v>
      </c>
      <c r="I201" s="325"/>
      <c r="J201" s="325"/>
      <c r="K201" s="195"/>
    </row>
    <row r="202" spans="2:11" customFormat="1" ht="5.25" customHeight="1" x14ac:dyDescent="0.2">
      <c r="B202" s="225"/>
      <c r="C202" s="220"/>
      <c r="D202" s="220"/>
      <c r="E202" s="220"/>
      <c r="F202" s="220"/>
      <c r="G202" s="244"/>
      <c r="H202" s="220"/>
      <c r="I202" s="220"/>
      <c r="J202" s="220"/>
      <c r="K202" s="246"/>
    </row>
    <row r="203" spans="2:11" customFormat="1" ht="15" customHeight="1" x14ac:dyDescent="0.2">
      <c r="B203" s="225"/>
      <c r="C203" s="202" t="s">
        <v>1671</v>
      </c>
      <c r="D203" s="202"/>
      <c r="E203" s="202"/>
      <c r="F203" s="223" t="s">
        <v>46</v>
      </c>
      <c r="G203" s="202"/>
      <c r="H203" s="326" t="s">
        <v>1682</v>
      </c>
      <c r="I203" s="326"/>
      <c r="J203" s="326"/>
      <c r="K203" s="246"/>
    </row>
    <row r="204" spans="2:11" customFormat="1" ht="15" customHeight="1" x14ac:dyDescent="0.2">
      <c r="B204" s="225"/>
      <c r="C204" s="202"/>
      <c r="D204" s="202"/>
      <c r="E204" s="202"/>
      <c r="F204" s="223" t="s">
        <v>47</v>
      </c>
      <c r="G204" s="202"/>
      <c r="H204" s="326" t="s">
        <v>1683</v>
      </c>
      <c r="I204" s="326"/>
      <c r="J204" s="326"/>
      <c r="K204" s="246"/>
    </row>
    <row r="205" spans="2:11" customFormat="1" ht="15" customHeight="1" x14ac:dyDescent="0.2">
      <c r="B205" s="225"/>
      <c r="C205" s="202"/>
      <c r="D205" s="202"/>
      <c r="E205" s="202"/>
      <c r="F205" s="223" t="s">
        <v>50</v>
      </c>
      <c r="G205" s="202"/>
      <c r="H205" s="326" t="s">
        <v>1684</v>
      </c>
      <c r="I205" s="326"/>
      <c r="J205" s="326"/>
      <c r="K205" s="246"/>
    </row>
    <row r="206" spans="2:11" customFormat="1" ht="15" customHeight="1" x14ac:dyDescent="0.2">
      <c r="B206" s="225"/>
      <c r="C206" s="202"/>
      <c r="D206" s="202"/>
      <c r="E206" s="202"/>
      <c r="F206" s="223" t="s">
        <v>48</v>
      </c>
      <c r="G206" s="202"/>
      <c r="H206" s="326" t="s">
        <v>1685</v>
      </c>
      <c r="I206" s="326"/>
      <c r="J206" s="326"/>
      <c r="K206" s="246"/>
    </row>
    <row r="207" spans="2:11" customFormat="1" ht="15" customHeight="1" x14ac:dyDescent="0.2">
      <c r="B207" s="225"/>
      <c r="C207" s="202"/>
      <c r="D207" s="202"/>
      <c r="E207" s="202"/>
      <c r="F207" s="223" t="s">
        <v>49</v>
      </c>
      <c r="G207" s="202"/>
      <c r="H207" s="326" t="s">
        <v>1686</v>
      </c>
      <c r="I207" s="326"/>
      <c r="J207" s="326"/>
      <c r="K207" s="246"/>
    </row>
    <row r="208" spans="2:11" customFormat="1" ht="15" customHeight="1" x14ac:dyDescent="0.2">
      <c r="B208" s="225"/>
      <c r="C208" s="202"/>
      <c r="D208" s="202"/>
      <c r="E208" s="202"/>
      <c r="F208" s="223"/>
      <c r="G208" s="202"/>
      <c r="H208" s="202"/>
      <c r="I208" s="202"/>
      <c r="J208" s="202"/>
      <c r="K208" s="246"/>
    </row>
    <row r="209" spans="2:11" customFormat="1" ht="15" customHeight="1" x14ac:dyDescent="0.2">
      <c r="B209" s="225"/>
      <c r="C209" s="202" t="s">
        <v>1625</v>
      </c>
      <c r="D209" s="202"/>
      <c r="E209" s="202"/>
      <c r="F209" s="223" t="s">
        <v>81</v>
      </c>
      <c r="G209" s="202"/>
      <c r="H209" s="326" t="s">
        <v>1687</v>
      </c>
      <c r="I209" s="326"/>
      <c r="J209" s="326"/>
      <c r="K209" s="246"/>
    </row>
    <row r="210" spans="2:11" customFormat="1" ht="15" customHeight="1" x14ac:dyDescent="0.2">
      <c r="B210" s="225"/>
      <c r="C210" s="202"/>
      <c r="D210" s="202"/>
      <c r="E210" s="202"/>
      <c r="F210" s="223" t="s">
        <v>1523</v>
      </c>
      <c r="G210" s="202"/>
      <c r="H210" s="326" t="s">
        <v>1524</v>
      </c>
      <c r="I210" s="326"/>
      <c r="J210" s="326"/>
      <c r="K210" s="246"/>
    </row>
    <row r="211" spans="2:11" customFormat="1" ht="15" customHeight="1" x14ac:dyDescent="0.2">
      <c r="B211" s="225"/>
      <c r="C211" s="202"/>
      <c r="D211" s="202"/>
      <c r="E211" s="202"/>
      <c r="F211" s="223" t="s">
        <v>1521</v>
      </c>
      <c r="G211" s="202"/>
      <c r="H211" s="326" t="s">
        <v>1688</v>
      </c>
      <c r="I211" s="326"/>
      <c r="J211" s="326"/>
      <c r="K211" s="246"/>
    </row>
    <row r="212" spans="2:11" customFormat="1" ht="15" customHeight="1" x14ac:dyDescent="0.2">
      <c r="B212" s="270"/>
      <c r="C212" s="202"/>
      <c r="D212" s="202"/>
      <c r="E212" s="202"/>
      <c r="F212" s="223" t="s">
        <v>104</v>
      </c>
      <c r="G212" s="259"/>
      <c r="H212" s="327" t="s">
        <v>1525</v>
      </c>
      <c r="I212" s="327"/>
      <c r="J212" s="327"/>
      <c r="K212" s="271"/>
    </row>
    <row r="213" spans="2:11" customFormat="1" ht="15" customHeight="1" x14ac:dyDescent="0.2">
      <c r="B213" s="270"/>
      <c r="C213" s="202"/>
      <c r="D213" s="202"/>
      <c r="E213" s="202"/>
      <c r="F213" s="223" t="s">
        <v>1526</v>
      </c>
      <c r="G213" s="259"/>
      <c r="H213" s="327" t="s">
        <v>1689</v>
      </c>
      <c r="I213" s="327"/>
      <c r="J213" s="327"/>
      <c r="K213" s="271"/>
    </row>
    <row r="214" spans="2:11" customFormat="1" ht="15" customHeight="1" x14ac:dyDescent="0.2">
      <c r="B214" s="270"/>
      <c r="C214" s="202"/>
      <c r="D214" s="202"/>
      <c r="E214" s="202"/>
      <c r="F214" s="223"/>
      <c r="G214" s="259"/>
      <c r="H214" s="250"/>
      <c r="I214" s="250"/>
      <c r="J214" s="250"/>
      <c r="K214" s="271"/>
    </row>
    <row r="215" spans="2:11" customFormat="1" ht="15" customHeight="1" x14ac:dyDescent="0.2">
      <c r="B215" s="270"/>
      <c r="C215" s="202" t="s">
        <v>1649</v>
      </c>
      <c r="D215" s="202"/>
      <c r="E215" s="202"/>
      <c r="F215" s="223">
        <v>1</v>
      </c>
      <c r="G215" s="259"/>
      <c r="H215" s="327" t="s">
        <v>1690</v>
      </c>
      <c r="I215" s="327"/>
      <c r="J215" s="327"/>
      <c r="K215" s="271"/>
    </row>
    <row r="216" spans="2:11" customFormat="1" ht="15" customHeight="1" x14ac:dyDescent="0.2">
      <c r="B216" s="270"/>
      <c r="C216" s="202"/>
      <c r="D216" s="202"/>
      <c r="E216" s="202"/>
      <c r="F216" s="223">
        <v>2</v>
      </c>
      <c r="G216" s="259"/>
      <c r="H216" s="327" t="s">
        <v>1691</v>
      </c>
      <c r="I216" s="327"/>
      <c r="J216" s="327"/>
      <c r="K216" s="271"/>
    </row>
    <row r="217" spans="2:11" customFormat="1" ht="15" customHeight="1" x14ac:dyDescent="0.2">
      <c r="B217" s="270"/>
      <c r="C217" s="202"/>
      <c r="D217" s="202"/>
      <c r="E217" s="202"/>
      <c r="F217" s="223">
        <v>3</v>
      </c>
      <c r="G217" s="259"/>
      <c r="H217" s="327" t="s">
        <v>1692</v>
      </c>
      <c r="I217" s="327"/>
      <c r="J217" s="327"/>
      <c r="K217" s="271"/>
    </row>
    <row r="218" spans="2:11" customFormat="1" ht="15" customHeight="1" x14ac:dyDescent="0.2">
      <c r="B218" s="270"/>
      <c r="C218" s="202"/>
      <c r="D218" s="202"/>
      <c r="E218" s="202"/>
      <c r="F218" s="223">
        <v>4</v>
      </c>
      <c r="G218" s="259"/>
      <c r="H218" s="327" t="s">
        <v>1693</v>
      </c>
      <c r="I218" s="327"/>
      <c r="J218" s="327"/>
      <c r="K218" s="271"/>
    </row>
    <row r="219" spans="2:11" customFormat="1" ht="12.75" customHeight="1" x14ac:dyDescent="0.2">
      <c r="B219" s="272"/>
      <c r="C219" s="273"/>
      <c r="D219" s="273"/>
      <c r="E219" s="273"/>
      <c r="F219" s="273"/>
      <c r="G219" s="273"/>
      <c r="H219" s="273"/>
      <c r="I219" s="273"/>
      <c r="J219" s="273"/>
      <c r="K219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ÚT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2024-04-25T15:32:20Z</dcterms:created>
  <dcterms:modified xsi:type="dcterms:W3CDTF">2024-04-25T15:37:47Z</dcterms:modified>
</cp:coreProperties>
</file>