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I:\23132-23141-P5-byt-odeslani\2024-04-26-6byt--rozpoctarka\"/>
    </mc:Choice>
  </mc:AlternateContent>
  <xr:revisionPtr revIDLastSave="0" documentId="13_ncr:1_{A8C7D699-1C64-4E20-92DB-7BC8EC3E5CB4}" xr6:coauthVersionLast="47" xr6:coauthVersionMax="47" xr10:uidLastSave="{00000000-0000-0000-0000-000000000000}"/>
  <bookViews>
    <workbookView xWindow="-120" yWindow="-120" windowWidth="29040" windowHeight="17640" tabRatio="785" activeTab="2" xr2:uid="{00000000-000D-0000-FFFF-FFFF00000000}"/>
  </bookViews>
  <sheets>
    <sheet name="Rekapitulace stavby" sheetId="1" r:id="rId1"/>
    <sheet name="ARS - Stavební část" sheetId="2" r:id="rId2"/>
    <sheet name="ZTI - Zdravotně technické..." sheetId="3" r:id="rId3"/>
    <sheet name="VZT - Vzduchotechnika" sheetId="4" r:id="rId4"/>
    <sheet name="ÚT - Vytápění" sheetId="5" r:id="rId5"/>
    <sheet name="ZTP - Plynovod" sheetId="6" r:id="rId6"/>
    <sheet name="EL - Elektroinstalace" sheetId="7" r:id="rId7"/>
    <sheet name="VRN - Vedlejší rozpočtové..." sheetId="8" r:id="rId8"/>
    <sheet name="Pokyny pro vyplnění" sheetId="9" r:id="rId9"/>
  </sheets>
  <definedNames>
    <definedName name="_xlnm._FilterDatabase" localSheetId="1" hidden="1">'ARS - Stavební část'!$C$108:$K$924</definedName>
    <definedName name="_xlnm._FilterDatabase" localSheetId="6" hidden="1">'EL - Elektroinstalace'!$C$85:$K$124</definedName>
    <definedName name="_xlnm._FilterDatabase" localSheetId="4" hidden="1">'ÚT - Vytápění'!$C$91:$K$137</definedName>
    <definedName name="_xlnm._FilterDatabase" localSheetId="7" hidden="1">'VRN - Vedlejší rozpočtové...'!$C$84:$K$107</definedName>
    <definedName name="_xlnm._FilterDatabase" localSheetId="3" hidden="1">'VZT - Vzduchotechnika'!$C$85:$K$102</definedName>
    <definedName name="_xlnm._FilterDatabase" localSheetId="2" hidden="1">'ZTI - Zdravotně technické...'!$C$88:$K$123</definedName>
    <definedName name="_xlnm._FilterDatabase" localSheetId="5" hidden="1">'ZTP - Plynovod'!$C$88:$K$115</definedName>
    <definedName name="_xlnm.Print_Titles" localSheetId="1">'ARS - Stavební část'!$108:$108</definedName>
    <definedName name="_xlnm.Print_Titles" localSheetId="6">'EL - Elektroinstalace'!$85:$85</definedName>
    <definedName name="_xlnm.Print_Titles" localSheetId="0">'Rekapitulace stavby'!$54:$54</definedName>
    <definedName name="_xlnm.Print_Titles" localSheetId="4">'ÚT - Vytápění'!$91:$91</definedName>
    <definedName name="_xlnm.Print_Titles" localSheetId="7">'VRN - Vedlejší rozpočtové...'!$84:$84</definedName>
    <definedName name="_xlnm.Print_Titles" localSheetId="3">'VZT - Vzduchotechnika'!$85:$85</definedName>
    <definedName name="_xlnm.Print_Titles" localSheetId="2">'ZTI - Zdravotně technické...'!$88:$88</definedName>
    <definedName name="_xlnm.Print_Titles" localSheetId="5">'ZTP - Plynovod'!$88:$88</definedName>
    <definedName name="_xlnm.Print_Area" localSheetId="1">'ARS - Stavební část'!$C$4:$J$41,'ARS - Stavební část'!$C$47:$J$88,'ARS - Stavební část'!$C$94:$K$924</definedName>
    <definedName name="_xlnm.Print_Area" localSheetId="6">'EL - Elektroinstalace'!$C$4:$J$41,'EL - Elektroinstalace'!$C$47:$J$65,'EL - Elektroinstalace'!$C$71:$K$124</definedName>
    <definedName name="_xlnm.Print_Area" localSheetId="8">'Pokyny pro vyplnění'!$B$2:$K$71,'Pokyny pro vyplnění'!$B$74:$K$118,'Pokyny pro vyplnění'!$B$121:$K$161,'Pokyny pro vyplnění'!$B$164:$K$219</definedName>
    <definedName name="_xlnm.Print_Area" localSheetId="0">'Rekapitulace stavby'!$D$4:$AO$38,'Rekapitulace stavby'!$C$44:$AQ$65</definedName>
    <definedName name="_xlnm.Print_Area" localSheetId="4">'ÚT - Vytápění'!$C$4:$J$41,'ÚT - Vytápění'!$C$47:$J$71,'ÚT - Vytápění'!$C$77:$K$137</definedName>
    <definedName name="_xlnm.Print_Area" localSheetId="7">'VRN - Vedlejší rozpočtové...'!$C$4:$J$39,'VRN - Vedlejší rozpočtové...'!$C$45:$J$66,'VRN - Vedlejší rozpočtové...'!$C$72:$K$107</definedName>
    <definedName name="_xlnm.Print_Area" localSheetId="3">'VZT - Vzduchotechnika'!$C$4:$J$41,'VZT - Vzduchotechnika'!$C$47:$J$65,'VZT - Vzduchotechnika'!$C$71:$K$102</definedName>
    <definedName name="_xlnm.Print_Area" localSheetId="2">'ZTI - Zdravotně technické...'!$C$4:$J$41,'ZTI - Zdravotně technické...'!$C$47:$J$68,'ZTI - Zdravotně technické...'!$C$74:$K$123</definedName>
    <definedName name="_xlnm.Print_Area" localSheetId="5">'ZTP - Plynovod'!$C$4:$J$41,'ZTP - Plynovod'!$C$47:$J$68,'ZTP - Plynovod'!$C$74:$K$115</definedName>
  </definedNames>
  <calcPr calcId="181029"/>
</workbook>
</file>

<file path=xl/calcChain.xml><?xml version="1.0" encoding="utf-8"?>
<calcChain xmlns="http://schemas.openxmlformats.org/spreadsheetml/2006/main">
  <c r="AQ63" i="1" l="1"/>
  <c r="AQ62" i="1"/>
  <c r="AQ61" i="1"/>
  <c r="AQ60" i="1"/>
  <c r="AQ58" i="1"/>
  <c r="V88" i="7"/>
  <c r="V89" i="7"/>
  <c r="V90" i="7"/>
  <c r="V91" i="7"/>
  <c r="V92" i="7"/>
  <c r="V93" i="7"/>
  <c r="V94" i="7"/>
  <c r="V95" i="7"/>
  <c r="U86" i="7" s="1"/>
  <c r="V96" i="7"/>
  <c r="V97" i="7"/>
  <c r="V98" i="7"/>
  <c r="V99" i="7"/>
  <c r="V100" i="7"/>
  <c r="V101" i="7"/>
  <c r="V102" i="7"/>
  <c r="V103" i="7"/>
  <c r="V104" i="7"/>
  <c r="V105" i="7"/>
  <c r="V106" i="7"/>
  <c r="V107" i="7"/>
  <c r="V108" i="7"/>
  <c r="V109" i="7"/>
  <c r="V110" i="7"/>
  <c r="V111" i="7"/>
  <c r="V112" i="7"/>
  <c r="V113" i="7"/>
  <c r="V114" i="7"/>
  <c r="V115" i="7"/>
  <c r="V116" i="7"/>
  <c r="V117" i="7"/>
  <c r="V118" i="7"/>
  <c r="V119" i="7"/>
  <c r="V120" i="7"/>
  <c r="V121" i="7"/>
  <c r="V122" i="7"/>
  <c r="V123" i="7"/>
  <c r="V124" i="7"/>
  <c r="V87" i="7"/>
  <c r="V91" i="6"/>
  <c r="V92" i="6"/>
  <c r="V93" i="6"/>
  <c r="V94" i="6"/>
  <c r="V95" i="6"/>
  <c r="V96" i="6"/>
  <c r="V97" i="6"/>
  <c r="V98" i="6"/>
  <c r="V99" i="6"/>
  <c r="V100" i="6"/>
  <c r="V101" i="6"/>
  <c r="V102" i="6"/>
  <c r="V103" i="6"/>
  <c r="V104" i="6"/>
  <c r="V105" i="6"/>
  <c r="V106" i="6"/>
  <c r="V107" i="6"/>
  <c r="V108" i="6"/>
  <c r="V109" i="6"/>
  <c r="V110" i="6"/>
  <c r="V111" i="6"/>
  <c r="V112" i="6"/>
  <c r="V113" i="6"/>
  <c r="V114" i="6"/>
  <c r="V115" i="6"/>
  <c r="V90" i="6"/>
  <c r="V94" i="5"/>
  <c r="V95" i="5"/>
  <c r="V96" i="5"/>
  <c r="V97" i="5"/>
  <c r="V98" i="5"/>
  <c r="V99" i="5"/>
  <c r="V100" i="5"/>
  <c r="V101" i="5"/>
  <c r="V102" i="5"/>
  <c r="V103" i="5"/>
  <c r="V104" i="5"/>
  <c r="V105" i="5"/>
  <c r="V106" i="5"/>
  <c r="V107" i="5"/>
  <c r="V108" i="5"/>
  <c r="V109" i="5"/>
  <c r="V110" i="5"/>
  <c r="V111" i="5"/>
  <c r="V112" i="5"/>
  <c r="V113" i="5"/>
  <c r="V114" i="5"/>
  <c r="V115" i="5"/>
  <c r="V116" i="5"/>
  <c r="V117" i="5"/>
  <c r="V118" i="5"/>
  <c r="V119" i="5"/>
  <c r="V120" i="5"/>
  <c r="V121" i="5"/>
  <c r="V122" i="5"/>
  <c r="V123" i="5"/>
  <c r="V124" i="5"/>
  <c r="V125" i="5"/>
  <c r="V126" i="5"/>
  <c r="V127" i="5"/>
  <c r="V128" i="5"/>
  <c r="V129" i="5"/>
  <c r="V130" i="5"/>
  <c r="V131" i="5"/>
  <c r="V132" i="5"/>
  <c r="V133" i="5"/>
  <c r="V134" i="5"/>
  <c r="V135" i="5"/>
  <c r="V136" i="5"/>
  <c r="V137" i="5"/>
  <c r="V93" i="5"/>
  <c r="V88" i="4"/>
  <c r="V89" i="4"/>
  <c r="V90" i="4"/>
  <c r="V91" i="4"/>
  <c r="V92" i="4"/>
  <c r="V93" i="4"/>
  <c r="V94" i="4"/>
  <c r="V95" i="4"/>
  <c r="U86" i="4" s="1"/>
  <c r="V96" i="4"/>
  <c r="V97" i="4"/>
  <c r="V98" i="4"/>
  <c r="V99" i="4"/>
  <c r="V100" i="4"/>
  <c r="V101" i="4"/>
  <c r="V102" i="4"/>
  <c r="V87" i="4"/>
  <c r="V91" i="3"/>
  <c r="V92" i="3"/>
  <c r="V93" i="3"/>
  <c r="V94" i="3"/>
  <c r="V95" i="3"/>
  <c r="V96" i="3"/>
  <c r="V97" i="3"/>
  <c r="V98" i="3"/>
  <c r="V99" i="3"/>
  <c r="V100" i="3"/>
  <c r="V101" i="3"/>
  <c r="V102" i="3"/>
  <c r="V103" i="3"/>
  <c r="V104" i="3"/>
  <c r="V105" i="3"/>
  <c r="V106" i="3"/>
  <c r="V107" i="3"/>
  <c r="V108" i="3"/>
  <c r="V109" i="3"/>
  <c r="V110" i="3"/>
  <c r="V111" i="3"/>
  <c r="V112" i="3"/>
  <c r="V113" i="3"/>
  <c r="V114" i="3"/>
  <c r="V115" i="3"/>
  <c r="V116" i="3"/>
  <c r="V117" i="3"/>
  <c r="V118" i="3"/>
  <c r="V119" i="3"/>
  <c r="V120" i="3"/>
  <c r="V121" i="3"/>
  <c r="V122" i="3"/>
  <c r="V123" i="3"/>
  <c r="V90" i="3"/>
  <c r="V111" i="2"/>
  <c r="V112" i="2"/>
  <c r="V113" i="2"/>
  <c r="V114" i="2"/>
  <c r="V115" i="2"/>
  <c r="V116" i="2"/>
  <c r="V117" i="2"/>
  <c r="V118" i="2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0" i="2"/>
  <c r="V141" i="2"/>
  <c r="V142" i="2"/>
  <c r="V143" i="2"/>
  <c r="V144" i="2"/>
  <c r="V145" i="2"/>
  <c r="V146" i="2"/>
  <c r="V147" i="2"/>
  <c r="V148" i="2"/>
  <c r="V149" i="2"/>
  <c r="V150" i="2"/>
  <c r="V151" i="2"/>
  <c r="V152" i="2"/>
  <c r="V153" i="2"/>
  <c r="V154" i="2"/>
  <c r="V155" i="2"/>
  <c r="V156" i="2"/>
  <c r="V157" i="2"/>
  <c r="V158" i="2"/>
  <c r="V159" i="2"/>
  <c r="V160" i="2"/>
  <c r="V161" i="2"/>
  <c r="V162" i="2"/>
  <c r="V163" i="2"/>
  <c r="V164" i="2"/>
  <c r="V165" i="2"/>
  <c r="V166" i="2"/>
  <c r="V167" i="2"/>
  <c r="V168" i="2"/>
  <c r="V169" i="2"/>
  <c r="V170" i="2"/>
  <c r="V171" i="2"/>
  <c r="V172" i="2"/>
  <c r="V173" i="2"/>
  <c r="V174" i="2"/>
  <c r="V175" i="2"/>
  <c r="V176" i="2"/>
  <c r="V177" i="2"/>
  <c r="V178" i="2"/>
  <c r="V179" i="2"/>
  <c r="V180" i="2"/>
  <c r="V181" i="2"/>
  <c r="V182" i="2"/>
  <c r="V183" i="2"/>
  <c r="V184" i="2"/>
  <c r="V185" i="2"/>
  <c r="V186" i="2"/>
  <c r="V187" i="2"/>
  <c r="V188" i="2"/>
  <c r="V189" i="2"/>
  <c r="V190" i="2"/>
  <c r="V191" i="2"/>
  <c r="V192" i="2"/>
  <c r="V193" i="2"/>
  <c r="V194" i="2"/>
  <c r="V195" i="2"/>
  <c r="V196" i="2"/>
  <c r="V197" i="2"/>
  <c r="V198" i="2"/>
  <c r="V199" i="2"/>
  <c r="V200" i="2"/>
  <c r="V201" i="2"/>
  <c r="V202" i="2"/>
  <c r="V203" i="2"/>
  <c r="V204" i="2"/>
  <c r="V205" i="2"/>
  <c r="V206" i="2"/>
  <c r="V207" i="2"/>
  <c r="V208" i="2"/>
  <c r="V209" i="2"/>
  <c r="V210" i="2"/>
  <c r="V211" i="2"/>
  <c r="V212" i="2"/>
  <c r="V213" i="2"/>
  <c r="V214" i="2"/>
  <c r="V215" i="2"/>
  <c r="V216" i="2"/>
  <c r="V217" i="2"/>
  <c r="V218" i="2"/>
  <c r="V219" i="2"/>
  <c r="V220" i="2"/>
  <c r="V221" i="2"/>
  <c r="V222" i="2"/>
  <c r="V223" i="2"/>
  <c r="V224" i="2"/>
  <c r="V225" i="2"/>
  <c r="V226" i="2"/>
  <c r="V227" i="2"/>
  <c r="V228" i="2"/>
  <c r="V229" i="2"/>
  <c r="V230" i="2"/>
  <c r="V231" i="2"/>
  <c r="V232" i="2"/>
  <c r="V233" i="2"/>
  <c r="V234" i="2"/>
  <c r="V235" i="2"/>
  <c r="V236" i="2"/>
  <c r="V237" i="2"/>
  <c r="V238" i="2"/>
  <c r="V239" i="2"/>
  <c r="V240" i="2"/>
  <c r="V241" i="2"/>
  <c r="V242" i="2"/>
  <c r="V243" i="2"/>
  <c r="V244" i="2"/>
  <c r="V245" i="2"/>
  <c r="V246" i="2"/>
  <c r="V247" i="2"/>
  <c r="V248" i="2"/>
  <c r="V249" i="2"/>
  <c r="V250" i="2"/>
  <c r="V251" i="2"/>
  <c r="V252" i="2"/>
  <c r="V253" i="2"/>
  <c r="V254" i="2"/>
  <c r="V255" i="2"/>
  <c r="V256" i="2"/>
  <c r="V257" i="2"/>
  <c r="V258" i="2"/>
  <c r="V259" i="2"/>
  <c r="V260" i="2"/>
  <c r="V261" i="2"/>
  <c r="V262" i="2"/>
  <c r="V263" i="2"/>
  <c r="V264" i="2"/>
  <c r="V265" i="2"/>
  <c r="V266" i="2"/>
  <c r="V267" i="2"/>
  <c r="V268" i="2"/>
  <c r="V269" i="2"/>
  <c r="V270" i="2"/>
  <c r="V271" i="2"/>
  <c r="V272" i="2"/>
  <c r="V273" i="2"/>
  <c r="V274" i="2"/>
  <c r="V275" i="2"/>
  <c r="V276" i="2"/>
  <c r="V277" i="2"/>
  <c r="V278" i="2"/>
  <c r="V279" i="2"/>
  <c r="V280" i="2"/>
  <c r="V281" i="2"/>
  <c r="V282" i="2"/>
  <c r="V283" i="2"/>
  <c r="V284" i="2"/>
  <c r="V285" i="2"/>
  <c r="V286" i="2"/>
  <c r="V287" i="2"/>
  <c r="V288" i="2"/>
  <c r="V289" i="2"/>
  <c r="V290" i="2"/>
  <c r="V291" i="2"/>
  <c r="V292" i="2"/>
  <c r="V293" i="2"/>
  <c r="V294" i="2"/>
  <c r="V295" i="2"/>
  <c r="V296" i="2"/>
  <c r="V297" i="2"/>
  <c r="V298" i="2"/>
  <c r="V299" i="2"/>
  <c r="V300" i="2"/>
  <c r="V301" i="2"/>
  <c r="V302" i="2"/>
  <c r="V303" i="2"/>
  <c r="V304" i="2"/>
  <c r="V305" i="2"/>
  <c r="V306" i="2"/>
  <c r="V307" i="2"/>
  <c r="V308" i="2"/>
  <c r="V309" i="2"/>
  <c r="V310" i="2"/>
  <c r="V311" i="2"/>
  <c r="V312" i="2"/>
  <c r="V313" i="2"/>
  <c r="V314" i="2"/>
  <c r="V315" i="2"/>
  <c r="V316" i="2"/>
  <c r="V317" i="2"/>
  <c r="V318" i="2"/>
  <c r="V319" i="2"/>
  <c r="V320" i="2"/>
  <c r="V321" i="2"/>
  <c r="V322" i="2"/>
  <c r="V323" i="2"/>
  <c r="V324" i="2"/>
  <c r="V325" i="2"/>
  <c r="V326" i="2"/>
  <c r="V327" i="2"/>
  <c r="V328" i="2"/>
  <c r="V329" i="2"/>
  <c r="V330" i="2"/>
  <c r="V331" i="2"/>
  <c r="V332" i="2"/>
  <c r="V333" i="2"/>
  <c r="V334" i="2"/>
  <c r="V335" i="2"/>
  <c r="V336" i="2"/>
  <c r="V337" i="2"/>
  <c r="V338" i="2"/>
  <c r="V339" i="2"/>
  <c r="V340" i="2"/>
  <c r="V341" i="2"/>
  <c r="V342" i="2"/>
  <c r="V343" i="2"/>
  <c r="V344" i="2"/>
  <c r="V345" i="2"/>
  <c r="V346" i="2"/>
  <c r="V347" i="2"/>
  <c r="V348" i="2"/>
  <c r="V349" i="2"/>
  <c r="V350" i="2"/>
  <c r="V351" i="2"/>
  <c r="V352" i="2"/>
  <c r="V353" i="2"/>
  <c r="V354" i="2"/>
  <c r="V355" i="2"/>
  <c r="V356" i="2"/>
  <c r="V357" i="2"/>
  <c r="V358" i="2"/>
  <c r="V359" i="2"/>
  <c r="V360" i="2"/>
  <c r="V361" i="2"/>
  <c r="V362" i="2"/>
  <c r="V363" i="2"/>
  <c r="V364" i="2"/>
  <c r="V365" i="2"/>
  <c r="V366" i="2"/>
  <c r="V367" i="2"/>
  <c r="V368" i="2"/>
  <c r="V369" i="2"/>
  <c r="V370" i="2"/>
  <c r="V371" i="2"/>
  <c r="V372" i="2"/>
  <c r="V373" i="2"/>
  <c r="V374" i="2"/>
  <c r="V375" i="2"/>
  <c r="V376" i="2"/>
  <c r="V377" i="2"/>
  <c r="V378" i="2"/>
  <c r="V379" i="2"/>
  <c r="V380" i="2"/>
  <c r="V381" i="2"/>
  <c r="V382" i="2"/>
  <c r="V383" i="2"/>
  <c r="V384" i="2"/>
  <c r="V385" i="2"/>
  <c r="V386" i="2"/>
  <c r="V387" i="2"/>
  <c r="V388" i="2"/>
  <c r="V389" i="2"/>
  <c r="V390" i="2"/>
  <c r="V391" i="2"/>
  <c r="V392" i="2"/>
  <c r="V393" i="2"/>
  <c r="V394" i="2"/>
  <c r="V395" i="2"/>
  <c r="V396" i="2"/>
  <c r="V397" i="2"/>
  <c r="V398" i="2"/>
  <c r="V399" i="2"/>
  <c r="V400" i="2"/>
  <c r="V401" i="2"/>
  <c r="V402" i="2"/>
  <c r="V403" i="2"/>
  <c r="V404" i="2"/>
  <c r="V405" i="2"/>
  <c r="V406" i="2"/>
  <c r="V407" i="2"/>
  <c r="V408" i="2"/>
  <c r="V409" i="2"/>
  <c r="V410" i="2"/>
  <c r="V411" i="2"/>
  <c r="V412" i="2"/>
  <c r="V413" i="2"/>
  <c r="V414" i="2"/>
  <c r="V415" i="2"/>
  <c r="V416" i="2"/>
  <c r="V417" i="2"/>
  <c r="V418" i="2"/>
  <c r="V419" i="2"/>
  <c r="V420" i="2"/>
  <c r="V421" i="2"/>
  <c r="V422" i="2"/>
  <c r="V423" i="2"/>
  <c r="V424" i="2"/>
  <c r="V425" i="2"/>
  <c r="V426" i="2"/>
  <c r="V427" i="2"/>
  <c r="V428" i="2"/>
  <c r="V429" i="2"/>
  <c r="V430" i="2"/>
  <c r="V431" i="2"/>
  <c r="V432" i="2"/>
  <c r="V433" i="2"/>
  <c r="V434" i="2"/>
  <c r="V435" i="2"/>
  <c r="V436" i="2"/>
  <c r="V437" i="2"/>
  <c r="V438" i="2"/>
  <c r="V439" i="2"/>
  <c r="V440" i="2"/>
  <c r="V441" i="2"/>
  <c r="V442" i="2"/>
  <c r="V443" i="2"/>
  <c r="V444" i="2"/>
  <c r="V445" i="2"/>
  <c r="V446" i="2"/>
  <c r="V447" i="2"/>
  <c r="V448" i="2"/>
  <c r="V449" i="2"/>
  <c r="V450" i="2"/>
  <c r="V451" i="2"/>
  <c r="V452" i="2"/>
  <c r="V453" i="2"/>
  <c r="V454" i="2"/>
  <c r="V455" i="2"/>
  <c r="V456" i="2"/>
  <c r="V457" i="2"/>
  <c r="V458" i="2"/>
  <c r="V459" i="2"/>
  <c r="V460" i="2"/>
  <c r="V461" i="2"/>
  <c r="V462" i="2"/>
  <c r="V463" i="2"/>
  <c r="V464" i="2"/>
  <c r="V465" i="2"/>
  <c r="V466" i="2"/>
  <c r="V467" i="2"/>
  <c r="V468" i="2"/>
  <c r="V469" i="2"/>
  <c r="V470" i="2"/>
  <c r="V471" i="2"/>
  <c r="V472" i="2"/>
  <c r="V473" i="2"/>
  <c r="V474" i="2"/>
  <c r="V475" i="2"/>
  <c r="V476" i="2"/>
  <c r="V477" i="2"/>
  <c r="V478" i="2"/>
  <c r="V479" i="2"/>
  <c r="V480" i="2"/>
  <c r="V481" i="2"/>
  <c r="V482" i="2"/>
  <c r="V483" i="2"/>
  <c r="V484" i="2"/>
  <c r="V485" i="2"/>
  <c r="V486" i="2"/>
  <c r="V487" i="2"/>
  <c r="V488" i="2"/>
  <c r="V489" i="2"/>
  <c r="V490" i="2"/>
  <c r="V491" i="2"/>
  <c r="V492" i="2"/>
  <c r="V493" i="2"/>
  <c r="V494" i="2"/>
  <c r="V495" i="2"/>
  <c r="V496" i="2"/>
  <c r="V497" i="2"/>
  <c r="V498" i="2"/>
  <c r="V499" i="2"/>
  <c r="V500" i="2"/>
  <c r="V501" i="2"/>
  <c r="V502" i="2"/>
  <c r="V503" i="2"/>
  <c r="V504" i="2"/>
  <c r="V505" i="2"/>
  <c r="V506" i="2"/>
  <c r="V507" i="2"/>
  <c r="V508" i="2"/>
  <c r="V509" i="2"/>
  <c r="V510" i="2"/>
  <c r="V511" i="2"/>
  <c r="V512" i="2"/>
  <c r="V513" i="2"/>
  <c r="V514" i="2"/>
  <c r="V515" i="2"/>
  <c r="V516" i="2"/>
  <c r="V517" i="2"/>
  <c r="V518" i="2"/>
  <c r="V519" i="2"/>
  <c r="V520" i="2"/>
  <c r="V521" i="2"/>
  <c r="V522" i="2"/>
  <c r="V523" i="2"/>
  <c r="V524" i="2"/>
  <c r="V525" i="2"/>
  <c r="V526" i="2"/>
  <c r="V527" i="2"/>
  <c r="V528" i="2"/>
  <c r="V529" i="2"/>
  <c r="V530" i="2"/>
  <c r="V531" i="2"/>
  <c r="V532" i="2"/>
  <c r="V533" i="2"/>
  <c r="V534" i="2"/>
  <c r="V535" i="2"/>
  <c r="V536" i="2"/>
  <c r="V537" i="2"/>
  <c r="V538" i="2"/>
  <c r="V539" i="2"/>
  <c r="V540" i="2"/>
  <c r="V541" i="2"/>
  <c r="V542" i="2"/>
  <c r="V543" i="2"/>
  <c r="V544" i="2"/>
  <c r="V545" i="2"/>
  <c r="V546" i="2"/>
  <c r="V547" i="2"/>
  <c r="V548" i="2"/>
  <c r="V549" i="2"/>
  <c r="V550" i="2"/>
  <c r="V551" i="2"/>
  <c r="V552" i="2"/>
  <c r="V553" i="2"/>
  <c r="V554" i="2"/>
  <c r="V555" i="2"/>
  <c r="V556" i="2"/>
  <c r="V557" i="2"/>
  <c r="V558" i="2"/>
  <c r="V559" i="2"/>
  <c r="V560" i="2"/>
  <c r="V561" i="2"/>
  <c r="V562" i="2"/>
  <c r="V563" i="2"/>
  <c r="V564" i="2"/>
  <c r="V565" i="2"/>
  <c r="V566" i="2"/>
  <c r="V567" i="2"/>
  <c r="V568" i="2"/>
  <c r="V569" i="2"/>
  <c r="V570" i="2"/>
  <c r="V571" i="2"/>
  <c r="V572" i="2"/>
  <c r="V573" i="2"/>
  <c r="V574" i="2"/>
  <c r="V575" i="2"/>
  <c r="V576" i="2"/>
  <c r="V577" i="2"/>
  <c r="V578" i="2"/>
  <c r="V579" i="2"/>
  <c r="V580" i="2"/>
  <c r="V581" i="2"/>
  <c r="V582" i="2"/>
  <c r="V583" i="2"/>
  <c r="V584" i="2"/>
  <c r="V585" i="2"/>
  <c r="V586" i="2"/>
  <c r="V587" i="2"/>
  <c r="V588" i="2"/>
  <c r="V589" i="2"/>
  <c r="V590" i="2"/>
  <c r="V591" i="2"/>
  <c r="V592" i="2"/>
  <c r="V593" i="2"/>
  <c r="V594" i="2"/>
  <c r="V595" i="2"/>
  <c r="V596" i="2"/>
  <c r="V597" i="2"/>
  <c r="V598" i="2"/>
  <c r="V599" i="2"/>
  <c r="V600" i="2"/>
  <c r="V601" i="2"/>
  <c r="V602" i="2"/>
  <c r="V603" i="2"/>
  <c r="V604" i="2"/>
  <c r="V605" i="2"/>
  <c r="V606" i="2"/>
  <c r="V607" i="2"/>
  <c r="V608" i="2"/>
  <c r="V609" i="2"/>
  <c r="V610" i="2"/>
  <c r="V611" i="2"/>
  <c r="V612" i="2"/>
  <c r="V613" i="2"/>
  <c r="V614" i="2"/>
  <c r="V615" i="2"/>
  <c r="V616" i="2"/>
  <c r="V617" i="2"/>
  <c r="V618" i="2"/>
  <c r="V619" i="2"/>
  <c r="V620" i="2"/>
  <c r="V621" i="2"/>
  <c r="V622" i="2"/>
  <c r="V623" i="2"/>
  <c r="V624" i="2"/>
  <c r="V625" i="2"/>
  <c r="V626" i="2"/>
  <c r="V627" i="2"/>
  <c r="V628" i="2"/>
  <c r="V629" i="2"/>
  <c r="V630" i="2"/>
  <c r="V631" i="2"/>
  <c r="V632" i="2"/>
  <c r="V633" i="2"/>
  <c r="V634" i="2"/>
  <c r="V635" i="2"/>
  <c r="V636" i="2"/>
  <c r="V637" i="2"/>
  <c r="V638" i="2"/>
  <c r="V639" i="2"/>
  <c r="V640" i="2"/>
  <c r="V641" i="2"/>
  <c r="V642" i="2"/>
  <c r="V643" i="2"/>
  <c r="V644" i="2"/>
  <c r="V645" i="2"/>
  <c r="V646" i="2"/>
  <c r="V647" i="2"/>
  <c r="V648" i="2"/>
  <c r="V649" i="2"/>
  <c r="V650" i="2"/>
  <c r="V651" i="2"/>
  <c r="V652" i="2"/>
  <c r="V653" i="2"/>
  <c r="V654" i="2"/>
  <c r="V655" i="2"/>
  <c r="V656" i="2"/>
  <c r="V657" i="2"/>
  <c r="V658" i="2"/>
  <c r="V659" i="2"/>
  <c r="V660" i="2"/>
  <c r="V661" i="2"/>
  <c r="V662" i="2"/>
  <c r="V663" i="2"/>
  <c r="V664" i="2"/>
  <c r="V665" i="2"/>
  <c r="V666" i="2"/>
  <c r="V667" i="2"/>
  <c r="V668" i="2"/>
  <c r="V669" i="2"/>
  <c r="V670" i="2"/>
  <c r="V671" i="2"/>
  <c r="V672" i="2"/>
  <c r="V673" i="2"/>
  <c r="V674" i="2"/>
  <c r="V675" i="2"/>
  <c r="V676" i="2"/>
  <c r="V677" i="2"/>
  <c r="V678" i="2"/>
  <c r="V679" i="2"/>
  <c r="V680" i="2"/>
  <c r="V681" i="2"/>
  <c r="V682" i="2"/>
  <c r="V683" i="2"/>
  <c r="V684" i="2"/>
  <c r="V685" i="2"/>
  <c r="V686" i="2"/>
  <c r="V687" i="2"/>
  <c r="V688" i="2"/>
  <c r="V689" i="2"/>
  <c r="V690" i="2"/>
  <c r="V691" i="2"/>
  <c r="V692" i="2"/>
  <c r="V693" i="2"/>
  <c r="V694" i="2"/>
  <c r="V695" i="2"/>
  <c r="V696" i="2"/>
  <c r="V697" i="2"/>
  <c r="V698" i="2"/>
  <c r="V699" i="2"/>
  <c r="V700" i="2"/>
  <c r="V701" i="2"/>
  <c r="V702" i="2"/>
  <c r="V703" i="2"/>
  <c r="V704" i="2"/>
  <c r="V705" i="2"/>
  <c r="V706" i="2"/>
  <c r="V707" i="2"/>
  <c r="V708" i="2"/>
  <c r="V709" i="2"/>
  <c r="V710" i="2"/>
  <c r="V711" i="2"/>
  <c r="V712" i="2"/>
  <c r="V713" i="2"/>
  <c r="V714" i="2"/>
  <c r="V715" i="2"/>
  <c r="V716" i="2"/>
  <c r="V717" i="2"/>
  <c r="V718" i="2"/>
  <c r="V719" i="2"/>
  <c r="V720" i="2"/>
  <c r="V721" i="2"/>
  <c r="V722" i="2"/>
  <c r="V723" i="2"/>
  <c r="V724" i="2"/>
  <c r="V725" i="2"/>
  <c r="V726" i="2"/>
  <c r="V727" i="2"/>
  <c r="V728" i="2"/>
  <c r="V729" i="2"/>
  <c r="V730" i="2"/>
  <c r="V731" i="2"/>
  <c r="V732" i="2"/>
  <c r="V733" i="2"/>
  <c r="V734" i="2"/>
  <c r="V735" i="2"/>
  <c r="V736" i="2"/>
  <c r="V737" i="2"/>
  <c r="V738" i="2"/>
  <c r="V739" i="2"/>
  <c r="V740" i="2"/>
  <c r="V741" i="2"/>
  <c r="V742" i="2"/>
  <c r="V743" i="2"/>
  <c r="V744" i="2"/>
  <c r="V745" i="2"/>
  <c r="V746" i="2"/>
  <c r="V747" i="2"/>
  <c r="V748" i="2"/>
  <c r="V749" i="2"/>
  <c r="V750" i="2"/>
  <c r="V751" i="2"/>
  <c r="V752" i="2"/>
  <c r="V753" i="2"/>
  <c r="V754" i="2"/>
  <c r="V755" i="2"/>
  <c r="V756" i="2"/>
  <c r="V757" i="2"/>
  <c r="V758" i="2"/>
  <c r="V759" i="2"/>
  <c r="V760" i="2"/>
  <c r="V761" i="2"/>
  <c r="V762" i="2"/>
  <c r="V763" i="2"/>
  <c r="V764" i="2"/>
  <c r="V765" i="2"/>
  <c r="V766" i="2"/>
  <c r="V767" i="2"/>
  <c r="V768" i="2"/>
  <c r="V769" i="2"/>
  <c r="V770" i="2"/>
  <c r="V771" i="2"/>
  <c r="V772" i="2"/>
  <c r="V773" i="2"/>
  <c r="V774" i="2"/>
  <c r="V775" i="2"/>
  <c r="V776" i="2"/>
  <c r="V777" i="2"/>
  <c r="V778" i="2"/>
  <c r="V779" i="2"/>
  <c r="V780" i="2"/>
  <c r="V781" i="2"/>
  <c r="V782" i="2"/>
  <c r="V783" i="2"/>
  <c r="V784" i="2"/>
  <c r="V785" i="2"/>
  <c r="V786" i="2"/>
  <c r="V787" i="2"/>
  <c r="V788" i="2"/>
  <c r="V789" i="2"/>
  <c r="V790" i="2"/>
  <c r="V791" i="2"/>
  <c r="V792" i="2"/>
  <c r="V793" i="2"/>
  <c r="V794" i="2"/>
  <c r="V795" i="2"/>
  <c r="V796" i="2"/>
  <c r="V797" i="2"/>
  <c r="V798" i="2"/>
  <c r="V799" i="2"/>
  <c r="V800" i="2"/>
  <c r="V801" i="2"/>
  <c r="V802" i="2"/>
  <c r="V803" i="2"/>
  <c r="V804" i="2"/>
  <c r="V805" i="2"/>
  <c r="V806" i="2"/>
  <c r="V807" i="2"/>
  <c r="V808" i="2"/>
  <c r="V809" i="2"/>
  <c r="V810" i="2"/>
  <c r="V811" i="2"/>
  <c r="V812" i="2"/>
  <c r="V813" i="2"/>
  <c r="V814" i="2"/>
  <c r="V815" i="2"/>
  <c r="V816" i="2"/>
  <c r="V817" i="2"/>
  <c r="V818" i="2"/>
  <c r="V819" i="2"/>
  <c r="V820" i="2"/>
  <c r="V821" i="2"/>
  <c r="V822" i="2"/>
  <c r="V823" i="2"/>
  <c r="V824" i="2"/>
  <c r="V825" i="2"/>
  <c r="V826" i="2"/>
  <c r="V827" i="2"/>
  <c r="V828" i="2"/>
  <c r="V829" i="2"/>
  <c r="V830" i="2"/>
  <c r="V831" i="2"/>
  <c r="V832" i="2"/>
  <c r="V833" i="2"/>
  <c r="V834" i="2"/>
  <c r="V835" i="2"/>
  <c r="V836" i="2"/>
  <c r="V837" i="2"/>
  <c r="V838" i="2"/>
  <c r="V839" i="2"/>
  <c r="V840" i="2"/>
  <c r="V841" i="2"/>
  <c r="V842" i="2"/>
  <c r="V843" i="2"/>
  <c r="V844" i="2"/>
  <c r="V845" i="2"/>
  <c r="V846" i="2"/>
  <c r="V847" i="2"/>
  <c r="V848" i="2"/>
  <c r="V849" i="2"/>
  <c r="V850" i="2"/>
  <c r="V851" i="2"/>
  <c r="V852" i="2"/>
  <c r="V853" i="2"/>
  <c r="V854" i="2"/>
  <c r="V855" i="2"/>
  <c r="V856" i="2"/>
  <c r="V857" i="2"/>
  <c r="V858" i="2"/>
  <c r="V859" i="2"/>
  <c r="V860" i="2"/>
  <c r="V861" i="2"/>
  <c r="V862" i="2"/>
  <c r="V863" i="2"/>
  <c r="V864" i="2"/>
  <c r="V865" i="2"/>
  <c r="V866" i="2"/>
  <c r="V867" i="2"/>
  <c r="V868" i="2"/>
  <c r="V869" i="2"/>
  <c r="V870" i="2"/>
  <c r="V871" i="2"/>
  <c r="V872" i="2"/>
  <c r="V873" i="2"/>
  <c r="V874" i="2"/>
  <c r="V875" i="2"/>
  <c r="V876" i="2"/>
  <c r="V877" i="2"/>
  <c r="V878" i="2"/>
  <c r="V879" i="2"/>
  <c r="V880" i="2"/>
  <c r="V881" i="2"/>
  <c r="V882" i="2"/>
  <c r="V883" i="2"/>
  <c r="V884" i="2"/>
  <c r="V885" i="2"/>
  <c r="V886" i="2"/>
  <c r="V887" i="2"/>
  <c r="V888" i="2"/>
  <c r="V889" i="2"/>
  <c r="V890" i="2"/>
  <c r="V891" i="2"/>
  <c r="V892" i="2"/>
  <c r="V893" i="2"/>
  <c r="V894" i="2"/>
  <c r="V895" i="2"/>
  <c r="V896" i="2"/>
  <c r="V897" i="2"/>
  <c r="V898" i="2"/>
  <c r="V899" i="2"/>
  <c r="V900" i="2"/>
  <c r="V901" i="2"/>
  <c r="V902" i="2"/>
  <c r="V903" i="2"/>
  <c r="V904" i="2"/>
  <c r="V905" i="2"/>
  <c r="V906" i="2"/>
  <c r="V907" i="2"/>
  <c r="V908" i="2"/>
  <c r="V909" i="2"/>
  <c r="V910" i="2"/>
  <c r="V911" i="2"/>
  <c r="V912" i="2"/>
  <c r="V913" i="2"/>
  <c r="V914" i="2"/>
  <c r="V915" i="2"/>
  <c r="V916" i="2"/>
  <c r="V917" i="2"/>
  <c r="V918" i="2"/>
  <c r="V919" i="2"/>
  <c r="V920" i="2"/>
  <c r="V921" i="2"/>
  <c r="V922" i="2"/>
  <c r="V923" i="2"/>
  <c r="V924" i="2"/>
  <c r="V110" i="2"/>
  <c r="J37" i="8"/>
  <c r="J36" i="8"/>
  <c r="AY64" i="1"/>
  <c r="J35" i="8"/>
  <c r="AX64" i="1"/>
  <c r="BI106" i="8"/>
  <c r="BH106" i="8"/>
  <c r="BG106" i="8"/>
  <c r="BE106" i="8"/>
  <c r="T106" i="8"/>
  <c r="R106" i="8"/>
  <c r="P106" i="8"/>
  <c r="BI105" i="8"/>
  <c r="BH105" i="8"/>
  <c r="BG105" i="8"/>
  <c r="BE105" i="8"/>
  <c r="T105" i="8"/>
  <c r="R105" i="8"/>
  <c r="P105" i="8"/>
  <c r="BI103" i="8"/>
  <c r="BH103" i="8"/>
  <c r="BG103" i="8"/>
  <c r="BE103" i="8"/>
  <c r="T103" i="8"/>
  <c r="R103" i="8"/>
  <c r="P103" i="8"/>
  <c r="BI99" i="8"/>
  <c r="BH99" i="8"/>
  <c r="BG99" i="8"/>
  <c r="BE99" i="8"/>
  <c r="T99" i="8"/>
  <c r="T98" i="8"/>
  <c r="R99" i="8"/>
  <c r="R98" i="8"/>
  <c r="P99" i="8"/>
  <c r="P98" i="8"/>
  <c r="BI96" i="8"/>
  <c r="BH96" i="8"/>
  <c r="BG96" i="8"/>
  <c r="BE96" i="8"/>
  <c r="T96" i="8"/>
  <c r="T95" i="8"/>
  <c r="R96" i="8"/>
  <c r="R95" i="8"/>
  <c r="P96" i="8"/>
  <c r="P95" i="8"/>
  <c r="BI93" i="8"/>
  <c r="BH93" i="8"/>
  <c r="BG93" i="8"/>
  <c r="BE93" i="8"/>
  <c r="T93" i="8"/>
  <c r="R93" i="8"/>
  <c r="P93" i="8"/>
  <c r="BI91" i="8"/>
  <c r="BH91" i="8"/>
  <c r="BG91" i="8"/>
  <c r="BE91" i="8"/>
  <c r="T91" i="8"/>
  <c r="R91" i="8"/>
  <c r="P91" i="8"/>
  <c r="BI88" i="8"/>
  <c r="BH88" i="8"/>
  <c r="BG88" i="8"/>
  <c r="BE88" i="8"/>
  <c r="T88" i="8"/>
  <c r="T87" i="8"/>
  <c r="R88" i="8"/>
  <c r="R87" i="8"/>
  <c r="P88" i="8"/>
  <c r="P87" i="8"/>
  <c r="J81" i="8"/>
  <c r="F81" i="8"/>
  <c r="F79" i="8"/>
  <c r="E77" i="8"/>
  <c r="J54" i="8"/>
  <c r="F54" i="8"/>
  <c r="F52" i="8"/>
  <c r="E50" i="8"/>
  <c r="J24" i="8"/>
  <c r="E24" i="8"/>
  <c r="J82" i="8" s="1"/>
  <c r="J23" i="8"/>
  <c r="J18" i="8"/>
  <c r="E18" i="8"/>
  <c r="F55" i="8" s="1"/>
  <c r="J17" i="8"/>
  <c r="J12" i="8"/>
  <c r="J79" i="8"/>
  <c r="E7" i="8"/>
  <c r="E75" i="8"/>
  <c r="J39" i="7"/>
  <c r="J38" i="7"/>
  <c r="AY63" i="1"/>
  <c r="J37" i="7"/>
  <c r="AX63" i="1"/>
  <c r="BI124" i="7"/>
  <c r="BH124" i="7"/>
  <c r="BG124" i="7"/>
  <c r="BE124" i="7"/>
  <c r="T124" i="7"/>
  <c r="R124" i="7"/>
  <c r="P124" i="7"/>
  <c r="BI123" i="7"/>
  <c r="BH123" i="7"/>
  <c r="BG123" i="7"/>
  <c r="BE123" i="7"/>
  <c r="T123" i="7"/>
  <c r="R123" i="7"/>
  <c r="P123" i="7"/>
  <c r="BI122" i="7"/>
  <c r="BH122" i="7"/>
  <c r="BG122" i="7"/>
  <c r="BE122" i="7"/>
  <c r="T122" i="7"/>
  <c r="R122" i="7"/>
  <c r="P122" i="7"/>
  <c r="BI121" i="7"/>
  <c r="BH121" i="7"/>
  <c r="BG121" i="7"/>
  <c r="BE121" i="7"/>
  <c r="T121" i="7"/>
  <c r="R121" i="7"/>
  <c r="P121" i="7"/>
  <c r="BI120" i="7"/>
  <c r="BH120" i="7"/>
  <c r="BG120" i="7"/>
  <c r="BE120" i="7"/>
  <c r="T120" i="7"/>
  <c r="R120" i="7"/>
  <c r="P120" i="7"/>
  <c r="BI119" i="7"/>
  <c r="BH119" i="7"/>
  <c r="BG119" i="7"/>
  <c r="BE119" i="7"/>
  <c r="T119" i="7"/>
  <c r="R119" i="7"/>
  <c r="P119" i="7"/>
  <c r="BI118" i="7"/>
  <c r="BH118" i="7"/>
  <c r="BG118" i="7"/>
  <c r="BE118" i="7"/>
  <c r="T118" i="7"/>
  <c r="R118" i="7"/>
  <c r="P118" i="7"/>
  <c r="BI117" i="7"/>
  <c r="BH117" i="7"/>
  <c r="BG117" i="7"/>
  <c r="BE117" i="7"/>
  <c r="T117" i="7"/>
  <c r="R117" i="7"/>
  <c r="P117" i="7"/>
  <c r="BI116" i="7"/>
  <c r="BH116" i="7"/>
  <c r="BG116" i="7"/>
  <c r="BE116" i="7"/>
  <c r="T116" i="7"/>
  <c r="R116" i="7"/>
  <c r="P116" i="7"/>
  <c r="BI115" i="7"/>
  <c r="BH115" i="7"/>
  <c r="BG115" i="7"/>
  <c r="BE115" i="7"/>
  <c r="T115" i="7"/>
  <c r="R115" i="7"/>
  <c r="P115" i="7"/>
  <c r="BI114" i="7"/>
  <c r="BH114" i="7"/>
  <c r="BG114" i="7"/>
  <c r="BE114" i="7"/>
  <c r="T114" i="7"/>
  <c r="R114" i="7"/>
  <c r="P114" i="7"/>
  <c r="BI113" i="7"/>
  <c r="BH113" i="7"/>
  <c r="BG113" i="7"/>
  <c r="BE113" i="7"/>
  <c r="T113" i="7"/>
  <c r="R113" i="7"/>
  <c r="P113" i="7"/>
  <c r="BI112" i="7"/>
  <c r="BH112" i="7"/>
  <c r="BG112" i="7"/>
  <c r="BE112" i="7"/>
  <c r="T112" i="7"/>
  <c r="R112" i="7"/>
  <c r="P112" i="7"/>
  <c r="BI111" i="7"/>
  <c r="BH111" i="7"/>
  <c r="BG111" i="7"/>
  <c r="BE111" i="7"/>
  <c r="T111" i="7"/>
  <c r="R111" i="7"/>
  <c r="P111" i="7"/>
  <c r="BI110" i="7"/>
  <c r="BH110" i="7"/>
  <c r="BG110" i="7"/>
  <c r="BE110" i="7"/>
  <c r="T110" i="7"/>
  <c r="R110" i="7"/>
  <c r="P110" i="7"/>
  <c r="BI109" i="7"/>
  <c r="BH109" i="7"/>
  <c r="BG109" i="7"/>
  <c r="BE109" i="7"/>
  <c r="T109" i="7"/>
  <c r="R109" i="7"/>
  <c r="P109" i="7"/>
  <c r="BI108" i="7"/>
  <c r="BH108" i="7"/>
  <c r="BG108" i="7"/>
  <c r="BE108" i="7"/>
  <c r="T108" i="7"/>
  <c r="R108" i="7"/>
  <c r="P108" i="7"/>
  <c r="BI107" i="7"/>
  <c r="BH107" i="7"/>
  <c r="BG107" i="7"/>
  <c r="BE107" i="7"/>
  <c r="T107" i="7"/>
  <c r="R107" i="7"/>
  <c r="P107" i="7"/>
  <c r="BI106" i="7"/>
  <c r="BH106" i="7"/>
  <c r="BG106" i="7"/>
  <c r="BE106" i="7"/>
  <c r="T106" i="7"/>
  <c r="R106" i="7"/>
  <c r="P106" i="7"/>
  <c r="BI105" i="7"/>
  <c r="BH105" i="7"/>
  <c r="BG105" i="7"/>
  <c r="BE105" i="7"/>
  <c r="T105" i="7"/>
  <c r="R105" i="7"/>
  <c r="P105" i="7"/>
  <c r="BI104" i="7"/>
  <c r="BH104" i="7"/>
  <c r="BG104" i="7"/>
  <c r="BE104" i="7"/>
  <c r="T104" i="7"/>
  <c r="R104" i="7"/>
  <c r="P104" i="7"/>
  <c r="BI103" i="7"/>
  <c r="BH103" i="7"/>
  <c r="BG103" i="7"/>
  <c r="BE103" i="7"/>
  <c r="T103" i="7"/>
  <c r="R103" i="7"/>
  <c r="P103" i="7"/>
  <c r="BI102" i="7"/>
  <c r="BH102" i="7"/>
  <c r="BG102" i="7"/>
  <c r="BE102" i="7"/>
  <c r="T102" i="7"/>
  <c r="R102" i="7"/>
  <c r="P102" i="7"/>
  <c r="BI101" i="7"/>
  <c r="BH101" i="7"/>
  <c r="BG101" i="7"/>
  <c r="BE101" i="7"/>
  <c r="T101" i="7"/>
  <c r="R101" i="7"/>
  <c r="P101" i="7"/>
  <c r="BI100" i="7"/>
  <c r="BH100" i="7"/>
  <c r="BG100" i="7"/>
  <c r="BE100" i="7"/>
  <c r="T100" i="7"/>
  <c r="R100" i="7"/>
  <c r="P100" i="7"/>
  <c r="BI99" i="7"/>
  <c r="BH99" i="7"/>
  <c r="BG99" i="7"/>
  <c r="BE99" i="7"/>
  <c r="T99" i="7"/>
  <c r="R99" i="7"/>
  <c r="P99" i="7"/>
  <c r="BI98" i="7"/>
  <c r="BH98" i="7"/>
  <c r="BG98" i="7"/>
  <c r="BE98" i="7"/>
  <c r="T98" i="7"/>
  <c r="R98" i="7"/>
  <c r="P98" i="7"/>
  <c r="BI97" i="7"/>
  <c r="BH97" i="7"/>
  <c r="BG97" i="7"/>
  <c r="BE97" i="7"/>
  <c r="T97" i="7"/>
  <c r="R97" i="7"/>
  <c r="P97" i="7"/>
  <c r="BI96" i="7"/>
  <c r="BH96" i="7"/>
  <c r="BG96" i="7"/>
  <c r="BE96" i="7"/>
  <c r="T96" i="7"/>
  <c r="R96" i="7"/>
  <c r="P96" i="7"/>
  <c r="BI95" i="7"/>
  <c r="BH95" i="7"/>
  <c r="BG95" i="7"/>
  <c r="BE95" i="7"/>
  <c r="T95" i="7"/>
  <c r="R95" i="7"/>
  <c r="P95" i="7"/>
  <c r="BI94" i="7"/>
  <c r="BH94" i="7"/>
  <c r="BG94" i="7"/>
  <c r="BE94" i="7"/>
  <c r="T94" i="7"/>
  <c r="R94" i="7"/>
  <c r="P94" i="7"/>
  <c r="BI93" i="7"/>
  <c r="BH93" i="7"/>
  <c r="BG93" i="7"/>
  <c r="BE93" i="7"/>
  <c r="T93" i="7"/>
  <c r="R93" i="7"/>
  <c r="P93" i="7"/>
  <c r="BI92" i="7"/>
  <c r="BH92" i="7"/>
  <c r="BG92" i="7"/>
  <c r="BE92" i="7"/>
  <c r="T92" i="7"/>
  <c r="R92" i="7"/>
  <c r="P92" i="7"/>
  <c r="BI91" i="7"/>
  <c r="BH91" i="7"/>
  <c r="BG91" i="7"/>
  <c r="BE91" i="7"/>
  <c r="T91" i="7"/>
  <c r="R91" i="7"/>
  <c r="P91" i="7"/>
  <c r="BI90" i="7"/>
  <c r="BH90" i="7"/>
  <c r="BG90" i="7"/>
  <c r="BE90" i="7"/>
  <c r="T90" i="7"/>
  <c r="R90" i="7"/>
  <c r="P90" i="7"/>
  <c r="BI89" i="7"/>
  <c r="BH89" i="7"/>
  <c r="BG89" i="7"/>
  <c r="BE89" i="7"/>
  <c r="T89" i="7"/>
  <c r="R89" i="7"/>
  <c r="P89" i="7"/>
  <c r="BI88" i="7"/>
  <c r="BH88" i="7"/>
  <c r="BG88" i="7"/>
  <c r="BE88" i="7"/>
  <c r="T88" i="7"/>
  <c r="R88" i="7"/>
  <c r="P88" i="7"/>
  <c r="J82" i="7"/>
  <c r="F82" i="7"/>
  <c r="F80" i="7"/>
  <c r="E78" i="7"/>
  <c r="J58" i="7"/>
  <c r="F58" i="7"/>
  <c r="F56" i="7"/>
  <c r="E54" i="7"/>
  <c r="J26" i="7"/>
  <c r="E26" i="7"/>
  <c r="J83" i="7" s="1"/>
  <c r="J25" i="7"/>
  <c r="J20" i="7"/>
  <c r="E20" i="7"/>
  <c r="F83" i="7" s="1"/>
  <c r="J19" i="7"/>
  <c r="J14" i="7"/>
  <c r="J80" i="7"/>
  <c r="E7" i="7"/>
  <c r="E74" i="7"/>
  <c r="J39" i="6"/>
  <c r="J38" i="6"/>
  <c r="AY62" i="1"/>
  <c r="J37" i="6"/>
  <c r="AX62" i="1"/>
  <c r="BI115" i="6"/>
  <c r="BH115" i="6"/>
  <c r="BG115" i="6"/>
  <c r="BE115" i="6"/>
  <c r="T115" i="6"/>
  <c r="R115" i="6"/>
  <c r="P115" i="6"/>
  <c r="BI114" i="6"/>
  <c r="BH114" i="6"/>
  <c r="BG114" i="6"/>
  <c r="BE114" i="6"/>
  <c r="T114" i="6"/>
  <c r="R114" i="6"/>
  <c r="P114" i="6"/>
  <c r="BI113" i="6"/>
  <c r="BH113" i="6"/>
  <c r="BG113" i="6"/>
  <c r="BE113" i="6"/>
  <c r="T113" i="6"/>
  <c r="R113" i="6"/>
  <c r="P113" i="6"/>
  <c r="BI112" i="6"/>
  <c r="BH112" i="6"/>
  <c r="BG112" i="6"/>
  <c r="BE112" i="6"/>
  <c r="T112" i="6"/>
  <c r="R112" i="6"/>
  <c r="P112" i="6"/>
  <c r="BI110" i="6"/>
  <c r="BH110" i="6"/>
  <c r="BG110" i="6"/>
  <c r="BE110" i="6"/>
  <c r="T110" i="6"/>
  <c r="R110" i="6"/>
  <c r="P110" i="6"/>
  <c r="BI108" i="6"/>
  <c r="BH108" i="6"/>
  <c r="BG108" i="6"/>
  <c r="BE108" i="6"/>
  <c r="T108" i="6"/>
  <c r="R108" i="6"/>
  <c r="P108" i="6"/>
  <c r="BI105" i="6"/>
  <c r="BH105" i="6"/>
  <c r="BG105" i="6"/>
  <c r="BE105" i="6"/>
  <c r="T105" i="6"/>
  <c r="R105" i="6"/>
  <c r="P105" i="6"/>
  <c r="BI103" i="6"/>
  <c r="BH103" i="6"/>
  <c r="BG103" i="6"/>
  <c r="BE103" i="6"/>
  <c r="T103" i="6"/>
  <c r="R103" i="6"/>
  <c r="P103" i="6"/>
  <c r="BI101" i="6"/>
  <c r="BH101" i="6"/>
  <c r="BG101" i="6"/>
  <c r="BE101" i="6"/>
  <c r="T101" i="6"/>
  <c r="R101" i="6"/>
  <c r="P101" i="6"/>
  <c r="BI99" i="6"/>
  <c r="BH99" i="6"/>
  <c r="BG99" i="6"/>
  <c r="BE99" i="6"/>
  <c r="T99" i="6"/>
  <c r="R99" i="6"/>
  <c r="P99" i="6"/>
  <c r="BI97" i="6"/>
  <c r="BH97" i="6"/>
  <c r="BG97" i="6"/>
  <c r="BE97" i="6"/>
  <c r="T97" i="6"/>
  <c r="R97" i="6"/>
  <c r="P97" i="6"/>
  <c r="BI96" i="6"/>
  <c r="BH96" i="6"/>
  <c r="BG96" i="6"/>
  <c r="BE96" i="6"/>
  <c r="T96" i="6"/>
  <c r="R96" i="6"/>
  <c r="P96" i="6"/>
  <c r="BI95" i="6"/>
  <c r="BH95" i="6"/>
  <c r="BG95" i="6"/>
  <c r="BE95" i="6"/>
  <c r="T95" i="6"/>
  <c r="R95" i="6"/>
  <c r="P95" i="6"/>
  <c r="BI93" i="6"/>
  <c r="BH93" i="6"/>
  <c r="BG93" i="6"/>
  <c r="BE93" i="6"/>
  <c r="T93" i="6"/>
  <c r="R93" i="6"/>
  <c r="P93" i="6"/>
  <c r="BI92" i="6"/>
  <c r="BH92" i="6"/>
  <c r="BG92" i="6"/>
  <c r="BE92" i="6"/>
  <c r="T92" i="6"/>
  <c r="R92" i="6"/>
  <c r="P92" i="6"/>
  <c r="BI91" i="6"/>
  <c r="BH91" i="6"/>
  <c r="BG91" i="6"/>
  <c r="BE91" i="6"/>
  <c r="T91" i="6"/>
  <c r="R91" i="6"/>
  <c r="P91" i="6"/>
  <c r="J85" i="6"/>
  <c r="F85" i="6"/>
  <c r="F83" i="6"/>
  <c r="E81" i="6"/>
  <c r="J58" i="6"/>
  <c r="F58" i="6"/>
  <c r="F56" i="6"/>
  <c r="E54" i="6"/>
  <c r="J26" i="6"/>
  <c r="E26" i="6"/>
  <c r="J59" i="6"/>
  <c r="J25" i="6"/>
  <c r="J20" i="6"/>
  <c r="E20" i="6"/>
  <c r="F59" i="6"/>
  <c r="J19" i="6"/>
  <c r="J14" i="6"/>
  <c r="J56" i="6" s="1"/>
  <c r="E7" i="6"/>
  <c r="E50" i="6" s="1"/>
  <c r="J39" i="5"/>
  <c r="J38" i="5"/>
  <c r="AY61" i="1"/>
  <c r="J37" i="5"/>
  <c r="AX61" i="1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BI126" i="5"/>
  <c r="BH126" i="5"/>
  <c r="BG126" i="5"/>
  <c r="BE126" i="5"/>
  <c r="T126" i="5"/>
  <c r="R126" i="5"/>
  <c r="P126" i="5"/>
  <c r="BI123" i="5"/>
  <c r="BH123" i="5"/>
  <c r="BG123" i="5"/>
  <c r="BE123" i="5"/>
  <c r="T123" i="5"/>
  <c r="R123" i="5"/>
  <c r="P123" i="5"/>
  <c r="BI121" i="5"/>
  <c r="BH121" i="5"/>
  <c r="BG121" i="5"/>
  <c r="BE121" i="5"/>
  <c r="T121" i="5"/>
  <c r="R121" i="5"/>
  <c r="P121" i="5"/>
  <c r="BI119" i="5"/>
  <c r="BH119" i="5"/>
  <c r="BG119" i="5"/>
  <c r="BE119" i="5"/>
  <c r="T119" i="5"/>
  <c r="R119" i="5"/>
  <c r="P119" i="5"/>
  <c r="BI117" i="5"/>
  <c r="BH117" i="5"/>
  <c r="BG117" i="5"/>
  <c r="BE117" i="5"/>
  <c r="T117" i="5"/>
  <c r="R117" i="5"/>
  <c r="P117" i="5"/>
  <c r="BI116" i="5"/>
  <c r="BH116" i="5"/>
  <c r="BG116" i="5"/>
  <c r="BE116" i="5"/>
  <c r="T116" i="5"/>
  <c r="R116" i="5"/>
  <c r="P116" i="5"/>
  <c r="BI114" i="5"/>
  <c r="BH114" i="5"/>
  <c r="BG114" i="5"/>
  <c r="BE114" i="5"/>
  <c r="T114" i="5"/>
  <c r="R114" i="5"/>
  <c r="P114" i="5"/>
  <c r="BI113" i="5"/>
  <c r="BH113" i="5"/>
  <c r="BG113" i="5"/>
  <c r="BE113" i="5"/>
  <c r="T113" i="5"/>
  <c r="R113" i="5"/>
  <c r="P113" i="5"/>
  <c r="BI111" i="5"/>
  <c r="BH111" i="5"/>
  <c r="BG111" i="5"/>
  <c r="BE111" i="5"/>
  <c r="T111" i="5"/>
  <c r="R111" i="5"/>
  <c r="P111" i="5"/>
  <c r="BI109" i="5"/>
  <c r="BH109" i="5"/>
  <c r="BG109" i="5"/>
  <c r="BE109" i="5"/>
  <c r="T109" i="5"/>
  <c r="R109" i="5"/>
  <c r="P109" i="5"/>
  <c r="BI107" i="5"/>
  <c r="BH107" i="5"/>
  <c r="BG107" i="5"/>
  <c r="BE107" i="5"/>
  <c r="T107" i="5"/>
  <c r="R107" i="5"/>
  <c r="P107" i="5"/>
  <c r="BI105" i="5"/>
  <c r="BH105" i="5"/>
  <c r="BG105" i="5"/>
  <c r="BE105" i="5"/>
  <c r="T105" i="5"/>
  <c r="R105" i="5"/>
  <c r="P105" i="5"/>
  <c r="BI103" i="5"/>
  <c r="BH103" i="5"/>
  <c r="BG103" i="5"/>
  <c r="BE103" i="5"/>
  <c r="T103" i="5"/>
  <c r="R103" i="5"/>
  <c r="P103" i="5"/>
  <c r="BI101" i="5"/>
  <c r="BH101" i="5"/>
  <c r="BG101" i="5"/>
  <c r="BE101" i="5"/>
  <c r="T101" i="5"/>
  <c r="R101" i="5"/>
  <c r="P101" i="5"/>
  <c r="BI99" i="5"/>
  <c r="BH99" i="5"/>
  <c r="BG99" i="5"/>
  <c r="BE99" i="5"/>
  <c r="T99" i="5"/>
  <c r="R99" i="5"/>
  <c r="P99" i="5"/>
  <c r="BI98" i="5"/>
  <c r="BH98" i="5"/>
  <c r="BG98" i="5"/>
  <c r="BE98" i="5"/>
  <c r="T98" i="5"/>
  <c r="R98" i="5"/>
  <c r="P98" i="5"/>
  <c r="BI96" i="5"/>
  <c r="BH96" i="5"/>
  <c r="BG96" i="5"/>
  <c r="BE96" i="5"/>
  <c r="T96" i="5"/>
  <c r="R96" i="5"/>
  <c r="P96" i="5"/>
  <c r="BI94" i="5"/>
  <c r="BH94" i="5"/>
  <c r="BG94" i="5"/>
  <c r="BE94" i="5"/>
  <c r="T94" i="5"/>
  <c r="R94" i="5"/>
  <c r="P94" i="5"/>
  <c r="J88" i="5"/>
  <c r="F88" i="5"/>
  <c r="F86" i="5"/>
  <c r="E84" i="5"/>
  <c r="J58" i="5"/>
  <c r="F58" i="5"/>
  <c r="F56" i="5"/>
  <c r="E54" i="5"/>
  <c r="J26" i="5"/>
  <c r="E26" i="5"/>
  <c r="J89" i="5" s="1"/>
  <c r="J25" i="5"/>
  <c r="J20" i="5"/>
  <c r="E20" i="5"/>
  <c r="F59" i="5"/>
  <c r="J19" i="5"/>
  <c r="J14" i="5"/>
  <c r="J56" i="5"/>
  <c r="E7" i="5"/>
  <c r="E80" i="5" s="1"/>
  <c r="J39" i="4"/>
  <c r="J38" i="4"/>
  <c r="AY60" i="1"/>
  <c r="J37" i="4"/>
  <c r="AX60" i="1"/>
  <c r="BI102" i="4"/>
  <c r="BH102" i="4"/>
  <c r="BG102" i="4"/>
  <c r="BE102" i="4"/>
  <c r="T102" i="4"/>
  <c r="R102" i="4"/>
  <c r="P102" i="4"/>
  <c r="BI101" i="4"/>
  <c r="BH101" i="4"/>
  <c r="BG101" i="4"/>
  <c r="BE101" i="4"/>
  <c r="T101" i="4"/>
  <c r="R101" i="4"/>
  <c r="P101" i="4"/>
  <c r="BI100" i="4"/>
  <c r="BH100" i="4"/>
  <c r="BG100" i="4"/>
  <c r="BE100" i="4"/>
  <c r="T100" i="4"/>
  <c r="R100" i="4"/>
  <c r="P100" i="4"/>
  <c r="BI99" i="4"/>
  <c r="BH99" i="4"/>
  <c r="BG99" i="4"/>
  <c r="BE99" i="4"/>
  <c r="T99" i="4"/>
  <c r="R99" i="4"/>
  <c r="P99" i="4"/>
  <c r="BI98" i="4"/>
  <c r="BH98" i="4"/>
  <c r="BG98" i="4"/>
  <c r="BE98" i="4"/>
  <c r="T98" i="4"/>
  <c r="R98" i="4"/>
  <c r="P98" i="4"/>
  <c r="BI97" i="4"/>
  <c r="BH97" i="4"/>
  <c r="BG97" i="4"/>
  <c r="BE97" i="4"/>
  <c r="T97" i="4"/>
  <c r="R97" i="4"/>
  <c r="P97" i="4"/>
  <c r="BI96" i="4"/>
  <c r="BH96" i="4"/>
  <c r="BG96" i="4"/>
  <c r="BE96" i="4"/>
  <c r="T96" i="4"/>
  <c r="R96" i="4"/>
  <c r="P96" i="4"/>
  <c r="BI95" i="4"/>
  <c r="BH95" i="4"/>
  <c r="BG95" i="4"/>
  <c r="BE95" i="4"/>
  <c r="T95" i="4"/>
  <c r="R95" i="4"/>
  <c r="P95" i="4"/>
  <c r="BI94" i="4"/>
  <c r="BH94" i="4"/>
  <c r="BG94" i="4"/>
  <c r="BE94" i="4"/>
  <c r="T94" i="4"/>
  <c r="R94" i="4"/>
  <c r="P94" i="4"/>
  <c r="BI93" i="4"/>
  <c r="BH93" i="4"/>
  <c r="BG93" i="4"/>
  <c r="BE93" i="4"/>
  <c r="T93" i="4"/>
  <c r="R93" i="4"/>
  <c r="P93" i="4"/>
  <c r="BI92" i="4"/>
  <c r="BH92" i="4"/>
  <c r="BG92" i="4"/>
  <c r="BE92" i="4"/>
  <c r="T92" i="4"/>
  <c r="R92" i="4"/>
  <c r="P92" i="4"/>
  <c r="BI91" i="4"/>
  <c r="BH91" i="4"/>
  <c r="BG91" i="4"/>
  <c r="BE91" i="4"/>
  <c r="T91" i="4"/>
  <c r="R91" i="4"/>
  <c r="P91" i="4"/>
  <c r="BI90" i="4"/>
  <c r="BH90" i="4"/>
  <c r="BG90" i="4"/>
  <c r="BE90" i="4"/>
  <c r="T90" i="4"/>
  <c r="R90" i="4"/>
  <c r="P90" i="4"/>
  <c r="BI89" i="4"/>
  <c r="BH89" i="4"/>
  <c r="BG89" i="4"/>
  <c r="BE89" i="4"/>
  <c r="T89" i="4"/>
  <c r="R89" i="4"/>
  <c r="P89" i="4"/>
  <c r="BI88" i="4"/>
  <c r="BH88" i="4"/>
  <c r="BG88" i="4"/>
  <c r="BE88" i="4"/>
  <c r="T88" i="4"/>
  <c r="R88" i="4"/>
  <c r="P88" i="4"/>
  <c r="J82" i="4"/>
  <c r="F82" i="4"/>
  <c r="F80" i="4"/>
  <c r="E78" i="4"/>
  <c r="J58" i="4"/>
  <c r="F58" i="4"/>
  <c r="F56" i="4"/>
  <c r="E54" i="4"/>
  <c r="J26" i="4"/>
  <c r="E26" i="4"/>
  <c r="J59" i="4" s="1"/>
  <c r="J25" i="4"/>
  <c r="J20" i="4"/>
  <c r="E20" i="4"/>
  <c r="F83" i="4"/>
  <c r="J19" i="4"/>
  <c r="J14" i="4"/>
  <c r="J80" i="4" s="1"/>
  <c r="E7" i="4"/>
  <c r="E50" i="4" s="1"/>
  <c r="J39" i="3"/>
  <c r="J38" i="3"/>
  <c r="AY59" i="1"/>
  <c r="J37" i="3"/>
  <c r="AX59" i="1"/>
  <c r="BI123" i="3"/>
  <c r="BH123" i="3"/>
  <c r="BG123" i="3"/>
  <c r="BE123" i="3"/>
  <c r="T123" i="3"/>
  <c r="R123" i="3"/>
  <c r="P123" i="3"/>
  <c r="BI122" i="3"/>
  <c r="BH122" i="3"/>
  <c r="BG122" i="3"/>
  <c r="BE122" i="3"/>
  <c r="T122" i="3"/>
  <c r="R122" i="3"/>
  <c r="P122" i="3"/>
  <c r="BI120" i="3"/>
  <c r="BH120" i="3"/>
  <c r="BG120" i="3"/>
  <c r="BE120" i="3"/>
  <c r="T120" i="3"/>
  <c r="R120" i="3"/>
  <c r="P120" i="3"/>
  <c r="BI119" i="3"/>
  <c r="BH119" i="3"/>
  <c r="BG119" i="3"/>
  <c r="BE119" i="3"/>
  <c r="T119" i="3"/>
  <c r="R119" i="3"/>
  <c r="P119" i="3"/>
  <c r="BI118" i="3"/>
  <c r="BH118" i="3"/>
  <c r="BG118" i="3"/>
  <c r="BE118" i="3"/>
  <c r="T118" i="3"/>
  <c r="R118" i="3"/>
  <c r="P118" i="3"/>
  <c r="BI117" i="3"/>
  <c r="BH117" i="3"/>
  <c r="BG117" i="3"/>
  <c r="BE117" i="3"/>
  <c r="T117" i="3"/>
  <c r="R117" i="3"/>
  <c r="P117" i="3"/>
  <c r="BI116" i="3"/>
  <c r="BH116" i="3"/>
  <c r="BG116" i="3"/>
  <c r="BE116" i="3"/>
  <c r="T116" i="3"/>
  <c r="R116" i="3"/>
  <c r="P116" i="3"/>
  <c r="BI115" i="3"/>
  <c r="BH115" i="3"/>
  <c r="BG115" i="3"/>
  <c r="BE115" i="3"/>
  <c r="T115" i="3"/>
  <c r="R115" i="3"/>
  <c r="P115" i="3"/>
  <c r="BI114" i="3"/>
  <c r="BH114" i="3"/>
  <c r="BG114" i="3"/>
  <c r="BE114" i="3"/>
  <c r="T114" i="3"/>
  <c r="R114" i="3"/>
  <c r="P114" i="3"/>
  <c r="BI113" i="3"/>
  <c r="BH113" i="3"/>
  <c r="BG113" i="3"/>
  <c r="BE113" i="3"/>
  <c r="T113" i="3"/>
  <c r="R113" i="3"/>
  <c r="P113" i="3"/>
  <c r="BI112" i="3"/>
  <c r="BH112" i="3"/>
  <c r="BG112" i="3"/>
  <c r="BE112" i="3"/>
  <c r="T112" i="3"/>
  <c r="R112" i="3"/>
  <c r="P112" i="3"/>
  <c r="BI111" i="3"/>
  <c r="BH111" i="3"/>
  <c r="BG111" i="3"/>
  <c r="BE111" i="3"/>
  <c r="T111" i="3"/>
  <c r="R111" i="3"/>
  <c r="P111" i="3"/>
  <c r="BI110" i="3"/>
  <c r="BH110" i="3"/>
  <c r="BG110" i="3"/>
  <c r="BE110" i="3"/>
  <c r="T110" i="3"/>
  <c r="R110" i="3"/>
  <c r="P110" i="3"/>
  <c r="BI109" i="3"/>
  <c r="BH109" i="3"/>
  <c r="BG109" i="3"/>
  <c r="BE109" i="3"/>
  <c r="T109" i="3"/>
  <c r="R109" i="3"/>
  <c r="P109" i="3"/>
  <c r="BI108" i="3"/>
  <c r="BH108" i="3"/>
  <c r="BG108" i="3"/>
  <c r="BE108" i="3"/>
  <c r="T108" i="3"/>
  <c r="R108" i="3"/>
  <c r="P108" i="3"/>
  <c r="BI106" i="3"/>
  <c r="BH106" i="3"/>
  <c r="BG106" i="3"/>
  <c r="BE106" i="3"/>
  <c r="T106" i="3"/>
  <c r="R106" i="3"/>
  <c r="P106" i="3"/>
  <c r="BI105" i="3"/>
  <c r="BH105" i="3"/>
  <c r="BG105" i="3"/>
  <c r="BE105" i="3"/>
  <c r="T105" i="3"/>
  <c r="R105" i="3"/>
  <c r="P105" i="3"/>
  <c r="BI104" i="3"/>
  <c r="BH104" i="3"/>
  <c r="BG104" i="3"/>
  <c r="BE104" i="3"/>
  <c r="T104" i="3"/>
  <c r="R104" i="3"/>
  <c r="P104" i="3"/>
  <c r="BI103" i="3"/>
  <c r="BH103" i="3"/>
  <c r="BG103" i="3"/>
  <c r="BE103" i="3"/>
  <c r="T103" i="3"/>
  <c r="R103" i="3"/>
  <c r="P103" i="3"/>
  <c r="BI102" i="3"/>
  <c r="BH102" i="3"/>
  <c r="BG102" i="3"/>
  <c r="BE102" i="3"/>
  <c r="T102" i="3"/>
  <c r="R102" i="3"/>
  <c r="P102" i="3"/>
  <c r="BI101" i="3"/>
  <c r="BH101" i="3"/>
  <c r="BG101" i="3"/>
  <c r="BE101" i="3"/>
  <c r="T101" i="3"/>
  <c r="R101" i="3"/>
  <c r="P101" i="3"/>
  <c r="BI100" i="3"/>
  <c r="BH100" i="3"/>
  <c r="BG100" i="3"/>
  <c r="BE100" i="3"/>
  <c r="T100" i="3"/>
  <c r="R100" i="3"/>
  <c r="P100" i="3"/>
  <c r="BI98" i="3"/>
  <c r="BH98" i="3"/>
  <c r="BG98" i="3"/>
  <c r="BE98" i="3"/>
  <c r="T98" i="3"/>
  <c r="R98" i="3"/>
  <c r="P98" i="3"/>
  <c r="BI97" i="3"/>
  <c r="BH97" i="3"/>
  <c r="BG97" i="3"/>
  <c r="BE97" i="3"/>
  <c r="T97" i="3"/>
  <c r="R97" i="3"/>
  <c r="P97" i="3"/>
  <c r="BI96" i="3"/>
  <c r="BH96" i="3"/>
  <c r="BG96" i="3"/>
  <c r="BE96" i="3"/>
  <c r="T96" i="3"/>
  <c r="R96" i="3"/>
  <c r="P96" i="3"/>
  <c r="BI95" i="3"/>
  <c r="BH95" i="3"/>
  <c r="BG95" i="3"/>
  <c r="BE95" i="3"/>
  <c r="T95" i="3"/>
  <c r="R95" i="3"/>
  <c r="P95" i="3"/>
  <c r="BI94" i="3"/>
  <c r="BH94" i="3"/>
  <c r="BG94" i="3"/>
  <c r="BE94" i="3"/>
  <c r="T94" i="3"/>
  <c r="R94" i="3"/>
  <c r="P94" i="3"/>
  <c r="BI93" i="3"/>
  <c r="BH93" i="3"/>
  <c r="BG93" i="3"/>
  <c r="BE93" i="3"/>
  <c r="T93" i="3"/>
  <c r="R93" i="3"/>
  <c r="P93" i="3"/>
  <c r="BI92" i="3"/>
  <c r="BH92" i="3"/>
  <c r="BG92" i="3"/>
  <c r="BE92" i="3"/>
  <c r="T92" i="3"/>
  <c r="R92" i="3"/>
  <c r="P92" i="3"/>
  <c r="BI91" i="3"/>
  <c r="BH91" i="3"/>
  <c r="BG91" i="3"/>
  <c r="BE91" i="3"/>
  <c r="T91" i="3"/>
  <c r="R91" i="3"/>
  <c r="P91" i="3"/>
  <c r="J85" i="3"/>
  <c r="F85" i="3"/>
  <c r="F83" i="3"/>
  <c r="E81" i="3"/>
  <c r="J58" i="3"/>
  <c r="F58" i="3"/>
  <c r="F56" i="3"/>
  <c r="E54" i="3"/>
  <c r="J26" i="3"/>
  <c r="E26" i="3"/>
  <c r="J86" i="3" s="1"/>
  <c r="J25" i="3"/>
  <c r="J20" i="3"/>
  <c r="E20" i="3"/>
  <c r="F86" i="3" s="1"/>
  <c r="J19" i="3"/>
  <c r="J14" i="3"/>
  <c r="J56" i="3"/>
  <c r="E7" i="3"/>
  <c r="E77" i="3"/>
  <c r="J39" i="2"/>
  <c r="J38" i="2"/>
  <c r="AY58" i="1"/>
  <c r="J37" i="2"/>
  <c r="AX58" i="1"/>
  <c r="BI923" i="2"/>
  <c r="BH923" i="2"/>
  <c r="BG923" i="2"/>
  <c r="BE923" i="2"/>
  <c r="T923" i="2"/>
  <c r="R923" i="2"/>
  <c r="P923" i="2"/>
  <c r="BI897" i="2"/>
  <c r="BH897" i="2"/>
  <c r="BG897" i="2"/>
  <c r="BE897" i="2"/>
  <c r="T897" i="2"/>
  <c r="R897" i="2"/>
  <c r="P897" i="2"/>
  <c r="BI893" i="2"/>
  <c r="BH893" i="2"/>
  <c r="BG893" i="2"/>
  <c r="BE893" i="2"/>
  <c r="T893" i="2"/>
  <c r="R893" i="2"/>
  <c r="P893" i="2"/>
  <c r="BI891" i="2"/>
  <c r="BH891" i="2"/>
  <c r="BG891" i="2"/>
  <c r="BE891" i="2"/>
  <c r="T891" i="2"/>
  <c r="R891" i="2"/>
  <c r="P891" i="2"/>
  <c r="BI885" i="2"/>
  <c r="BH885" i="2"/>
  <c r="BG885" i="2"/>
  <c r="BE885" i="2"/>
  <c r="T885" i="2"/>
  <c r="R885" i="2"/>
  <c r="P885" i="2"/>
  <c r="BI882" i="2"/>
  <c r="BH882" i="2"/>
  <c r="BG882" i="2"/>
  <c r="BE882" i="2"/>
  <c r="T882" i="2"/>
  <c r="R882" i="2"/>
  <c r="P882" i="2"/>
  <c r="BI880" i="2"/>
  <c r="BH880" i="2"/>
  <c r="BG880" i="2"/>
  <c r="BE880" i="2"/>
  <c r="T880" i="2"/>
  <c r="R880" i="2"/>
  <c r="P880" i="2"/>
  <c r="BI878" i="2"/>
  <c r="BH878" i="2"/>
  <c r="BG878" i="2"/>
  <c r="BE878" i="2"/>
  <c r="T878" i="2"/>
  <c r="R878" i="2"/>
  <c r="P878" i="2"/>
  <c r="BI872" i="2"/>
  <c r="BH872" i="2"/>
  <c r="BG872" i="2"/>
  <c r="BE872" i="2"/>
  <c r="T872" i="2"/>
  <c r="R872" i="2"/>
  <c r="P872" i="2"/>
  <c r="BI869" i="2"/>
  <c r="BH869" i="2"/>
  <c r="BG869" i="2"/>
  <c r="BE869" i="2"/>
  <c r="T869" i="2"/>
  <c r="R869" i="2"/>
  <c r="P869" i="2"/>
  <c r="BI867" i="2"/>
  <c r="BH867" i="2"/>
  <c r="BG867" i="2"/>
  <c r="BE867" i="2"/>
  <c r="T867" i="2"/>
  <c r="R867" i="2"/>
  <c r="P867" i="2"/>
  <c r="BI861" i="2"/>
  <c r="BH861" i="2"/>
  <c r="BG861" i="2"/>
  <c r="BE861" i="2"/>
  <c r="T861" i="2"/>
  <c r="R861" i="2"/>
  <c r="P861" i="2"/>
  <c r="BI854" i="2"/>
  <c r="BH854" i="2"/>
  <c r="BG854" i="2"/>
  <c r="BE854" i="2"/>
  <c r="T854" i="2"/>
  <c r="R854" i="2"/>
  <c r="P854" i="2"/>
  <c r="BI852" i="2"/>
  <c r="BH852" i="2"/>
  <c r="BG852" i="2"/>
  <c r="BE852" i="2"/>
  <c r="T852" i="2"/>
  <c r="R852" i="2"/>
  <c r="P852" i="2"/>
  <c r="BI845" i="2"/>
  <c r="BH845" i="2"/>
  <c r="BG845" i="2"/>
  <c r="BE845" i="2"/>
  <c r="T845" i="2"/>
  <c r="R845" i="2"/>
  <c r="P845" i="2"/>
  <c r="BI843" i="2"/>
  <c r="BH843" i="2"/>
  <c r="BG843" i="2"/>
  <c r="BE843" i="2"/>
  <c r="T843" i="2"/>
  <c r="R843" i="2"/>
  <c r="P843" i="2"/>
  <c r="BI830" i="2"/>
  <c r="BH830" i="2"/>
  <c r="BG830" i="2"/>
  <c r="BE830" i="2"/>
  <c r="T830" i="2"/>
  <c r="R830" i="2"/>
  <c r="P830" i="2"/>
  <c r="BI828" i="2"/>
  <c r="BH828" i="2"/>
  <c r="BG828" i="2"/>
  <c r="BE828" i="2"/>
  <c r="T828" i="2"/>
  <c r="R828" i="2"/>
  <c r="P828" i="2"/>
  <c r="BI819" i="2"/>
  <c r="BH819" i="2"/>
  <c r="BG819" i="2"/>
  <c r="BE819" i="2"/>
  <c r="T819" i="2"/>
  <c r="T810" i="2"/>
  <c r="R819" i="2"/>
  <c r="R810" i="2"/>
  <c r="P819" i="2"/>
  <c r="P810" i="2"/>
  <c r="BI811" i="2"/>
  <c r="BH811" i="2"/>
  <c r="BG811" i="2"/>
  <c r="BE811" i="2"/>
  <c r="T811" i="2"/>
  <c r="R811" i="2"/>
  <c r="P811" i="2"/>
  <c r="BI808" i="2"/>
  <c r="BH808" i="2"/>
  <c r="BG808" i="2"/>
  <c r="BE808" i="2"/>
  <c r="T808" i="2"/>
  <c r="R808" i="2"/>
  <c r="P808" i="2"/>
  <c r="BI806" i="2"/>
  <c r="BH806" i="2"/>
  <c r="BG806" i="2"/>
  <c r="BE806" i="2"/>
  <c r="T806" i="2"/>
  <c r="R806" i="2"/>
  <c r="P806" i="2"/>
  <c r="BI801" i="2"/>
  <c r="BH801" i="2"/>
  <c r="BG801" i="2"/>
  <c r="BE801" i="2"/>
  <c r="T801" i="2"/>
  <c r="R801" i="2"/>
  <c r="P801" i="2"/>
  <c r="BI799" i="2"/>
  <c r="BH799" i="2"/>
  <c r="BG799" i="2"/>
  <c r="BE799" i="2"/>
  <c r="T799" i="2"/>
  <c r="R799" i="2"/>
  <c r="P799" i="2"/>
  <c r="BI794" i="2"/>
  <c r="BH794" i="2"/>
  <c r="BG794" i="2"/>
  <c r="BE794" i="2"/>
  <c r="T794" i="2"/>
  <c r="R794" i="2"/>
  <c r="P794" i="2"/>
  <c r="BI792" i="2"/>
  <c r="BH792" i="2"/>
  <c r="BG792" i="2"/>
  <c r="BE792" i="2"/>
  <c r="T792" i="2"/>
  <c r="R792" i="2"/>
  <c r="P792" i="2"/>
  <c r="BI786" i="2"/>
  <c r="BH786" i="2"/>
  <c r="BG786" i="2"/>
  <c r="BE786" i="2"/>
  <c r="T786" i="2"/>
  <c r="R786" i="2"/>
  <c r="P786" i="2"/>
  <c r="BI784" i="2"/>
  <c r="BH784" i="2"/>
  <c r="BG784" i="2"/>
  <c r="BE784" i="2"/>
  <c r="T784" i="2"/>
  <c r="R784" i="2"/>
  <c r="P784" i="2"/>
  <c r="BI778" i="2"/>
  <c r="BH778" i="2"/>
  <c r="BG778" i="2"/>
  <c r="BE778" i="2"/>
  <c r="T778" i="2"/>
  <c r="R778" i="2"/>
  <c r="P778" i="2"/>
  <c r="BI775" i="2"/>
  <c r="BH775" i="2"/>
  <c r="BG775" i="2"/>
  <c r="BE775" i="2"/>
  <c r="T775" i="2"/>
  <c r="R775" i="2"/>
  <c r="P775" i="2"/>
  <c r="BI769" i="2"/>
  <c r="BH769" i="2"/>
  <c r="BG769" i="2"/>
  <c r="BE769" i="2"/>
  <c r="T769" i="2"/>
  <c r="R769" i="2"/>
  <c r="P769" i="2"/>
  <c r="BI764" i="2"/>
  <c r="BH764" i="2"/>
  <c r="BG764" i="2"/>
  <c r="BE764" i="2"/>
  <c r="T764" i="2"/>
  <c r="R764" i="2"/>
  <c r="P764" i="2"/>
  <c r="BI758" i="2"/>
  <c r="BH758" i="2"/>
  <c r="BG758" i="2"/>
  <c r="BE758" i="2"/>
  <c r="T758" i="2"/>
  <c r="R758" i="2"/>
  <c r="P758" i="2"/>
  <c r="BI750" i="2"/>
  <c r="BH750" i="2"/>
  <c r="BG750" i="2"/>
  <c r="BE750" i="2"/>
  <c r="T750" i="2"/>
  <c r="R750" i="2"/>
  <c r="P750" i="2"/>
  <c r="BI742" i="2"/>
  <c r="BH742" i="2"/>
  <c r="BG742" i="2"/>
  <c r="BE742" i="2"/>
  <c r="T742" i="2"/>
  <c r="R742" i="2"/>
  <c r="P742" i="2"/>
  <c r="BI740" i="2"/>
  <c r="BH740" i="2"/>
  <c r="BG740" i="2"/>
  <c r="BE740" i="2"/>
  <c r="T740" i="2"/>
  <c r="R740" i="2"/>
  <c r="P740" i="2"/>
  <c r="BI733" i="2"/>
  <c r="BH733" i="2"/>
  <c r="BG733" i="2"/>
  <c r="BE733" i="2"/>
  <c r="T733" i="2"/>
  <c r="R733" i="2"/>
  <c r="P733" i="2"/>
  <c r="BI731" i="2"/>
  <c r="BH731" i="2"/>
  <c r="BG731" i="2"/>
  <c r="BE731" i="2"/>
  <c r="T731" i="2"/>
  <c r="R731" i="2"/>
  <c r="P731" i="2"/>
  <c r="BI729" i="2"/>
  <c r="BH729" i="2"/>
  <c r="BG729" i="2"/>
  <c r="BE729" i="2"/>
  <c r="T729" i="2"/>
  <c r="R729" i="2"/>
  <c r="P729" i="2"/>
  <c r="BI727" i="2"/>
  <c r="BH727" i="2"/>
  <c r="BG727" i="2"/>
  <c r="BE727" i="2"/>
  <c r="T727" i="2"/>
  <c r="R727" i="2"/>
  <c r="P727" i="2"/>
  <c r="BI718" i="2"/>
  <c r="BH718" i="2"/>
  <c r="BG718" i="2"/>
  <c r="BE718" i="2"/>
  <c r="T718" i="2"/>
  <c r="R718" i="2"/>
  <c r="P718" i="2"/>
  <c r="BI715" i="2"/>
  <c r="BH715" i="2"/>
  <c r="BG715" i="2"/>
  <c r="BE715" i="2"/>
  <c r="T715" i="2"/>
  <c r="R715" i="2"/>
  <c r="P715" i="2"/>
  <c r="BI714" i="2"/>
  <c r="BH714" i="2"/>
  <c r="BG714" i="2"/>
  <c r="BE714" i="2"/>
  <c r="T714" i="2"/>
  <c r="R714" i="2"/>
  <c r="P714" i="2"/>
  <c r="BI709" i="2"/>
  <c r="BH709" i="2"/>
  <c r="BG709" i="2"/>
  <c r="BE709" i="2"/>
  <c r="T709" i="2"/>
  <c r="R709" i="2"/>
  <c r="P709" i="2"/>
  <c r="BI706" i="2"/>
  <c r="BH706" i="2"/>
  <c r="BG706" i="2"/>
  <c r="BE706" i="2"/>
  <c r="T706" i="2"/>
  <c r="R706" i="2"/>
  <c r="P706" i="2"/>
  <c r="BI704" i="2"/>
  <c r="BH704" i="2"/>
  <c r="BG704" i="2"/>
  <c r="BE704" i="2"/>
  <c r="T704" i="2"/>
  <c r="R704" i="2"/>
  <c r="P704" i="2"/>
  <c r="BI700" i="2"/>
  <c r="BH700" i="2"/>
  <c r="BG700" i="2"/>
  <c r="BE700" i="2"/>
  <c r="T700" i="2"/>
  <c r="R700" i="2"/>
  <c r="P700" i="2"/>
  <c r="BI695" i="2"/>
  <c r="BH695" i="2"/>
  <c r="BG695" i="2"/>
  <c r="BE695" i="2"/>
  <c r="T695" i="2"/>
  <c r="R695" i="2"/>
  <c r="P695" i="2"/>
  <c r="BI691" i="2"/>
  <c r="BH691" i="2"/>
  <c r="BG691" i="2"/>
  <c r="BE691" i="2"/>
  <c r="T691" i="2"/>
  <c r="R691" i="2"/>
  <c r="P691" i="2"/>
  <c r="BI687" i="2"/>
  <c r="BH687" i="2"/>
  <c r="BG687" i="2"/>
  <c r="BE687" i="2"/>
  <c r="T687" i="2"/>
  <c r="R687" i="2"/>
  <c r="P687" i="2"/>
  <c r="BI683" i="2"/>
  <c r="BH683" i="2"/>
  <c r="BG683" i="2"/>
  <c r="BE683" i="2"/>
  <c r="T683" i="2"/>
  <c r="R683" i="2"/>
  <c r="P683" i="2"/>
  <c r="BI679" i="2"/>
  <c r="BH679" i="2"/>
  <c r="BG679" i="2"/>
  <c r="BE679" i="2"/>
  <c r="T679" i="2"/>
  <c r="R679" i="2"/>
  <c r="P679" i="2"/>
  <c r="BI675" i="2"/>
  <c r="BH675" i="2"/>
  <c r="BG675" i="2"/>
  <c r="BE675" i="2"/>
  <c r="T675" i="2"/>
  <c r="R675" i="2"/>
  <c r="P675" i="2"/>
  <c r="BI671" i="2"/>
  <c r="BH671" i="2"/>
  <c r="BG671" i="2"/>
  <c r="BE671" i="2"/>
  <c r="T671" i="2"/>
  <c r="R671" i="2"/>
  <c r="P671" i="2"/>
  <c r="BI667" i="2"/>
  <c r="BH667" i="2"/>
  <c r="BG667" i="2"/>
  <c r="BE667" i="2"/>
  <c r="T667" i="2"/>
  <c r="R667" i="2"/>
  <c r="P667" i="2"/>
  <c r="BI663" i="2"/>
  <c r="BH663" i="2"/>
  <c r="BG663" i="2"/>
  <c r="BE663" i="2"/>
  <c r="T663" i="2"/>
  <c r="R663" i="2"/>
  <c r="P663" i="2"/>
  <c r="BI659" i="2"/>
  <c r="BH659" i="2"/>
  <c r="BG659" i="2"/>
  <c r="BE659" i="2"/>
  <c r="T659" i="2"/>
  <c r="R659" i="2"/>
  <c r="P659" i="2"/>
  <c r="BI655" i="2"/>
  <c r="BH655" i="2"/>
  <c r="BG655" i="2"/>
  <c r="BE655" i="2"/>
  <c r="T655" i="2"/>
  <c r="R655" i="2"/>
  <c r="P655" i="2"/>
  <c r="BI651" i="2"/>
  <c r="BH651" i="2"/>
  <c r="BG651" i="2"/>
  <c r="BE651" i="2"/>
  <c r="T651" i="2"/>
  <c r="R651" i="2"/>
  <c r="P651" i="2"/>
  <c r="BI650" i="2"/>
  <c r="BH650" i="2"/>
  <c r="BG650" i="2"/>
  <c r="BE650" i="2"/>
  <c r="T650" i="2"/>
  <c r="R650" i="2"/>
  <c r="P650" i="2"/>
  <c r="BI645" i="2"/>
  <c r="BH645" i="2"/>
  <c r="BG645" i="2"/>
  <c r="BE645" i="2"/>
  <c r="T645" i="2"/>
  <c r="R645" i="2"/>
  <c r="P645" i="2"/>
  <c r="BI641" i="2"/>
  <c r="BH641" i="2"/>
  <c r="BG641" i="2"/>
  <c r="BE641" i="2"/>
  <c r="T641" i="2"/>
  <c r="R641" i="2"/>
  <c r="P641" i="2"/>
  <c r="BI639" i="2"/>
  <c r="BH639" i="2"/>
  <c r="BG639" i="2"/>
  <c r="BE639" i="2"/>
  <c r="T639" i="2"/>
  <c r="R639" i="2"/>
  <c r="P639" i="2"/>
  <c r="BI637" i="2"/>
  <c r="BH637" i="2"/>
  <c r="BG637" i="2"/>
  <c r="BE637" i="2"/>
  <c r="T637" i="2"/>
  <c r="R637" i="2"/>
  <c r="P637" i="2"/>
  <c r="BI635" i="2"/>
  <c r="BH635" i="2"/>
  <c r="BG635" i="2"/>
  <c r="BE635" i="2"/>
  <c r="T635" i="2"/>
  <c r="R635" i="2"/>
  <c r="P635" i="2"/>
  <c r="BI631" i="2"/>
  <c r="BH631" i="2"/>
  <c r="BG631" i="2"/>
  <c r="BE631" i="2"/>
  <c r="T631" i="2"/>
  <c r="R631" i="2"/>
  <c r="P631" i="2"/>
  <c r="BI628" i="2"/>
  <c r="BH628" i="2"/>
  <c r="BG628" i="2"/>
  <c r="BE628" i="2"/>
  <c r="T628" i="2"/>
  <c r="R628" i="2"/>
  <c r="P628" i="2"/>
  <c r="BI622" i="2"/>
  <c r="BH622" i="2"/>
  <c r="BG622" i="2"/>
  <c r="BE622" i="2"/>
  <c r="T622" i="2"/>
  <c r="R622" i="2"/>
  <c r="P622" i="2"/>
  <c r="BI617" i="2"/>
  <c r="BH617" i="2"/>
  <c r="BG617" i="2"/>
  <c r="BE617" i="2"/>
  <c r="T617" i="2"/>
  <c r="R617" i="2"/>
  <c r="P617" i="2"/>
  <c r="BI614" i="2"/>
  <c r="BH614" i="2"/>
  <c r="BG614" i="2"/>
  <c r="BE614" i="2"/>
  <c r="T614" i="2"/>
  <c r="R614" i="2"/>
  <c r="P614" i="2"/>
  <c r="BI608" i="2"/>
  <c r="BH608" i="2"/>
  <c r="BG608" i="2"/>
  <c r="BE608" i="2"/>
  <c r="T608" i="2"/>
  <c r="R608" i="2"/>
  <c r="P608" i="2"/>
  <c r="BI604" i="2"/>
  <c r="BH604" i="2"/>
  <c r="BG604" i="2"/>
  <c r="BE604" i="2"/>
  <c r="T604" i="2"/>
  <c r="R604" i="2"/>
  <c r="P604" i="2"/>
  <c r="BI600" i="2"/>
  <c r="BH600" i="2"/>
  <c r="BG600" i="2"/>
  <c r="BE600" i="2"/>
  <c r="T600" i="2"/>
  <c r="R600" i="2"/>
  <c r="P600" i="2"/>
  <c r="BI596" i="2"/>
  <c r="BH596" i="2"/>
  <c r="BG596" i="2"/>
  <c r="BE596" i="2"/>
  <c r="T596" i="2"/>
  <c r="R596" i="2"/>
  <c r="P596" i="2"/>
  <c r="BI594" i="2"/>
  <c r="BH594" i="2"/>
  <c r="BG594" i="2"/>
  <c r="BE594" i="2"/>
  <c r="T594" i="2"/>
  <c r="R594" i="2"/>
  <c r="P594" i="2"/>
  <c r="BI589" i="2"/>
  <c r="BH589" i="2"/>
  <c r="BG589" i="2"/>
  <c r="BE589" i="2"/>
  <c r="T589" i="2"/>
  <c r="R589" i="2"/>
  <c r="P589" i="2"/>
  <c r="BI584" i="2"/>
  <c r="BH584" i="2"/>
  <c r="BG584" i="2"/>
  <c r="BE584" i="2"/>
  <c r="T584" i="2"/>
  <c r="R584" i="2"/>
  <c r="P584" i="2"/>
  <c r="BI578" i="2"/>
  <c r="BH578" i="2"/>
  <c r="BG578" i="2"/>
  <c r="BE578" i="2"/>
  <c r="T578" i="2"/>
  <c r="R578" i="2"/>
  <c r="P578" i="2"/>
  <c r="BI576" i="2"/>
  <c r="BH576" i="2"/>
  <c r="BG576" i="2"/>
  <c r="BE576" i="2"/>
  <c r="T576" i="2"/>
  <c r="R576" i="2"/>
  <c r="P576" i="2"/>
  <c r="BI572" i="2"/>
  <c r="BH572" i="2"/>
  <c r="BG572" i="2"/>
  <c r="BE572" i="2"/>
  <c r="T572" i="2"/>
  <c r="R572" i="2"/>
  <c r="P572" i="2"/>
  <c r="BI568" i="2"/>
  <c r="BH568" i="2"/>
  <c r="BG568" i="2"/>
  <c r="BE568" i="2"/>
  <c r="T568" i="2"/>
  <c r="R568" i="2"/>
  <c r="P568" i="2"/>
  <c r="BI562" i="2"/>
  <c r="BH562" i="2"/>
  <c r="BG562" i="2"/>
  <c r="BE562" i="2"/>
  <c r="T562" i="2"/>
  <c r="R562" i="2"/>
  <c r="P562" i="2"/>
  <c r="BI560" i="2"/>
  <c r="BH560" i="2"/>
  <c r="BG560" i="2"/>
  <c r="BE560" i="2"/>
  <c r="T560" i="2"/>
  <c r="R560" i="2"/>
  <c r="P560" i="2"/>
  <c r="BI559" i="2"/>
  <c r="BH559" i="2"/>
  <c r="BG559" i="2"/>
  <c r="BE559" i="2"/>
  <c r="T559" i="2"/>
  <c r="R559" i="2"/>
  <c r="P559" i="2"/>
  <c r="BI557" i="2"/>
  <c r="BH557" i="2"/>
  <c r="BG557" i="2"/>
  <c r="BE557" i="2"/>
  <c r="T557" i="2"/>
  <c r="R557" i="2"/>
  <c r="P557" i="2"/>
  <c r="BI556" i="2"/>
  <c r="BH556" i="2"/>
  <c r="BG556" i="2"/>
  <c r="BE556" i="2"/>
  <c r="T556" i="2"/>
  <c r="R556" i="2"/>
  <c r="P556" i="2"/>
  <c r="BI554" i="2"/>
  <c r="BH554" i="2"/>
  <c r="BG554" i="2"/>
  <c r="BE554" i="2"/>
  <c r="T554" i="2"/>
  <c r="R554" i="2"/>
  <c r="P554" i="2"/>
  <c r="BI549" i="2"/>
  <c r="BH549" i="2"/>
  <c r="BG549" i="2"/>
  <c r="BE549" i="2"/>
  <c r="T549" i="2"/>
  <c r="R549" i="2"/>
  <c r="P549" i="2"/>
  <c r="BI545" i="2"/>
  <c r="BH545" i="2"/>
  <c r="BG545" i="2"/>
  <c r="BE545" i="2"/>
  <c r="T545" i="2"/>
  <c r="R545" i="2"/>
  <c r="P545" i="2"/>
  <c r="BI537" i="2"/>
  <c r="BH537" i="2"/>
  <c r="BG537" i="2"/>
  <c r="BE537" i="2"/>
  <c r="T537" i="2"/>
  <c r="R537" i="2"/>
  <c r="P537" i="2"/>
  <c r="BI532" i="2"/>
  <c r="BH532" i="2"/>
  <c r="BG532" i="2"/>
  <c r="BE532" i="2"/>
  <c r="T532" i="2"/>
  <c r="R532" i="2"/>
  <c r="P532" i="2"/>
  <c r="BI528" i="2"/>
  <c r="BH528" i="2"/>
  <c r="BG528" i="2"/>
  <c r="BE528" i="2"/>
  <c r="T528" i="2"/>
  <c r="R528" i="2"/>
  <c r="P528" i="2"/>
  <c r="BI523" i="2"/>
  <c r="BH523" i="2"/>
  <c r="BG523" i="2"/>
  <c r="BE523" i="2"/>
  <c r="T523" i="2"/>
  <c r="R523" i="2"/>
  <c r="P523" i="2"/>
  <c r="BI519" i="2"/>
  <c r="BH519" i="2"/>
  <c r="BG519" i="2"/>
  <c r="BE519" i="2"/>
  <c r="T519" i="2"/>
  <c r="R519" i="2"/>
  <c r="P519" i="2"/>
  <c r="BI515" i="2"/>
  <c r="BH515" i="2"/>
  <c r="BG515" i="2"/>
  <c r="BE515" i="2"/>
  <c r="T515" i="2"/>
  <c r="R515" i="2"/>
  <c r="P515" i="2"/>
  <c r="BI510" i="2"/>
  <c r="BH510" i="2"/>
  <c r="BG510" i="2"/>
  <c r="BE510" i="2"/>
  <c r="T510" i="2"/>
  <c r="R510" i="2"/>
  <c r="P510" i="2"/>
  <c r="BI501" i="2"/>
  <c r="BH501" i="2"/>
  <c r="BG501" i="2"/>
  <c r="BE501" i="2"/>
  <c r="T501" i="2"/>
  <c r="T491" i="2"/>
  <c r="R501" i="2"/>
  <c r="R491" i="2"/>
  <c r="P501" i="2"/>
  <c r="P491" i="2"/>
  <c r="BI492" i="2"/>
  <c r="BH492" i="2"/>
  <c r="BG492" i="2"/>
  <c r="BE492" i="2"/>
  <c r="T492" i="2"/>
  <c r="R492" i="2"/>
  <c r="P492" i="2"/>
  <c r="BI490" i="2"/>
  <c r="BH490" i="2"/>
  <c r="BG490" i="2"/>
  <c r="BE490" i="2"/>
  <c r="T490" i="2"/>
  <c r="T489" i="2"/>
  <c r="R490" i="2"/>
  <c r="R489" i="2"/>
  <c r="P490" i="2"/>
  <c r="P489" i="2"/>
  <c r="BI487" i="2"/>
  <c r="BH487" i="2"/>
  <c r="BG487" i="2"/>
  <c r="BE487" i="2"/>
  <c r="T487" i="2"/>
  <c r="R487" i="2"/>
  <c r="P487" i="2"/>
  <c r="BI483" i="2"/>
  <c r="BH483" i="2"/>
  <c r="BG483" i="2"/>
  <c r="BE483" i="2"/>
  <c r="T483" i="2"/>
  <c r="R483" i="2"/>
  <c r="P483" i="2"/>
  <c r="BI478" i="2"/>
  <c r="BH478" i="2"/>
  <c r="BG478" i="2"/>
  <c r="BE478" i="2"/>
  <c r="T478" i="2"/>
  <c r="R478" i="2"/>
  <c r="P478" i="2"/>
  <c r="BI476" i="2"/>
  <c r="BH476" i="2"/>
  <c r="BG476" i="2"/>
  <c r="BE476" i="2"/>
  <c r="T476" i="2"/>
  <c r="R476" i="2"/>
  <c r="P476" i="2"/>
  <c r="BI474" i="2"/>
  <c r="BH474" i="2"/>
  <c r="BG474" i="2"/>
  <c r="BE474" i="2"/>
  <c r="T474" i="2"/>
  <c r="R474" i="2"/>
  <c r="P474" i="2"/>
  <c r="BI472" i="2"/>
  <c r="BH472" i="2"/>
  <c r="BG472" i="2"/>
  <c r="BE472" i="2"/>
  <c r="T472" i="2"/>
  <c r="R472" i="2"/>
  <c r="P472" i="2"/>
  <c r="BI470" i="2"/>
  <c r="BH470" i="2"/>
  <c r="BG470" i="2"/>
  <c r="BE470" i="2"/>
  <c r="T470" i="2"/>
  <c r="R470" i="2"/>
  <c r="P470" i="2"/>
  <c r="BI468" i="2"/>
  <c r="BH468" i="2"/>
  <c r="BG468" i="2"/>
  <c r="BE468" i="2"/>
  <c r="T468" i="2"/>
  <c r="R468" i="2"/>
  <c r="P468" i="2"/>
  <c r="BI466" i="2"/>
  <c r="BH466" i="2"/>
  <c r="BG466" i="2"/>
  <c r="BE466" i="2"/>
  <c r="T466" i="2"/>
  <c r="R466" i="2"/>
  <c r="P466" i="2"/>
  <c r="BI465" i="2"/>
  <c r="BH465" i="2"/>
  <c r="BG465" i="2"/>
  <c r="BE465" i="2"/>
  <c r="T465" i="2"/>
  <c r="R465" i="2"/>
  <c r="P465" i="2"/>
  <c r="BI463" i="2"/>
  <c r="BH463" i="2"/>
  <c r="BG463" i="2"/>
  <c r="BE463" i="2"/>
  <c r="T463" i="2"/>
  <c r="R463" i="2"/>
  <c r="P463" i="2"/>
  <c r="BI462" i="2"/>
  <c r="BH462" i="2"/>
  <c r="BG462" i="2"/>
  <c r="BE462" i="2"/>
  <c r="T462" i="2"/>
  <c r="R462" i="2"/>
  <c r="P462" i="2"/>
  <c r="BI460" i="2"/>
  <c r="BH460" i="2"/>
  <c r="BG460" i="2"/>
  <c r="BE460" i="2"/>
  <c r="T460" i="2"/>
  <c r="T459" i="2"/>
  <c r="R460" i="2"/>
  <c r="R459" i="2"/>
  <c r="P460" i="2"/>
  <c r="P459" i="2"/>
  <c r="BI457" i="2"/>
  <c r="BH457" i="2"/>
  <c r="BG457" i="2"/>
  <c r="BE457" i="2"/>
  <c r="T457" i="2"/>
  <c r="R457" i="2"/>
  <c r="P457" i="2"/>
  <c r="BI456" i="2"/>
  <c r="BH456" i="2"/>
  <c r="BG456" i="2"/>
  <c r="BE456" i="2"/>
  <c r="T456" i="2"/>
  <c r="R456" i="2"/>
  <c r="P456" i="2"/>
  <c r="BI451" i="2"/>
  <c r="BH451" i="2"/>
  <c r="BG451" i="2"/>
  <c r="BE451" i="2"/>
  <c r="T451" i="2"/>
  <c r="R451" i="2"/>
  <c r="P451" i="2"/>
  <c r="BI447" i="2"/>
  <c r="BH447" i="2"/>
  <c r="BG447" i="2"/>
  <c r="BE447" i="2"/>
  <c r="T447" i="2"/>
  <c r="T446" i="2"/>
  <c r="R447" i="2"/>
  <c r="R446" i="2"/>
  <c r="P447" i="2"/>
  <c r="P446" i="2"/>
  <c r="BI438" i="2"/>
  <c r="BH438" i="2"/>
  <c r="BG438" i="2"/>
  <c r="BE438" i="2"/>
  <c r="T438" i="2"/>
  <c r="R438" i="2"/>
  <c r="P438" i="2"/>
  <c r="BI434" i="2"/>
  <c r="BH434" i="2"/>
  <c r="BG434" i="2"/>
  <c r="BE434" i="2"/>
  <c r="T434" i="2"/>
  <c r="R434" i="2"/>
  <c r="P434" i="2"/>
  <c r="BI430" i="2"/>
  <c r="BH430" i="2"/>
  <c r="BG430" i="2"/>
  <c r="BE430" i="2"/>
  <c r="T430" i="2"/>
  <c r="R430" i="2"/>
  <c r="P430" i="2"/>
  <c r="BI426" i="2"/>
  <c r="BH426" i="2"/>
  <c r="BG426" i="2"/>
  <c r="BE426" i="2"/>
  <c r="T426" i="2"/>
  <c r="R426" i="2"/>
  <c r="P426" i="2"/>
  <c r="BI422" i="2"/>
  <c r="BH422" i="2"/>
  <c r="BG422" i="2"/>
  <c r="BE422" i="2"/>
  <c r="T422" i="2"/>
  <c r="R422" i="2"/>
  <c r="P422" i="2"/>
  <c r="BI418" i="2"/>
  <c r="BH418" i="2"/>
  <c r="BG418" i="2"/>
  <c r="BE418" i="2"/>
  <c r="T418" i="2"/>
  <c r="R418" i="2"/>
  <c r="P418" i="2"/>
  <c r="BI416" i="2"/>
  <c r="BH416" i="2"/>
  <c r="BG416" i="2"/>
  <c r="BE416" i="2"/>
  <c r="T416" i="2"/>
  <c r="R416" i="2"/>
  <c r="P416" i="2"/>
  <c r="BI414" i="2"/>
  <c r="BH414" i="2"/>
  <c r="BG414" i="2"/>
  <c r="BE414" i="2"/>
  <c r="T414" i="2"/>
  <c r="R414" i="2"/>
  <c r="P414" i="2"/>
  <c r="BI412" i="2"/>
  <c r="BH412" i="2"/>
  <c r="BG412" i="2"/>
  <c r="BE412" i="2"/>
  <c r="T412" i="2"/>
  <c r="R412" i="2"/>
  <c r="P412" i="2"/>
  <c r="BI407" i="2"/>
  <c r="BH407" i="2"/>
  <c r="BG407" i="2"/>
  <c r="BE407" i="2"/>
  <c r="T407" i="2"/>
  <c r="R407" i="2"/>
  <c r="P407" i="2"/>
  <c r="BI396" i="2"/>
  <c r="BH396" i="2"/>
  <c r="BG396" i="2"/>
  <c r="BE396" i="2"/>
  <c r="T396" i="2"/>
  <c r="R396" i="2"/>
  <c r="P396" i="2"/>
  <c r="BI387" i="2"/>
  <c r="BH387" i="2"/>
  <c r="BG387" i="2"/>
  <c r="BE387" i="2"/>
  <c r="T387" i="2"/>
  <c r="R387" i="2"/>
  <c r="P387" i="2"/>
  <c r="BI379" i="2"/>
  <c r="BH379" i="2"/>
  <c r="BG379" i="2"/>
  <c r="BE379" i="2"/>
  <c r="T379" i="2"/>
  <c r="R379" i="2"/>
  <c r="P379" i="2"/>
  <c r="BI376" i="2"/>
  <c r="BH376" i="2"/>
  <c r="BG376" i="2"/>
  <c r="BE376" i="2"/>
  <c r="T376" i="2"/>
  <c r="R376" i="2"/>
  <c r="P376" i="2"/>
  <c r="BI372" i="2"/>
  <c r="BH372" i="2"/>
  <c r="BG372" i="2"/>
  <c r="BE372" i="2"/>
  <c r="T372" i="2"/>
  <c r="R372" i="2"/>
  <c r="P372" i="2"/>
  <c r="BI368" i="2"/>
  <c r="BH368" i="2"/>
  <c r="BG368" i="2"/>
  <c r="BE368" i="2"/>
  <c r="T368" i="2"/>
  <c r="R368" i="2"/>
  <c r="P368" i="2"/>
  <c r="BI364" i="2"/>
  <c r="BH364" i="2"/>
  <c r="BG364" i="2"/>
  <c r="BE364" i="2"/>
  <c r="T364" i="2"/>
  <c r="R364" i="2"/>
  <c r="P364" i="2"/>
  <c r="BI360" i="2"/>
  <c r="BH360" i="2"/>
  <c r="BG360" i="2"/>
  <c r="BE360" i="2"/>
  <c r="T360" i="2"/>
  <c r="R360" i="2"/>
  <c r="P360" i="2"/>
  <c r="BI359" i="2"/>
  <c r="BH359" i="2"/>
  <c r="BG359" i="2"/>
  <c r="BE359" i="2"/>
  <c r="T359" i="2"/>
  <c r="R359" i="2"/>
  <c r="P359" i="2"/>
  <c r="BI354" i="2"/>
  <c r="BH354" i="2"/>
  <c r="BG354" i="2"/>
  <c r="BE354" i="2"/>
  <c r="T354" i="2"/>
  <c r="R354" i="2"/>
  <c r="P354" i="2"/>
  <c r="BI349" i="2"/>
  <c r="BH349" i="2"/>
  <c r="BG349" i="2"/>
  <c r="BE349" i="2"/>
  <c r="T349" i="2"/>
  <c r="R349" i="2"/>
  <c r="P349" i="2"/>
  <c r="BI346" i="2"/>
  <c r="BH346" i="2"/>
  <c r="BG346" i="2"/>
  <c r="BE346" i="2"/>
  <c r="T346" i="2"/>
  <c r="R346" i="2"/>
  <c r="P346" i="2"/>
  <c r="BI341" i="2"/>
  <c r="BH341" i="2"/>
  <c r="BG341" i="2"/>
  <c r="BE341" i="2"/>
  <c r="T341" i="2"/>
  <c r="R341" i="2"/>
  <c r="P341" i="2"/>
  <c r="BI335" i="2"/>
  <c r="BH335" i="2"/>
  <c r="BG335" i="2"/>
  <c r="BE335" i="2"/>
  <c r="T335" i="2"/>
  <c r="R335" i="2"/>
  <c r="P335" i="2"/>
  <c r="BI331" i="2"/>
  <c r="BH331" i="2"/>
  <c r="BG331" i="2"/>
  <c r="BE331" i="2"/>
  <c r="T331" i="2"/>
  <c r="R331" i="2"/>
  <c r="P331" i="2"/>
  <c r="BI327" i="2"/>
  <c r="BH327" i="2"/>
  <c r="BG327" i="2"/>
  <c r="BE327" i="2"/>
  <c r="T327" i="2"/>
  <c r="R327" i="2"/>
  <c r="P327" i="2"/>
  <c r="BI322" i="2"/>
  <c r="BH322" i="2"/>
  <c r="BG322" i="2"/>
  <c r="BE322" i="2"/>
  <c r="T322" i="2"/>
  <c r="R322" i="2"/>
  <c r="P322" i="2"/>
  <c r="BI316" i="2"/>
  <c r="BH316" i="2"/>
  <c r="BG316" i="2"/>
  <c r="BE316" i="2"/>
  <c r="T316" i="2"/>
  <c r="R316" i="2"/>
  <c r="P316" i="2"/>
  <c r="BI309" i="2"/>
  <c r="BH309" i="2"/>
  <c r="BG309" i="2"/>
  <c r="BE309" i="2"/>
  <c r="T309" i="2"/>
  <c r="R309" i="2"/>
  <c r="P309" i="2"/>
  <c r="BI304" i="2"/>
  <c r="BH304" i="2"/>
  <c r="BG304" i="2"/>
  <c r="BE304" i="2"/>
  <c r="T304" i="2"/>
  <c r="R304" i="2"/>
  <c r="P304" i="2"/>
  <c r="BI299" i="2"/>
  <c r="BH299" i="2"/>
  <c r="BG299" i="2"/>
  <c r="BE299" i="2"/>
  <c r="T299" i="2"/>
  <c r="R299" i="2"/>
  <c r="P299" i="2"/>
  <c r="BI294" i="2"/>
  <c r="BH294" i="2"/>
  <c r="BG294" i="2"/>
  <c r="BE294" i="2"/>
  <c r="T294" i="2"/>
  <c r="R294" i="2"/>
  <c r="P294" i="2"/>
  <c r="BI289" i="2"/>
  <c r="BH289" i="2"/>
  <c r="BG289" i="2"/>
  <c r="BE289" i="2"/>
  <c r="T289" i="2"/>
  <c r="R289" i="2"/>
  <c r="P289" i="2"/>
  <c r="BI283" i="2"/>
  <c r="BH283" i="2"/>
  <c r="BG283" i="2"/>
  <c r="BE283" i="2"/>
  <c r="T283" i="2"/>
  <c r="R283" i="2"/>
  <c r="P283" i="2"/>
  <c r="BI278" i="2"/>
  <c r="BH278" i="2"/>
  <c r="BG278" i="2"/>
  <c r="BE278" i="2"/>
  <c r="T278" i="2"/>
  <c r="R278" i="2"/>
  <c r="P278" i="2"/>
  <c r="BI272" i="2"/>
  <c r="BH272" i="2"/>
  <c r="BG272" i="2"/>
  <c r="BE272" i="2"/>
  <c r="T272" i="2"/>
  <c r="R272" i="2"/>
  <c r="P272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3" i="2"/>
  <c r="BH263" i="2"/>
  <c r="BG263" i="2"/>
  <c r="BE263" i="2"/>
  <c r="T263" i="2"/>
  <c r="R263" i="2"/>
  <c r="P263" i="2"/>
  <c r="BI258" i="2"/>
  <c r="BH258" i="2"/>
  <c r="BG258" i="2"/>
  <c r="BE258" i="2"/>
  <c r="T258" i="2"/>
  <c r="R258" i="2"/>
  <c r="P258" i="2"/>
  <c r="BI255" i="2"/>
  <c r="BH255" i="2"/>
  <c r="BG255" i="2"/>
  <c r="BE255" i="2"/>
  <c r="T255" i="2"/>
  <c r="R255" i="2"/>
  <c r="P255" i="2"/>
  <c r="BI251" i="2"/>
  <c r="BH251" i="2"/>
  <c r="BG251" i="2"/>
  <c r="BE251" i="2"/>
  <c r="T251" i="2"/>
  <c r="R251" i="2"/>
  <c r="P251" i="2"/>
  <c r="BI249" i="2"/>
  <c r="BH249" i="2"/>
  <c r="BG249" i="2"/>
  <c r="BE249" i="2"/>
  <c r="T249" i="2"/>
  <c r="R249" i="2"/>
  <c r="P249" i="2"/>
  <c r="BI245" i="2"/>
  <c r="BH245" i="2"/>
  <c r="BG245" i="2"/>
  <c r="BE245" i="2"/>
  <c r="T245" i="2"/>
  <c r="R245" i="2"/>
  <c r="P245" i="2"/>
  <c r="BI243" i="2"/>
  <c r="BH243" i="2"/>
  <c r="BG243" i="2"/>
  <c r="BE243" i="2"/>
  <c r="T243" i="2"/>
  <c r="R243" i="2"/>
  <c r="P243" i="2"/>
  <c r="BI237" i="2"/>
  <c r="BH237" i="2"/>
  <c r="BG237" i="2"/>
  <c r="BE237" i="2"/>
  <c r="T237" i="2"/>
  <c r="R237" i="2"/>
  <c r="P237" i="2"/>
  <c r="BI227" i="2"/>
  <c r="BH227" i="2"/>
  <c r="BG227" i="2"/>
  <c r="BE227" i="2"/>
  <c r="T227" i="2"/>
  <c r="R227" i="2"/>
  <c r="P227" i="2"/>
  <c r="BI214" i="2"/>
  <c r="BH214" i="2"/>
  <c r="BG214" i="2"/>
  <c r="BE214" i="2"/>
  <c r="T214" i="2"/>
  <c r="R214" i="2"/>
  <c r="P214" i="2"/>
  <c r="BI210" i="2"/>
  <c r="BH210" i="2"/>
  <c r="BG210" i="2"/>
  <c r="BE210" i="2"/>
  <c r="T210" i="2"/>
  <c r="R210" i="2"/>
  <c r="P210" i="2"/>
  <c r="BI198" i="2"/>
  <c r="BH198" i="2"/>
  <c r="BG198" i="2"/>
  <c r="BE198" i="2"/>
  <c r="T198" i="2"/>
  <c r="R198" i="2"/>
  <c r="P198" i="2"/>
  <c r="BI194" i="2"/>
  <c r="BH194" i="2"/>
  <c r="BG194" i="2"/>
  <c r="BE194" i="2"/>
  <c r="T194" i="2"/>
  <c r="R194" i="2"/>
  <c r="P194" i="2"/>
  <c r="BI189" i="2"/>
  <c r="BH189" i="2"/>
  <c r="BG189" i="2"/>
  <c r="BE189" i="2"/>
  <c r="T189" i="2"/>
  <c r="R189" i="2"/>
  <c r="P189" i="2"/>
  <c r="BI185" i="2"/>
  <c r="BH185" i="2"/>
  <c r="BG185" i="2"/>
  <c r="BE185" i="2"/>
  <c r="T185" i="2"/>
  <c r="R185" i="2"/>
  <c r="P185" i="2"/>
  <c r="BI180" i="2"/>
  <c r="BH180" i="2"/>
  <c r="BG180" i="2"/>
  <c r="BE180" i="2"/>
  <c r="T180" i="2"/>
  <c r="R180" i="2"/>
  <c r="P180" i="2"/>
  <c r="BI175" i="2"/>
  <c r="BH175" i="2"/>
  <c r="BG175" i="2"/>
  <c r="BE175" i="2"/>
  <c r="T175" i="2"/>
  <c r="R175" i="2"/>
  <c r="P175" i="2"/>
  <c r="BI169" i="2"/>
  <c r="BH169" i="2"/>
  <c r="BG169" i="2"/>
  <c r="BE169" i="2"/>
  <c r="T169" i="2"/>
  <c r="R169" i="2"/>
  <c r="P169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R162" i="2"/>
  <c r="P162" i="2"/>
  <c r="BI158" i="2"/>
  <c r="BH158" i="2"/>
  <c r="BG158" i="2"/>
  <c r="BE158" i="2"/>
  <c r="T158" i="2"/>
  <c r="R158" i="2"/>
  <c r="P158" i="2"/>
  <c r="BI151" i="2"/>
  <c r="BH151" i="2"/>
  <c r="BG151" i="2"/>
  <c r="BE151" i="2"/>
  <c r="T151" i="2"/>
  <c r="R151" i="2"/>
  <c r="P151" i="2"/>
  <c r="BI149" i="2"/>
  <c r="BH149" i="2"/>
  <c r="BG149" i="2"/>
  <c r="BE149" i="2"/>
  <c r="T149" i="2"/>
  <c r="R149" i="2"/>
  <c r="P149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39" i="2"/>
  <c r="BH139" i="2"/>
  <c r="BG139" i="2"/>
  <c r="BE139" i="2"/>
  <c r="T139" i="2"/>
  <c r="R139" i="2"/>
  <c r="P139" i="2"/>
  <c r="BI134" i="2"/>
  <c r="BH134" i="2"/>
  <c r="BG134" i="2"/>
  <c r="BE134" i="2"/>
  <c r="T134" i="2"/>
  <c r="R134" i="2"/>
  <c r="P134" i="2"/>
  <c r="BI130" i="2"/>
  <c r="BH130" i="2"/>
  <c r="BG130" i="2"/>
  <c r="BE130" i="2"/>
  <c r="T130" i="2"/>
  <c r="R130" i="2"/>
  <c r="P130" i="2"/>
  <c r="BI126" i="2"/>
  <c r="BH126" i="2"/>
  <c r="BG126" i="2"/>
  <c r="BE126" i="2"/>
  <c r="T126" i="2"/>
  <c r="R126" i="2"/>
  <c r="P126" i="2"/>
  <c r="BI121" i="2"/>
  <c r="BH121" i="2"/>
  <c r="BG121" i="2"/>
  <c r="BE121" i="2"/>
  <c r="T121" i="2"/>
  <c r="R121" i="2"/>
  <c r="P121" i="2"/>
  <c r="BI117" i="2"/>
  <c r="BH117" i="2"/>
  <c r="BG117" i="2"/>
  <c r="BE117" i="2"/>
  <c r="T117" i="2"/>
  <c r="R117" i="2"/>
  <c r="P117" i="2"/>
  <c r="BI112" i="2"/>
  <c r="BH112" i="2"/>
  <c r="BG112" i="2"/>
  <c r="BE112" i="2"/>
  <c r="T112" i="2"/>
  <c r="R112" i="2"/>
  <c r="P112" i="2"/>
  <c r="J105" i="2"/>
  <c r="F105" i="2"/>
  <c r="F103" i="2"/>
  <c r="E101" i="2"/>
  <c r="J58" i="2"/>
  <c r="F58" i="2"/>
  <c r="F56" i="2"/>
  <c r="E54" i="2"/>
  <c r="J26" i="2"/>
  <c r="E26" i="2"/>
  <c r="J106" i="2" s="1"/>
  <c r="J25" i="2"/>
  <c r="J20" i="2"/>
  <c r="E20" i="2"/>
  <c r="F106" i="2" s="1"/>
  <c r="J19" i="2"/>
  <c r="J14" i="2"/>
  <c r="J103" i="2" s="1"/>
  <c r="E7" i="2"/>
  <c r="E97" i="2" s="1"/>
  <c r="L52" i="1"/>
  <c r="AM52" i="1"/>
  <c r="AM51" i="1"/>
  <c r="L51" i="1"/>
  <c r="AM49" i="1"/>
  <c r="L49" i="1"/>
  <c r="L47" i="1"/>
  <c r="L46" i="1"/>
  <c r="BK659" i="2"/>
  <c r="BK519" i="2"/>
  <c r="J769" i="2"/>
  <c r="BK510" i="2"/>
  <c r="J126" i="2"/>
  <c r="J750" i="2"/>
  <c r="BK98" i="3"/>
  <c r="J94" i="5"/>
  <c r="J117" i="7"/>
  <c r="J854" i="2"/>
  <c r="BK416" i="2"/>
  <c r="J714" i="2"/>
  <c r="J341" i="2"/>
  <c r="BK695" i="2"/>
  <c r="BK93" i="3"/>
  <c r="J131" i="5"/>
  <c r="J115" i="6"/>
  <c r="BK114" i="7"/>
  <c r="BK266" i="2"/>
  <c r="BK430" i="2"/>
  <c r="J828" i="2"/>
  <c r="J794" i="2"/>
  <c r="J112" i="2"/>
  <c r="BK523" i="2"/>
  <c r="J114" i="3"/>
  <c r="J92" i="4"/>
  <c r="BK115" i="6"/>
  <c r="J113" i="7"/>
  <c r="J775" i="2"/>
  <c r="J843" i="2"/>
  <c r="J589" i="2"/>
  <c r="J474" i="2"/>
  <c r="J519" i="2"/>
  <c r="BK422" i="2"/>
  <c r="J105" i="3"/>
  <c r="BK114" i="5"/>
  <c r="J101" i="6"/>
  <c r="BK106" i="8"/>
  <c r="BK243" i="2"/>
  <c r="J554" i="2"/>
  <c r="BK604" i="2"/>
  <c r="BK584" i="2"/>
  <c r="BK114" i="3"/>
  <c r="BK100" i="3"/>
  <c r="J96" i="5"/>
  <c r="BK97" i="7"/>
  <c r="J354" i="2"/>
  <c r="BK729" i="2"/>
  <c r="BK210" i="2"/>
  <c r="J729" i="2"/>
  <c r="BK93" i="4"/>
  <c r="BK105" i="6"/>
  <c r="J97" i="7"/>
  <c r="J457" i="2"/>
  <c r="BK354" i="2"/>
  <c r="BK594" i="2"/>
  <c r="BK589" i="2"/>
  <c r="J359" i="2"/>
  <c r="J96" i="3"/>
  <c r="BK109" i="5"/>
  <c r="J98" i="7"/>
  <c r="BK105" i="7"/>
  <c r="J316" i="2"/>
  <c r="BK740" i="2"/>
  <c r="J289" i="2"/>
  <c r="BK650" i="2"/>
  <c r="J559" i="2"/>
  <c r="BK92" i="4"/>
  <c r="BK121" i="5"/>
  <c r="J119" i="7"/>
  <c r="BK792" i="2"/>
  <c r="J322" i="2"/>
  <c r="J645" i="2"/>
  <c r="BK346" i="2"/>
  <c r="BK283" i="2"/>
  <c r="J882" i="2"/>
  <c r="BK111" i="3"/>
  <c r="BK91" i="3"/>
  <c r="J119" i="5"/>
  <c r="J105" i="6"/>
  <c r="J123" i="7"/>
  <c r="J622" i="2"/>
  <c r="BK478" i="2"/>
  <c r="BK854" i="2"/>
  <c r="BK457" i="2"/>
  <c r="J487" i="2"/>
  <c r="BK134" i="2"/>
  <c r="BK151" i="2"/>
  <c r="BK103" i="3"/>
  <c r="BK90" i="4"/>
  <c r="BK99" i="5"/>
  <c r="BK91" i="7"/>
  <c r="BK709" i="2"/>
  <c r="BK872" i="2"/>
  <c r="J210" i="2"/>
  <c r="J691" i="2"/>
  <c r="J808" i="2"/>
  <c r="BK379" i="2"/>
  <c r="BK490" i="2"/>
  <c r="J272" i="2"/>
  <c r="J94" i="3"/>
  <c r="J136" i="5"/>
  <c r="J114" i="6"/>
  <c r="J115" i="7"/>
  <c r="J88" i="8"/>
  <c r="BK335" i="2"/>
  <c r="BK472" i="2"/>
  <c r="J130" i="2"/>
  <c r="J327" i="2"/>
  <c r="J671" i="2"/>
  <c r="BK258" i="2"/>
  <c r="J786" i="2"/>
  <c r="BK96" i="3"/>
  <c r="J101" i="4"/>
  <c r="BK113" i="6"/>
  <c r="J94" i="7"/>
  <c r="BK89" i="7"/>
  <c r="J867" i="2"/>
  <c r="BK434" i="2"/>
  <c r="J718" i="2"/>
  <c r="J376" i="2"/>
  <c r="J923" i="2"/>
  <c r="BK784" i="2"/>
  <c r="J98" i="3"/>
  <c r="J99" i="4"/>
  <c r="BK133" i="5"/>
  <c r="BK98" i="7"/>
  <c r="BK111" i="7"/>
  <c r="J811" i="2"/>
  <c r="BK560" i="2"/>
  <c r="BK576" i="2"/>
  <c r="BK272" i="2"/>
  <c r="J594" i="2"/>
  <c r="BK562" i="2"/>
  <c r="BK117" i="3"/>
  <c r="BK95" i="4"/>
  <c r="BK119" i="5"/>
  <c r="J111" i="7"/>
  <c r="J102" i="7"/>
  <c r="AS57" i="1"/>
  <c r="BK600" i="2"/>
  <c r="BK109" i="3"/>
  <c r="BK117" i="5"/>
  <c r="BK96" i="5"/>
  <c r="BK119" i="7"/>
  <c r="BK123" i="7"/>
  <c r="BK164" i="2"/>
  <c r="J576" i="2"/>
  <c r="BK158" i="2"/>
  <c r="BK528" i="2"/>
  <c r="BK867" i="2"/>
  <c r="BK349" i="2"/>
  <c r="BK268" i="2"/>
  <c r="J112" i="3"/>
  <c r="J97" i="4"/>
  <c r="J96" i="6"/>
  <c r="J89" i="7"/>
  <c r="J103" i="8"/>
  <c r="BK845" i="2"/>
  <c r="J596" i="2"/>
  <c r="BK267" i="2"/>
  <c r="BK578" i="2"/>
  <c r="BK185" i="2"/>
  <c r="J251" i="2"/>
  <c r="J267" i="2"/>
  <c r="BK418" i="2"/>
  <c r="BK131" i="5"/>
  <c r="J108" i="6"/>
  <c r="BK110" i="7"/>
  <c r="J819" i="2"/>
  <c r="J185" i="2"/>
  <c r="BK775" i="2"/>
  <c r="BK483" i="2"/>
  <c r="J799" i="2"/>
  <c r="J265" i="2"/>
  <c r="J346" i="2"/>
  <c r="BK501" i="2"/>
  <c r="J116" i="3"/>
  <c r="J100" i="4"/>
  <c r="J101" i="5"/>
  <c r="BK115" i="7"/>
  <c r="J501" i="2"/>
  <c r="J667" i="2"/>
  <c r="J740" i="2"/>
  <c r="J510" i="2"/>
  <c r="J523" i="2"/>
  <c r="BK466" i="2"/>
  <c r="J872" i="2"/>
  <c r="BK651" i="2"/>
  <c r="BK115" i="3"/>
  <c r="BK96" i="4"/>
  <c r="J121" i="5"/>
  <c r="J120" i="7"/>
  <c r="J95" i="7"/>
  <c r="J134" i="2"/>
  <c r="J245" i="2"/>
  <c r="J704" i="2"/>
  <c r="J117" i="2"/>
  <c r="J412" i="2"/>
  <c r="J331" i="2"/>
  <c r="J266" i="2"/>
  <c r="J104" i="3"/>
  <c r="J133" i="5"/>
  <c r="J93" i="6"/>
  <c r="J124" i="7"/>
  <c r="BK99" i="8"/>
  <c r="BK675" i="2"/>
  <c r="J861" i="2"/>
  <c r="BK683" i="2"/>
  <c r="J194" i="2"/>
  <c r="J169" i="2"/>
  <c r="BK113" i="3"/>
  <c r="BK100" i="4"/>
  <c r="BK127" i="5"/>
  <c r="BK108" i="6"/>
  <c r="BK90" i="7"/>
  <c r="BK88" i="8"/>
  <c r="J651" i="2"/>
  <c r="BK139" i="2"/>
  <c r="J462" i="2"/>
  <c r="BK891" i="2"/>
  <c r="BK412" i="2"/>
  <c r="BK106" i="3"/>
  <c r="J98" i="5"/>
  <c r="BK103" i="6"/>
  <c r="J110" i="7"/>
  <c r="J99" i="8"/>
  <c r="BK572" i="2"/>
  <c r="J845" i="2"/>
  <c r="J727" i="2"/>
  <c r="BK194" i="2"/>
  <c r="J472" i="2"/>
  <c r="J880" i="2"/>
  <c r="J639" i="2"/>
  <c r="BK104" i="3"/>
  <c r="J93" i="4"/>
  <c r="J113" i="6"/>
  <c r="J92" i="7"/>
  <c r="BK103" i="8"/>
  <c r="BK769" i="2"/>
  <c r="J237" i="2"/>
  <c r="BK843" i="2"/>
  <c r="J456" i="2"/>
  <c r="J255" i="2"/>
  <c r="BK794" i="2"/>
  <c r="J122" i="3"/>
  <c r="BK102" i="3"/>
  <c r="BK128" i="5"/>
  <c r="J108" i="7"/>
  <c r="BK102" i="7"/>
  <c r="J742" i="2"/>
  <c r="BK130" i="2"/>
  <c r="BK414" i="2"/>
  <c r="J483" i="2"/>
  <c r="BK691" i="2"/>
  <c r="J628" i="2"/>
  <c r="J95" i="3"/>
  <c r="BK98" i="4"/>
  <c r="BK111" i="5"/>
  <c r="BK113" i="7"/>
  <c r="BK718" i="2"/>
  <c r="BK316" i="2"/>
  <c r="BK828" i="2"/>
  <c r="BK554" i="2"/>
  <c r="J227" i="2"/>
  <c r="BK758" i="2"/>
  <c r="BK116" i="3"/>
  <c r="BK105" i="3"/>
  <c r="BK136" i="5"/>
  <c r="J91" i="6"/>
  <c r="J96" i="7"/>
  <c r="J438" i="2"/>
  <c r="J557" i="2"/>
  <c r="J537" i="2"/>
  <c r="BK596" i="2"/>
  <c r="J641" i="2"/>
  <c r="J164" i="2"/>
  <c r="J158" i="2"/>
  <c r="J117" i="3"/>
  <c r="J95" i="4"/>
  <c r="J113" i="5"/>
  <c r="BK99" i="7"/>
  <c r="J121" i="7"/>
  <c r="J784" i="2"/>
  <c r="BK559" i="2"/>
  <c r="J294" i="2"/>
  <c r="J655" i="2"/>
  <c r="BK463" i="2"/>
  <c r="BK923" i="2"/>
  <c r="J659" i="2"/>
  <c r="J91" i="3"/>
  <c r="J128" i="5"/>
  <c r="J109" i="7"/>
  <c r="BK116" i="7"/>
  <c r="BK474" i="2"/>
  <c r="J635" i="2"/>
  <c r="BK322" i="2"/>
  <c r="J468" i="2"/>
  <c r="J490" i="2"/>
  <c r="J778" i="2"/>
  <c r="BK537" i="2"/>
  <c r="BK118" i="3"/>
  <c r="BK89" i="4"/>
  <c r="BK94" i="5"/>
  <c r="BK122" i="7"/>
  <c r="BK144" i="2"/>
  <c r="BK733" i="2"/>
  <c r="J568" i="2"/>
  <c r="BK727" i="2"/>
  <c r="J878" i="2"/>
  <c r="J578" i="2"/>
  <c r="BK112" i="3"/>
  <c r="BK103" i="5"/>
  <c r="J101" i="7"/>
  <c r="BK120" i="7"/>
  <c r="BK372" i="2"/>
  <c r="BK852" i="2"/>
  <c r="BK556" i="2"/>
  <c r="BK112" i="2"/>
  <c r="BK304" i="2"/>
  <c r="J600" i="2"/>
  <c r="J515" i="2"/>
  <c r="J100" i="3"/>
  <c r="J111" i="5"/>
  <c r="BK110" i="6"/>
  <c r="BK104" i="7"/>
  <c r="J93" i="8"/>
  <c r="BK671" i="2"/>
  <c r="BK622" i="2"/>
  <c r="J695" i="2"/>
  <c r="J663" i="2"/>
  <c r="J897" i="2"/>
  <c r="BK637" i="2"/>
  <c r="BK110" i="3"/>
  <c r="BK88" i="4"/>
  <c r="J123" i="5"/>
  <c r="J88" i="7"/>
  <c r="J106" i="8"/>
  <c r="BK476" i="2"/>
  <c r="J460" i="2"/>
  <c r="BK830" i="2"/>
  <c r="J162" i="2"/>
  <c r="J706" i="2"/>
  <c r="J335" i="2"/>
  <c r="J258" i="2"/>
  <c r="BK102" i="4"/>
  <c r="J109" i="5"/>
  <c r="J97" i="6"/>
  <c r="J100" i="7"/>
  <c r="BK778" i="2"/>
  <c r="BK251" i="2"/>
  <c r="BK663" i="2"/>
  <c r="J709" i="2"/>
  <c r="J465" i="2"/>
  <c r="J304" i="2"/>
  <c r="J617" i="2"/>
  <c r="BK101" i="3"/>
  <c r="BK97" i="4"/>
  <c r="BK97" i="6"/>
  <c r="BK92" i="7"/>
  <c r="BK96" i="8"/>
  <c r="BK806" i="2"/>
  <c r="BK278" i="2"/>
  <c r="BK750" i="2"/>
  <c r="BK227" i="2"/>
  <c r="J584" i="2"/>
  <c r="BK687" i="2"/>
  <c r="J604" i="2"/>
  <c r="J108" i="3"/>
  <c r="J88" i="4"/>
  <c r="J114" i="5"/>
  <c r="J110" i="6"/>
  <c r="BK103" i="7"/>
  <c r="J470" i="2"/>
  <c r="J631" i="2"/>
  <c r="J532" i="2"/>
  <c r="BK515" i="2"/>
  <c r="J608" i="2"/>
  <c r="J885" i="2"/>
  <c r="BK635" i="2"/>
  <c r="J102" i="3"/>
  <c r="J102" i="4"/>
  <c r="BK101" i="5"/>
  <c r="J103" i="7"/>
  <c r="BK764" i="2"/>
  <c r="BK786" i="2"/>
  <c r="BK714" i="2"/>
  <c r="BK614" i="2"/>
  <c r="J700" i="2"/>
  <c r="J430" i="2"/>
  <c r="J120" i="3"/>
  <c r="J113" i="3"/>
  <c r="BK116" i="5"/>
  <c r="BK99" i="6"/>
  <c r="J107" i="7"/>
  <c r="J463" i="2"/>
  <c r="BK180" i="2"/>
  <c r="BK811" i="2"/>
  <c r="BK299" i="2"/>
  <c r="J278" i="2"/>
  <c r="J364" i="2"/>
  <c r="BK214" i="2"/>
  <c r="BK97" i="3"/>
  <c r="BK107" i="5"/>
  <c r="J95" i="6"/>
  <c r="J112" i="7"/>
  <c r="BK639" i="2"/>
  <c r="J299" i="2"/>
  <c r="BK237" i="2"/>
  <c r="BK407" i="2"/>
  <c r="J492" i="2"/>
  <c r="J891" i="2"/>
  <c r="BK679" i="2"/>
  <c r="J119" i="3"/>
  <c r="J90" i="4"/>
  <c r="J103" i="5"/>
  <c r="J93" i="7"/>
  <c r="BK112" i="7"/>
  <c r="BK360" i="2"/>
  <c r="BK492" i="2"/>
  <c r="J414" i="2"/>
  <c r="BK557" i="2"/>
  <c r="BK667" i="2"/>
  <c r="BK145" i="2"/>
  <c r="BK700" i="2"/>
  <c r="J123" i="3"/>
  <c r="BK91" i="4"/>
  <c r="BK96" i="6"/>
  <c r="BK108" i="7"/>
  <c r="J852" i="2"/>
  <c r="J396" i="2"/>
  <c r="J764" i="2"/>
  <c r="BK447" i="2"/>
  <c r="BK549" i="2"/>
  <c r="J111" i="3"/>
  <c r="J89" i="4"/>
  <c r="J116" i="5"/>
  <c r="BK121" i="7"/>
  <c r="BK878" i="2"/>
  <c r="J715" i="2"/>
  <c r="BK545" i="2"/>
  <c r="BK617" i="2"/>
  <c r="BK897" i="2"/>
  <c r="BK655" i="2"/>
  <c r="J101" i="3"/>
  <c r="J134" i="5"/>
  <c r="J105" i="7"/>
  <c r="J118" i="7"/>
  <c r="BK462" i="2"/>
  <c r="BK387" i="2"/>
  <c r="BK149" i="2"/>
  <c r="BK263" i="2"/>
  <c r="BK327" i="2"/>
  <c r="BK123" i="3"/>
  <c r="J105" i="5"/>
  <c r="J104" i="7"/>
  <c r="BK91" i="8"/>
  <c r="BK706" i="2"/>
  <c r="BK808" i="2"/>
  <c r="J387" i="2"/>
  <c r="BK645" i="2"/>
  <c r="J545" i="2"/>
  <c r="BK119" i="3"/>
  <c r="J96" i="4"/>
  <c r="BK91" i="6"/>
  <c r="BK109" i="7"/>
  <c r="BK331" i="2"/>
  <c r="BK819" i="2"/>
  <c r="BK885" i="2"/>
  <c r="BK364" i="2"/>
  <c r="J109" i="3"/>
  <c r="J117" i="5"/>
  <c r="J105" i="8"/>
  <c r="J733" i="2"/>
  <c r="J283" i="2"/>
  <c r="J801" i="2"/>
  <c r="BK117" i="2"/>
  <c r="BK120" i="3"/>
  <c r="J135" i="5"/>
  <c r="J112" i="6"/>
  <c r="BK101" i="7"/>
  <c r="BK341" i="2"/>
  <c r="J731" i="2"/>
  <c r="J476" i="2"/>
  <c r="J263" i="2"/>
  <c r="J407" i="2"/>
  <c r="J466" i="2"/>
  <c r="BK245" i="2"/>
  <c r="BK101" i="4"/>
  <c r="BK101" i="6"/>
  <c r="BK124" i="7"/>
  <c r="BK801" i="2"/>
  <c r="J268" i="2"/>
  <c r="J198" i="2"/>
  <c r="J416" i="2"/>
  <c r="BK368" i="2"/>
  <c r="J110" i="3"/>
  <c r="J127" i="5"/>
  <c r="BK93" i="6"/>
  <c r="J116" i="7"/>
  <c r="BK359" i="2"/>
  <c r="J683" i="2"/>
  <c r="BK532" i="2"/>
  <c r="J614" i="2"/>
  <c r="BK893" i="2"/>
  <c r="J560" i="2"/>
  <c r="J91" i="4"/>
  <c r="BK92" i="6"/>
  <c r="BK88" i="7"/>
  <c r="BK289" i="2"/>
  <c r="BK799" i="2"/>
  <c r="BK608" i="2"/>
  <c r="J189" i="2"/>
  <c r="BK468" i="2"/>
  <c r="J118" i="3"/>
  <c r="BK135" i="5"/>
  <c r="BK95" i="6"/>
  <c r="BK95" i="7"/>
  <c r="J758" i="2"/>
  <c r="BK162" i="2"/>
  <c r="BK396" i="2"/>
  <c r="J528" i="2"/>
  <c r="J379" i="2"/>
  <c r="J144" i="2"/>
  <c r="BK94" i="3"/>
  <c r="J99" i="5"/>
  <c r="J99" i="7"/>
  <c r="J106" i="7"/>
  <c r="J830" i="2"/>
  <c r="BK198" i="2"/>
  <c r="J426" i="2"/>
  <c r="BK175" i="2"/>
  <c r="J175" i="2"/>
  <c r="BK108" i="3"/>
  <c r="BK99" i="4"/>
  <c r="BK123" i="5"/>
  <c r="BK118" i="7"/>
  <c r="BK265" i="2"/>
  <c r="J145" i="2"/>
  <c r="J349" i="2"/>
  <c r="J309" i="2"/>
  <c r="BK631" i="2"/>
  <c r="J115" i="3"/>
  <c r="J94" i="4"/>
  <c r="BK112" i="6"/>
  <c r="BK106" i="7"/>
  <c r="BK465" i="2"/>
  <c r="J675" i="2"/>
  <c r="BK438" i="2"/>
  <c r="J139" i="2"/>
  <c r="BK92" i="3"/>
  <c r="J107" i="5"/>
  <c r="J122" i="7"/>
  <c r="BK487" i="2"/>
  <c r="BK456" i="2"/>
  <c r="J679" i="2"/>
  <c r="BK451" i="2"/>
  <c r="BK249" i="2"/>
  <c r="J180" i="2"/>
  <c r="J93" i="3"/>
  <c r="BK132" i="5"/>
  <c r="J103" i="6"/>
  <c r="BK861" i="2"/>
  <c r="J447" i="2"/>
  <c r="BK641" i="2"/>
  <c r="J478" i="2"/>
  <c r="J451" i="2"/>
  <c r="J121" i="2"/>
  <c r="J130" i="5"/>
  <c r="J99" i="6"/>
  <c r="BK107" i="7"/>
  <c r="BK169" i="2"/>
  <c r="J214" i="2"/>
  <c r="BK715" i="2"/>
  <c r="J572" i="2"/>
  <c r="J149" i="2"/>
  <c r="J106" i="3"/>
  <c r="BK113" i="5"/>
  <c r="BK94" i="7"/>
  <c r="BK105" i="8"/>
  <c r="J650" i="2"/>
  <c r="BK426" i="2"/>
  <c r="BK376" i="2"/>
  <c r="J372" i="2"/>
  <c r="BK880" i="2"/>
  <c r="BK255" i="2"/>
  <c r="J98" i="4"/>
  <c r="J132" i="5"/>
  <c r="BK117" i="7"/>
  <c r="J91" i="8"/>
  <c r="BK628" i="2"/>
  <c r="J243" i="2"/>
  <c r="J434" i="2"/>
  <c r="J893" i="2"/>
  <c r="BK704" i="2"/>
  <c r="BK122" i="3"/>
  <c r="BK130" i="5"/>
  <c r="J92" i="6"/>
  <c r="BK93" i="8"/>
  <c r="J360" i="2"/>
  <c r="BK742" i="2"/>
  <c r="BK126" i="2"/>
  <c r="J562" i="2"/>
  <c r="J418" i="2"/>
  <c r="J103" i="3"/>
  <c r="J126" i="5"/>
  <c r="BK114" i="6"/>
  <c r="BK100" i="7"/>
  <c r="J556" i="2"/>
  <c r="J806" i="2"/>
  <c r="BK460" i="2"/>
  <c r="BK309" i="2"/>
  <c r="BK95" i="3"/>
  <c r="BK126" i="5"/>
  <c r="BK93" i="7"/>
  <c r="J637" i="2"/>
  <c r="J249" i="2"/>
  <c r="BK470" i="2"/>
  <c r="J549" i="2"/>
  <c r="BK294" i="2"/>
  <c r="J97" i="3"/>
  <c r="BK105" i="5"/>
  <c r="J114" i="7"/>
  <c r="J96" i="8"/>
  <c r="BK189" i="2"/>
  <c r="J792" i="2"/>
  <c r="BK731" i="2"/>
  <c r="J687" i="2"/>
  <c r="J151" i="2"/>
  <c r="BK121" i="2"/>
  <c r="BK94" i="4"/>
  <c r="BK98" i="5"/>
  <c r="J91" i="7"/>
  <c r="J869" i="2"/>
  <c r="BK869" i="2"/>
  <c r="J422" i="2"/>
  <c r="BK568" i="2"/>
  <c r="BK882" i="2"/>
  <c r="J368" i="2"/>
  <c r="J92" i="3"/>
  <c r="BK134" i="5"/>
  <c r="J90" i="7"/>
  <c r="BK96" i="7"/>
  <c r="U89" i="3" l="1"/>
  <c r="AQ59" i="1" s="1"/>
  <c r="AQ57" i="1" s="1"/>
  <c r="AQ56" i="1" s="1"/>
  <c r="AN27" i="1" s="1"/>
  <c r="U89" i="6"/>
  <c r="U92" i="5"/>
  <c r="U109" i="2"/>
  <c r="P111" i="2"/>
  <c r="P148" i="2"/>
  <c r="P413" i="2"/>
  <c r="T509" i="2"/>
  <c r="R616" i="2"/>
  <c r="R717" i="2"/>
  <c r="T827" i="2"/>
  <c r="T871" i="2"/>
  <c r="R90" i="3"/>
  <c r="T99" i="3"/>
  <c r="P121" i="3"/>
  <c r="R87" i="4"/>
  <c r="R86" i="4" s="1"/>
  <c r="BK93" i="5"/>
  <c r="J93" i="5" s="1"/>
  <c r="J64" i="5" s="1"/>
  <c r="R102" i="5"/>
  <c r="T118" i="5"/>
  <c r="T125" i="5"/>
  <c r="BK90" i="6"/>
  <c r="J90" i="6" s="1"/>
  <c r="J64" i="6" s="1"/>
  <c r="R94" i="6"/>
  <c r="P107" i="6"/>
  <c r="R111" i="2"/>
  <c r="R148" i="2"/>
  <c r="T413" i="2"/>
  <c r="R461" i="2"/>
  <c r="BK509" i="2"/>
  <c r="J509" i="2" s="1"/>
  <c r="J78" i="2" s="1"/>
  <c r="BK616" i="2"/>
  <c r="J616" i="2" s="1"/>
  <c r="J79" i="2" s="1"/>
  <c r="T616" i="2"/>
  <c r="T717" i="2"/>
  <c r="R827" i="2"/>
  <c r="R884" i="2"/>
  <c r="P90" i="3"/>
  <c r="BK107" i="3"/>
  <c r="J107" i="3" s="1"/>
  <c r="J66" i="3" s="1"/>
  <c r="R121" i="3"/>
  <c r="T87" i="4"/>
  <c r="T86" i="4"/>
  <c r="BK97" i="5"/>
  <c r="J97" i="5" s="1"/>
  <c r="J65" i="5" s="1"/>
  <c r="T97" i="5"/>
  <c r="P115" i="5"/>
  <c r="BK125" i="5"/>
  <c r="J125" i="5"/>
  <c r="J69" i="5"/>
  <c r="P129" i="5"/>
  <c r="T90" i="6"/>
  <c r="BK98" i="6"/>
  <c r="BK89" i="6" s="1"/>
  <c r="J89" i="6" s="1"/>
  <c r="J63" i="6" s="1"/>
  <c r="BK107" i="6"/>
  <c r="J107" i="6"/>
  <c r="J67" i="6"/>
  <c r="P87" i="7"/>
  <c r="P86" i="7" s="1"/>
  <c r="AU63" i="1" s="1"/>
  <c r="T111" i="2"/>
  <c r="T148" i="2"/>
  <c r="R413" i="2"/>
  <c r="P450" i="2"/>
  <c r="P461" i="2"/>
  <c r="BK464" i="2"/>
  <c r="J464" i="2" s="1"/>
  <c r="J74" i="2" s="1"/>
  <c r="T464" i="2"/>
  <c r="T467" i="2"/>
  <c r="P630" i="2"/>
  <c r="BK708" i="2"/>
  <c r="J708" i="2" s="1"/>
  <c r="J81" i="2" s="1"/>
  <c r="T708" i="2"/>
  <c r="T777" i="2"/>
  <c r="BK871" i="2"/>
  <c r="J871" i="2"/>
  <c r="J86" i="2" s="1"/>
  <c r="R871" i="2"/>
  <c r="BK99" i="3"/>
  <c r="J99" i="3"/>
  <c r="J65" i="3" s="1"/>
  <c r="T107" i="3"/>
  <c r="BK87" i="4"/>
  <c r="BK86" i="4"/>
  <c r="J86" i="4" s="1"/>
  <c r="BK102" i="5"/>
  <c r="J102" i="5" s="1"/>
  <c r="J66" i="5" s="1"/>
  <c r="BK115" i="5"/>
  <c r="J115" i="5"/>
  <c r="J67" i="5" s="1"/>
  <c r="R118" i="5"/>
  <c r="R129" i="5"/>
  <c r="R90" i="6"/>
  <c r="P98" i="6"/>
  <c r="T107" i="6"/>
  <c r="R87" i="7"/>
  <c r="R86" i="7"/>
  <c r="BK148" i="2"/>
  <c r="J148" i="2"/>
  <c r="J66" i="2" s="1"/>
  <c r="BK413" i="2"/>
  <c r="J413" i="2" s="1"/>
  <c r="J68" i="2" s="1"/>
  <c r="R450" i="2"/>
  <c r="BK467" i="2"/>
  <c r="J467" i="2" s="1"/>
  <c r="J75" i="2" s="1"/>
  <c r="T630" i="2"/>
  <c r="BK777" i="2"/>
  <c r="J777" i="2" s="1"/>
  <c r="J83" i="2" s="1"/>
  <c r="BK884" i="2"/>
  <c r="J884" i="2"/>
  <c r="J87" i="2" s="1"/>
  <c r="P107" i="3"/>
  <c r="P93" i="5"/>
  <c r="P97" i="5"/>
  <c r="BK118" i="5"/>
  <c r="J118" i="5"/>
  <c r="J68" i="5"/>
  <c r="P125" i="5"/>
  <c r="P94" i="6"/>
  <c r="R107" i="6"/>
  <c r="T87" i="7"/>
  <c r="T86" i="7"/>
  <c r="P264" i="2"/>
  <c r="R509" i="2"/>
  <c r="P616" i="2"/>
  <c r="P717" i="2"/>
  <c r="P827" i="2"/>
  <c r="T90" i="8"/>
  <c r="BK264" i="2"/>
  <c r="J264" i="2"/>
  <c r="J67" i="2" s="1"/>
  <c r="BK461" i="2"/>
  <c r="J461" i="2" s="1"/>
  <c r="J73" i="2" s="1"/>
  <c r="P464" i="2"/>
  <c r="P467" i="2"/>
  <c r="BK630" i="2"/>
  <c r="J630" i="2"/>
  <c r="J80" i="2" s="1"/>
  <c r="P708" i="2"/>
  <c r="R777" i="2"/>
  <c r="T884" i="2"/>
  <c r="P99" i="3"/>
  <c r="T121" i="3"/>
  <c r="P102" i="5"/>
  <c r="T115" i="5"/>
  <c r="R125" i="5"/>
  <c r="BK94" i="6"/>
  <c r="J94" i="6" s="1"/>
  <c r="J65" i="6" s="1"/>
  <c r="T98" i="6"/>
  <c r="BK111" i="2"/>
  <c r="J111" i="2" s="1"/>
  <c r="J65" i="2" s="1"/>
  <c r="R264" i="2"/>
  <c r="BK450" i="2"/>
  <c r="T461" i="2"/>
  <c r="R464" i="2"/>
  <c r="R467" i="2"/>
  <c r="R630" i="2"/>
  <c r="R708" i="2"/>
  <c r="P777" i="2"/>
  <c r="P884" i="2"/>
  <c r="T90" i="3"/>
  <c r="T89" i="3" s="1"/>
  <c r="R107" i="3"/>
  <c r="R93" i="5"/>
  <c r="T102" i="5"/>
  <c r="P118" i="5"/>
  <c r="T129" i="5"/>
  <c r="P90" i="6"/>
  <c r="P89" i="6" s="1"/>
  <c r="AU62" i="1" s="1"/>
  <c r="T94" i="6"/>
  <c r="R98" i="6"/>
  <c r="BK87" i="7"/>
  <c r="J87" i="7" s="1"/>
  <c r="J64" i="7" s="1"/>
  <c r="P90" i="8"/>
  <c r="T264" i="2"/>
  <c r="T450" i="2"/>
  <c r="T449" i="2"/>
  <c r="P509" i="2"/>
  <c r="BK717" i="2"/>
  <c r="J717" i="2" s="1"/>
  <c r="J82" i="2" s="1"/>
  <c r="BK827" i="2"/>
  <c r="J827" i="2" s="1"/>
  <c r="J85" i="2" s="1"/>
  <c r="P871" i="2"/>
  <c r="BK90" i="3"/>
  <c r="J90" i="3" s="1"/>
  <c r="J64" i="3" s="1"/>
  <c r="R99" i="3"/>
  <c r="BK121" i="3"/>
  <c r="J121" i="3"/>
  <c r="J67" i="3" s="1"/>
  <c r="P87" i="4"/>
  <c r="P86" i="4" s="1"/>
  <c r="AU60" i="1" s="1"/>
  <c r="T93" i="5"/>
  <c r="T92" i="5"/>
  <c r="R97" i="5"/>
  <c r="R115" i="5"/>
  <c r="BK129" i="5"/>
  <c r="J129" i="5" s="1"/>
  <c r="J70" i="5" s="1"/>
  <c r="BK90" i="8"/>
  <c r="J90" i="8" s="1"/>
  <c r="J62" i="8" s="1"/>
  <c r="R90" i="8"/>
  <c r="BK102" i="8"/>
  <c r="J102" i="8" s="1"/>
  <c r="J65" i="8" s="1"/>
  <c r="P102" i="8"/>
  <c r="R102" i="8"/>
  <c r="T102" i="8"/>
  <c r="BK491" i="2"/>
  <c r="J491" i="2" s="1"/>
  <c r="J77" i="2" s="1"/>
  <c r="BK446" i="2"/>
  <c r="J446" i="2" s="1"/>
  <c r="J69" i="2" s="1"/>
  <c r="BK87" i="8"/>
  <c r="J87" i="8" s="1"/>
  <c r="J61" i="8" s="1"/>
  <c r="BK459" i="2"/>
  <c r="J459" i="2"/>
  <c r="J72" i="2" s="1"/>
  <c r="BK489" i="2"/>
  <c r="J489" i="2" s="1"/>
  <c r="J76" i="2" s="1"/>
  <c r="BK810" i="2"/>
  <c r="J810" i="2"/>
  <c r="J84" i="2" s="1"/>
  <c r="BK95" i="8"/>
  <c r="J95" i="8" s="1"/>
  <c r="J63" i="8" s="1"/>
  <c r="BK98" i="8"/>
  <c r="J98" i="8"/>
  <c r="J64" i="8" s="1"/>
  <c r="J52" i="8"/>
  <c r="BF88" i="8"/>
  <c r="E48" i="8"/>
  <c r="BF96" i="8"/>
  <c r="J55" i="8"/>
  <c r="F82" i="8"/>
  <c r="BF93" i="8"/>
  <c r="BF99" i="8"/>
  <c r="BF103" i="8"/>
  <c r="BF106" i="8"/>
  <c r="BF105" i="8"/>
  <c r="BF91" i="8"/>
  <c r="J59" i="7"/>
  <c r="BF114" i="7"/>
  <c r="BF116" i="7"/>
  <c r="BF119" i="7"/>
  <c r="BF121" i="7"/>
  <c r="BF122" i="7"/>
  <c r="BF96" i="7"/>
  <c r="BF97" i="7"/>
  <c r="BF104" i="7"/>
  <c r="E50" i="7"/>
  <c r="BF100" i="7"/>
  <c r="BF101" i="7"/>
  <c r="BF106" i="7"/>
  <c r="BF124" i="7"/>
  <c r="BF90" i="7"/>
  <c r="BF91" i="7"/>
  <c r="BF98" i="7"/>
  <c r="BF105" i="7"/>
  <c r="BF113" i="7"/>
  <c r="BF99" i="7"/>
  <c r="BF111" i="7"/>
  <c r="BF123" i="7"/>
  <c r="F59" i="7"/>
  <c r="BF88" i="7"/>
  <c r="BF93" i="7"/>
  <c r="BF94" i="7"/>
  <c r="BF102" i="7"/>
  <c r="BF108" i="7"/>
  <c r="BF110" i="7"/>
  <c r="BF118" i="7"/>
  <c r="J56" i="7"/>
  <c r="BF95" i="7"/>
  <c r="BF107" i="7"/>
  <c r="BF109" i="7"/>
  <c r="BF115" i="7"/>
  <c r="BF117" i="7"/>
  <c r="BF120" i="7"/>
  <c r="BF89" i="7"/>
  <c r="BF92" i="7"/>
  <c r="BF103" i="7"/>
  <c r="BF112" i="7"/>
  <c r="BF103" i="6"/>
  <c r="BF115" i="6"/>
  <c r="E77" i="6"/>
  <c r="BF101" i="6"/>
  <c r="BF108" i="6"/>
  <c r="BF114" i="6"/>
  <c r="J83" i="6"/>
  <c r="BF95" i="6"/>
  <c r="F86" i="6"/>
  <c r="BF97" i="6"/>
  <c r="BF105" i="6"/>
  <c r="J86" i="6"/>
  <c r="BF112" i="6"/>
  <c r="BF113" i="6"/>
  <c r="BF91" i="6"/>
  <c r="BF92" i="6"/>
  <c r="BF99" i="6"/>
  <c r="BF110" i="6"/>
  <c r="BF93" i="6"/>
  <c r="BF96" i="6"/>
  <c r="BF96" i="5"/>
  <c r="BF98" i="5"/>
  <c r="BF105" i="5"/>
  <c r="BF119" i="5"/>
  <c r="J87" i="4"/>
  <c r="J64" i="4"/>
  <c r="J59" i="5"/>
  <c r="BF107" i="5"/>
  <c r="BF109" i="5"/>
  <c r="BF113" i="5"/>
  <c r="BF127" i="5"/>
  <c r="BF128" i="5"/>
  <c r="BF94" i="5"/>
  <c r="BF99" i="5"/>
  <c r="BF103" i="5"/>
  <c r="BF132" i="5"/>
  <c r="BF135" i="5"/>
  <c r="F89" i="5"/>
  <c r="BF117" i="5"/>
  <c r="BF121" i="5"/>
  <c r="BF130" i="5"/>
  <c r="J86" i="5"/>
  <c r="BF116" i="5"/>
  <c r="BF126" i="5"/>
  <c r="BF131" i="5"/>
  <c r="BF133" i="5"/>
  <c r="E50" i="5"/>
  <c r="BF101" i="5"/>
  <c r="BF111" i="5"/>
  <c r="BF114" i="5"/>
  <c r="BF123" i="5"/>
  <c r="BF134" i="5"/>
  <c r="BF136" i="5"/>
  <c r="E74" i="4"/>
  <c r="F59" i="4"/>
  <c r="BF95" i="4"/>
  <c r="BF101" i="4"/>
  <c r="BF88" i="4"/>
  <c r="J56" i="4"/>
  <c r="BF89" i="4"/>
  <c r="BF99" i="4"/>
  <c r="J83" i="4"/>
  <c r="BF90" i="4"/>
  <c r="BF92" i="4"/>
  <c r="BF100" i="4"/>
  <c r="BF94" i="4"/>
  <c r="BF91" i="4"/>
  <c r="BF97" i="4"/>
  <c r="BF98" i="4"/>
  <c r="BF102" i="4"/>
  <c r="BF93" i="4"/>
  <c r="BF96" i="4"/>
  <c r="F59" i="3"/>
  <c r="BF91" i="3"/>
  <c r="BF95" i="3"/>
  <c r="BF103" i="3"/>
  <c r="J450" i="2"/>
  <c r="J71" i="2"/>
  <c r="E50" i="3"/>
  <c r="J83" i="3"/>
  <c r="BF106" i="3"/>
  <c r="BF114" i="3"/>
  <c r="BF115" i="3"/>
  <c r="BF101" i="3"/>
  <c r="BF118" i="3"/>
  <c r="BF100" i="3"/>
  <c r="BF104" i="3"/>
  <c r="BF109" i="3"/>
  <c r="BF111" i="3"/>
  <c r="BF93" i="3"/>
  <c r="BF96" i="3"/>
  <c r="BF108" i="3"/>
  <c r="BF117" i="3"/>
  <c r="BF98" i="3"/>
  <c r="BF110" i="3"/>
  <c r="BF113" i="3"/>
  <c r="J59" i="3"/>
  <c r="BF94" i="3"/>
  <c r="BF105" i="3"/>
  <c r="BF112" i="3"/>
  <c r="BF116" i="3"/>
  <c r="BF119" i="3"/>
  <c r="BF120" i="3"/>
  <c r="BF122" i="3"/>
  <c r="BF92" i="3"/>
  <c r="BF97" i="3"/>
  <c r="BF102" i="3"/>
  <c r="BF123" i="3"/>
  <c r="J56" i="2"/>
  <c r="BF126" i="2"/>
  <c r="BF134" i="2"/>
  <c r="BF175" i="2"/>
  <c r="BF267" i="2"/>
  <c r="BF294" i="2"/>
  <c r="BF299" i="2"/>
  <c r="BF316" i="2"/>
  <c r="BF331" i="2"/>
  <c r="BF346" i="2"/>
  <c r="BF430" i="2"/>
  <c r="BF438" i="2"/>
  <c r="BF447" i="2"/>
  <c r="BF462" i="2"/>
  <c r="BF466" i="2"/>
  <c r="BF468" i="2"/>
  <c r="BF472" i="2"/>
  <c r="BF476" i="2"/>
  <c r="BF549" i="2"/>
  <c r="BF562" i="2"/>
  <c r="BF589" i="2"/>
  <c r="BF706" i="2"/>
  <c r="BF714" i="2"/>
  <c r="BF775" i="2"/>
  <c r="BF799" i="2"/>
  <c r="E50" i="2"/>
  <c r="BF185" i="2"/>
  <c r="BF194" i="2"/>
  <c r="BF214" i="2"/>
  <c r="BF283" i="2"/>
  <c r="BF414" i="2"/>
  <c r="BF537" i="2"/>
  <c r="BF557" i="2"/>
  <c r="BF639" i="2"/>
  <c r="BF667" i="2"/>
  <c r="BF700" i="2"/>
  <c r="BF709" i="2"/>
  <c r="BF729" i="2"/>
  <c r="BF733" i="2"/>
  <c r="BF740" i="2"/>
  <c r="BF769" i="2"/>
  <c r="BF806" i="2"/>
  <c r="BF843" i="2"/>
  <c r="BF880" i="2"/>
  <c r="BF882" i="2"/>
  <c r="BF885" i="2"/>
  <c r="BF891" i="2"/>
  <c r="BF893" i="2"/>
  <c r="BF897" i="2"/>
  <c r="BF923" i="2"/>
  <c r="J59" i="2"/>
  <c r="BF149" i="2"/>
  <c r="BF268" i="2"/>
  <c r="BF289" i="2"/>
  <c r="BF335" i="2"/>
  <c r="BF354" i="2"/>
  <c r="BF364" i="2"/>
  <c r="BF492" i="2"/>
  <c r="BF519" i="2"/>
  <c r="BF559" i="2"/>
  <c r="BF731" i="2"/>
  <c r="BF742" i="2"/>
  <c r="BF764" i="2"/>
  <c r="BF808" i="2"/>
  <c r="BF819" i="2"/>
  <c r="BF830" i="2"/>
  <c r="BF845" i="2"/>
  <c r="BF854" i="2"/>
  <c r="F59" i="2"/>
  <c r="BF151" i="2"/>
  <c r="BF162" i="2"/>
  <c r="BF169" i="2"/>
  <c r="BF227" i="2"/>
  <c r="BF249" i="2"/>
  <c r="BF251" i="2"/>
  <c r="BF266" i="2"/>
  <c r="BF278" i="2"/>
  <c r="BF322" i="2"/>
  <c r="BF407" i="2"/>
  <c r="BF412" i="2"/>
  <c r="BF416" i="2"/>
  <c r="BF426" i="2"/>
  <c r="BF483" i="2"/>
  <c r="BF501" i="2"/>
  <c r="BF532" i="2"/>
  <c r="BF560" i="2"/>
  <c r="BF568" i="2"/>
  <c r="BF584" i="2"/>
  <c r="BF608" i="2"/>
  <c r="BF614" i="2"/>
  <c r="BF617" i="2"/>
  <c r="BF635" i="2"/>
  <c r="BF650" i="2"/>
  <c r="BF704" i="2"/>
  <c r="BF718" i="2"/>
  <c r="BF778" i="2"/>
  <c r="BF794" i="2"/>
  <c r="BF117" i="2"/>
  <c r="BF130" i="2"/>
  <c r="BF139" i="2"/>
  <c r="BF210" i="2"/>
  <c r="BF243" i="2"/>
  <c r="BF263" i="2"/>
  <c r="BF304" i="2"/>
  <c r="BF341" i="2"/>
  <c r="BF379" i="2"/>
  <c r="BF422" i="2"/>
  <c r="BF434" i="2"/>
  <c r="BF451" i="2"/>
  <c r="BF456" i="2"/>
  <c r="BF487" i="2"/>
  <c r="BF523" i="2"/>
  <c r="BF572" i="2"/>
  <c r="BF600" i="2"/>
  <c r="BF622" i="2"/>
  <c r="BF628" i="2"/>
  <c r="BF637" i="2"/>
  <c r="BF784" i="2"/>
  <c r="BF801" i="2"/>
  <c r="BF852" i="2"/>
  <c r="BF872" i="2"/>
  <c r="BF121" i="2"/>
  <c r="BF145" i="2"/>
  <c r="BF164" i="2"/>
  <c r="BF180" i="2"/>
  <c r="BF258" i="2"/>
  <c r="BF265" i="2"/>
  <c r="BF272" i="2"/>
  <c r="BF359" i="2"/>
  <c r="BF372" i="2"/>
  <c r="BF457" i="2"/>
  <c r="BF465" i="2"/>
  <c r="BF470" i="2"/>
  <c r="BF478" i="2"/>
  <c r="BF510" i="2"/>
  <c r="BF515" i="2"/>
  <c r="BF554" i="2"/>
  <c r="BF556" i="2"/>
  <c r="BF578" i="2"/>
  <c r="BF596" i="2"/>
  <c r="BF604" i="2"/>
  <c r="BF659" i="2"/>
  <c r="BF671" i="2"/>
  <c r="BF675" i="2"/>
  <c r="BF691" i="2"/>
  <c r="BF695" i="2"/>
  <c r="BF758" i="2"/>
  <c r="BF811" i="2"/>
  <c r="BF861" i="2"/>
  <c r="BF144" i="2"/>
  <c r="BF158" i="2"/>
  <c r="BF360" i="2"/>
  <c r="BF387" i="2"/>
  <c r="BF463" i="2"/>
  <c r="BF474" i="2"/>
  <c r="BF490" i="2"/>
  <c r="BF528" i="2"/>
  <c r="BF545" i="2"/>
  <c r="BF645" i="2"/>
  <c r="BF687" i="2"/>
  <c r="BF715" i="2"/>
  <c r="BF750" i="2"/>
  <c r="BF867" i="2"/>
  <c r="BF869" i="2"/>
  <c r="BF878" i="2"/>
  <c r="BF112" i="2"/>
  <c r="BF189" i="2"/>
  <c r="BF198" i="2"/>
  <c r="BF237" i="2"/>
  <c r="BF245" i="2"/>
  <c r="BF255" i="2"/>
  <c r="BF309" i="2"/>
  <c r="BF327" i="2"/>
  <c r="BF349" i="2"/>
  <c r="BF368" i="2"/>
  <c r="BF376" i="2"/>
  <c r="BF396" i="2"/>
  <c r="BF418" i="2"/>
  <c r="BF460" i="2"/>
  <c r="BF576" i="2"/>
  <c r="BF594" i="2"/>
  <c r="BF631" i="2"/>
  <c r="BF641" i="2"/>
  <c r="BF651" i="2"/>
  <c r="BF655" i="2"/>
  <c r="BF663" i="2"/>
  <c r="BF679" i="2"/>
  <c r="BF683" i="2"/>
  <c r="BF727" i="2"/>
  <c r="BF786" i="2"/>
  <c r="BF792" i="2"/>
  <c r="BF828" i="2"/>
  <c r="J35" i="3"/>
  <c r="AV59" i="1"/>
  <c r="F38" i="7"/>
  <c r="BC63" i="1"/>
  <c r="F38" i="5"/>
  <c r="BC61" i="1"/>
  <c r="F37" i="8"/>
  <c r="BD64" i="1"/>
  <c r="F35" i="4"/>
  <c r="AZ60" i="1"/>
  <c r="J35" i="5"/>
  <c r="AV61" i="1"/>
  <c r="F35" i="8"/>
  <c r="BB64" i="1"/>
  <c r="J35" i="2"/>
  <c r="AV58" i="1"/>
  <c r="F37" i="5"/>
  <c r="BB61" i="1" s="1"/>
  <c r="J33" i="8"/>
  <c r="AV64" i="1" s="1"/>
  <c r="F39" i="5"/>
  <c r="BD61" i="1"/>
  <c r="F37" i="7"/>
  <c r="BB63" i="1" s="1"/>
  <c r="F39" i="4"/>
  <c r="BD60" i="1" s="1"/>
  <c r="F37" i="6"/>
  <c r="BB62" i="1" s="1"/>
  <c r="J35" i="7"/>
  <c r="AV63" i="1"/>
  <c r="F37" i="4"/>
  <c r="BB60" i="1" s="1"/>
  <c r="F35" i="6"/>
  <c r="AZ62" i="1" s="1"/>
  <c r="F38" i="3"/>
  <c r="BC59" i="1" s="1"/>
  <c r="F39" i="7"/>
  <c r="BD63" i="1"/>
  <c r="AS56" i="1"/>
  <c r="F39" i="3"/>
  <c r="BD59" i="1"/>
  <c r="J35" i="6"/>
  <c r="AV62" i="1"/>
  <c r="F35" i="7"/>
  <c r="AZ63" i="1"/>
  <c r="F38" i="2"/>
  <c r="BC58" i="1"/>
  <c r="F35" i="2"/>
  <c r="AZ58" i="1"/>
  <c r="F37" i="2"/>
  <c r="BB58" i="1"/>
  <c r="F38" i="4"/>
  <c r="BC60" i="1"/>
  <c r="F39" i="6"/>
  <c r="BD62" i="1"/>
  <c r="F37" i="3"/>
  <c r="BB59" i="1" s="1"/>
  <c r="F38" i="6"/>
  <c r="BC62" i="1"/>
  <c r="F35" i="5"/>
  <c r="AZ61" i="1"/>
  <c r="F36" i="8"/>
  <c r="BC64" i="1"/>
  <c r="F39" i="2"/>
  <c r="BD58" i="1"/>
  <c r="F35" i="3"/>
  <c r="AZ59" i="1" s="1"/>
  <c r="F33" i="8"/>
  <c r="AZ64" i="1"/>
  <c r="J35" i="4"/>
  <c r="AV60" i="1"/>
  <c r="J63" i="4" l="1"/>
  <c r="J32" i="4"/>
  <c r="J98" i="6"/>
  <c r="J66" i="6" s="1"/>
  <c r="BK110" i="2"/>
  <c r="J110" i="2" s="1"/>
  <c r="J64" i="2" s="1"/>
  <c r="BK86" i="7"/>
  <c r="J86" i="7" s="1"/>
  <c r="J63" i="7" s="1"/>
  <c r="P86" i="8"/>
  <c r="P85" i="8" s="1"/>
  <c r="AU64" i="1" s="1"/>
  <c r="T86" i="8"/>
  <c r="T85" i="8"/>
  <c r="R86" i="8"/>
  <c r="R85" i="8"/>
  <c r="BK89" i="3"/>
  <c r="J89" i="3" s="1"/>
  <c r="J63" i="3" s="1"/>
  <c r="T89" i="6"/>
  <c r="R89" i="3"/>
  <c r="P92" i="5"/>
  <c r="AU61" i="1" s="1"/>
  <c r="P89" i="3"/>
  <c r="AU59" i="1" s="1"/>
  <c r="R92" i="5"/>
  <c r="R110" i="2"/>
  <c r="R89" i="6"/>
  <c r="P449" i="2"/>
  <c r="R449" i="2"/>
  <c r="T110" i="2"/>
  <c r="T109" i="2"/>
  <c r="BK449" i="2"/>
  <c r="J449" i="2"/>
  <c r="J70" i="2" s="1"/>
  <c r="BK92" i="5"/>
  <c r="J92" i="5" s="1"/>
  <c r="J32" i="5" s="1"/>
  <c r="AG61" i="1" s="1"/>
  <c r="P110" i="2"/>
  <c r="P109" i="2" s="1"/>
  <c r="AU58" i="1" s="1"/>
  <c r="AG60" i="1"/>
  <c r="BK86" i="8"/>
  <c r="BK85" i="8" s="1"/>
  <c r="J85" i="8" s="1"/>
  <c r="J30" i="8" s="1"/>
  <c r="AG64" i="1" s="1"/>
  <c r="AN64" i="1" s="1"/>
  <c r="J36" i="7"/>
  <c r="AW63" i="1"/>
  <c r="AT63" i="1" s="1"/>
  <c r="J36" i="4"/>
  <c r="AW60" i="1" s="1"/>
  <c r="AT60" i="1" s="1"/>
  <c r="AN60" i="1" s="1"/>
  <c r="BC57" i="1"/>
  <c r="AY57" i="1" s="1"/>
  <c r="J36" i="3"/>
  <c r="AW59" i="1" s="1"/>
  <c r="AT59" i="1" s="1"/>
  <c r="BD57" i="1"/>
  <c r="F36" i="7"/>
  <c r="BA63" i="1" s="1"/>
  <c r="AZ57" i="1"/>
  <c r="F36" i="2"/>
  <c r="BA58" i="1" s="1"/>
  <c r="F36" i="3"/>
  <c r="BA59" i="1" s="1"/>
  <c r="F36" i="4"/>
  <c r="BA60" i="1"/>
  <c r="J36" i="5"/>
  <c r="AW61" i="1"/>
  <c r="AT61" i="1"/>
  <c r="F36" i="6"/>
  <c r="BA62" i="1" s="1"/>
  <c r="BB57" i="1"/>
  <c r="F34" i="8"/>
  <c r="BA64" i="1" s="1"/>
  <c r="J32" i="6"/>
  <c r="AG62" i="1"/>
  <c r="J34" i="8"/>
  <c r="AW64" i="1" s="1"/>
  <c r="AT64" i="1" s="1"/>
  <c r="J36" i="6"/>
  <c r="AW62" i="1" s="1"/>
  <c r="AT62" i="1" s="1"/>
  <c r="J36" i="2"/>
  <c r="AW58" i="1" s="1"/>
  <c r="AT58" i="1" s="1"/>
  <c r="J32" i="7"/>
  <c r="AG63" i="1" s="1"/>
  <c r="F36" i="5"/>
  <c r="BA61" i="1" s="1"/>
  <c r="AN61" i="1" l="1"/>
  <c r="R109" i="2"/>
  <c r="BK109" i="2"/>
  <c r="J109" i="2"/>
  <c r="J59" i="8"/>
  <c r="J86" i="8"/>
  <c r="J60" i="8"/>
  <c r="J63" i="5"/>
  <c r="AN63" i="1"/>
  <c r="J39" i="8"/>
  <c r="AN62" i="1"/>
  <c r="J41" i="7"/>
  <c r="J41" i="6"/>
  <c r="J41" i="5"/>
  <c r="J41" i="4"/>
  <c r="J63" i="2"/>
  <c r="AU57" i="1"/>
  <c r="AU56" i="1" s="1"/>
  <c r="BA57" i="1"/>
  <c r="AW57" i="1" s="1"/>
  <c r="BB56" i="1"/>
  <c r="W33" i="1" s="1"/>
  <c r="BC56" i="1"/>
  <c r="AY56" i="1" s="1"/>
  <c r="J32" i="2"/>
  <c r="AG58" i="1" s="1"/>
  <c r="AN58" i="1" s="1"/>
  <c r="AV57" i="1"/>
  <c r="J32" i="3"/>
  <c r="AG59" i="1" s="1"/>
  <c r="AX57" i="1"/>
  <c r="AZ56" i="1"/>
  <c r="W31" i="1" s="1"/>
  <c r="BD56" i="1"/>
  <c r="W35" i="1" s="1"/>
  <c r="J41" i="3" l="1"/>
  <c r="J41" i="2"/>
  <c r="AN59" i="1"/>
  <c r="AG57" i="1"/>
  <c r="W34" i="1"/>
  <c r="AT57" i="1"/>
  <c r="AV56" i="1"/>
  <c r="AK31" i="1" s="1"/>
  <c r="AX56" i="1"/>
  <c r="BA56" i="1"/>
  <c r="AW56" i="1" s="1"/>
  <c r="AK32" i="1" s="1"/>
  <c r="AN57" i="1" l="1"/>
  <c r="AG56" i="1"/>
  <c r="W32" i="1"/>
  <c r="AT56" i="1"/>
  <c r="AN56" i="1" l="1"/>
  <c r="AK26" i="1"/>
  <c r="AN28" i="1" s="1"/>
  <c r="AK37" i="1" l="1"/>
</calcChain>
</file>

<file path=xl/sharedStrings.xml><?xml version="1.0" encoding="utf-8"?>
<sst xmlns="http://schemas.openxmlformats.org/spreadsheetml/2006/main" count="11718" uniqueCount="1878">
  <si>
    <t>Export Komplet</t>
  </si>
  <si>
    <t>VZ</t>
  </si>
  <si>
    <t>2.0</t>
  </si>
  <si>
    <t>ZAMOK</t>
  </si>
  <si>
    <t>False</t>
  </si>
  <si>
    <t>{44ea80fa-6352-4479-b954-7ce89c870a6e}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</si>
  <si>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</si>
  <si>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</si>
  <si>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</si>
  <si>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</si>
  <si>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</si>
  <si>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</si>
  <si>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</si>
  <si>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</si>
  <si>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2024_01_6_rev03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</si>
  <si>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</si>
  <si>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</si>
  <si>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bytových jednotek MČ Štefánikova 3/61, 15000 Praha 5, b.j.č. 3/6 - revize 3</t>
  </si>
  <si>
    <t>KSO:</t>
  </si>
  <si>
    <t/>
  </si>
  <si>
    <t>CC-CZ:</t>
  </si>
  <si>
    <t>Místo:</t>
  </si>
  <si>
    <t>Štefánikova 3/61, 15000 Praha 5</t>
  </si>
  <si>
    <t>Datum:</t>
  </si>
  <si>
    <t>25. 4. 2024</t>
  </si>
  <si>
    <t>Zadavatel:</t>
  </si>
  <si>
    <t>IČ:</t>
  </si>
  <si>
    <t>00063631</t>
  </si>
  <si>
    <t>Městská část Praha 5</t>
  </si>
  <si>
    <t>DIČ:</t>
  </si>
  <si>
    <t>CZ 00063631</t>
  </si>
  <si>
    <t>Uchazeč:</t>
  </si>
  <si>
    <t>Vyplň údaj</t>
  </si>
  <si>
    <t>Projektant:</t>
  </si>
  <si>
    <t>06934927</t>
  </si>
  <si>
    <t>Boa projekt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</si>
  <si>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</si>
  <si>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</si>
  <si>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</si>
  <si>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</si>
  <si>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</si>
  <si>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</si>
  <si>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</si>
  <si>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</si>
  <si>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</si>
  <si>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</si>
  <si>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</si>
  <si>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</si>
  <si>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</si>
  <si>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</si>
  <si>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</si>
  <si>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</si>
  <si>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</si>
  <si>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</si>
  <si>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</si>
  <si>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</si>
  <si>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</si>
  <si>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</si>
  <si>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</si>
  <si>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</si>
  <si>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</si>
  <si>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</si>
  <si>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</si>
  <si>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</si>
  <si>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</si>
  <si>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</si>
  <si>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</si>
  <si>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</si>
  <si>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</si>
  <si>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</si>
  <si>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</si>
  <si>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</si>
  <si>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</si>
  <si>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</si>
  <si>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</si>
  <si>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</si>
  <si>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</si>
  <si>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</si>
  <si>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</si>
  <si>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</si>
  <si>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Rekonstrukce bytu</t>
  </si>
  <si>
    <t>STA</t>
  </si>
  <si>
    <t>1</t>
  </si>
  <si>
    <t>{7ed1bc60-ba26-4b15-ade9-6932e387ea7e}</t>
  </si>
  <si>
    <t>/</t>
  </si>
  <si>
    <t>ARS</t>
  </si>
  <si>
    <t>Stavební část</t>
  </si>
  <si>
    <t>Soupis</t>
  </si>
  <si>
    <t>2</t>
  </si>
  <si>
    <t>{2edb290a-8bd4-4ae1-90ef-0740c1a99c44}</t>
  </si>
  <si>
    <t>ZTI</t>
  </si>
  <si>
    <t>Zdravotně technické instalace</t>
  </si>
  <si>
    <t>{1096f752-943f-48a7-8f13-4dca8043995e}</t>
  </si>
  <si>
    <t>VZT</t>
  </si>
  <si>
    <t>Vzduchotechnika</t>
  </si>
  <si>
    <t>{3f4f2dcd-7725-4a70-a7c1-0fcb2becfb59}</t>
  </si>
  <si>
    <t>ÚT</t>
  </si>
  <si>
    <t>Vytápění</t>
  </si>
  <si>
    <t>{454e1a32-e0bf-4ba3-b974-abb33e827575}</t>
  </si>
  <si>
    <t>ZTP</t>
  </si>
  <si>
    <t>Plynovod</t>
  </si>
  <si>
    <t>{1e6236a9-3405-4388-9103-aedb8f0b1a7f}</t>
  </si>
  <si>
    <t>EL</t>
  </si>
  <si>
    <t>Elektroinstalace</t>
  </si>
  <si>
    <t>{0b044c01-4d70-4eb6-9b80-d74bad67ae58}</t>
  </si>
  <si>
    <t>VRN</t>
  </si>
  <si>
    <t>Vedlejší rozpočtové náklady</t>
  </si>
  <si>
    <t>VON</t>
  </si>
  <si>
    <t>{1c2b9824-3f71-48fb-abc6-4282fdefba11}</t>
  </si>
  <si>
    <t>KRYCÍ LIST SOUPISU PRACÍ</t>
  </si>
  <si>
    <t>Objekt:</t>
  </si>
  <si>
    <t>SO 01 - Rekonstrukce bytu</t>
  </si>
  <si>
    <t>Soupis:</t>
  </si>
  <si>
    <t>ARS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</si>
  <si>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</si>
  <si>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</si>
  <si>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</si>
  <si>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</si>
  <si>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</si>
  <si>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</si>
  <si>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</si>
  <si>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</si>
  <si>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</si>
  <si>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</si>
  <si>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</si>
  <si>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</si>
  <si>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</si>
  <si>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</si>
  <si>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</si>
  <si>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</si>
  <si>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</si>
  <si>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</si>
  <si>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</si>
  <si>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</si>
  <si>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</si>
  <si>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</si>
  <si>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</si>
  <si>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</si>
  <si>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</si>
  <si>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</si>
  <si>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</si>
  <si>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</si>
  <si>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</si>
  <si>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</si>
  <si>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</si>
  <si>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</si>
  <si>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</si>
  <si>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</si>
  <si>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</si>
  <si>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</si>
  <si>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</si>
  <si>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</si>
  <si>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</si>
  <si>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</si>
  <si>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</si>
  <si>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</si>
  <si>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</si>
  <si>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</si>
  <si>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</si>
  <si>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</si>
  <si>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</si>
  <si>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</si>
  <si>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310232025</t>
  </si>
  <si>
    <t>Zazdívka otvorů ve zdivu nadzákladovém děrovanými broušenými cihlami plochy přes 1 m2 do 4 m2 na tenkovrstvou maltu, tl. zdiva 200 mm</t>
  </si>
  <si>
    <t>m2</t>
  </si>
  <si>
    <t>CS ÚRS 2024 01</t>
  </si>
  <si>
    <t>4</t>
  </si>
  <si>
    <t>-1566751888</t>
  </si>
  <si>
    <t>Online PSC</t>
  </si>
  <si>
    <t>https://podminky.urs.cz/item/CS_URS_2024_01/310232025</t>
  </si>
  <si>
    <t>VV</t>
  </si>
  <si>
    <t>1,47*2,85</t>
  </si>
  <si>
    <t>-0,9*2,15</t>
  </si>
  <si>
    <t>Součet</t>
  </si>
  <si>
    <t>310232R15</t>
  </si>
  <si>
    <t>Zazdívka otvorů ve zdivu nadzákladovém cihlami plnými lehčenými plochy přes 1 m2 do 4 m2 tl. zdiva 170 mm vč provázání se stávající konstrukcí</t>
  </si>
  <si>
    <t>-1293809501</t>
  </si>
  <si>
    <t>1,1*2,345</t>
  </si>
  <si>
    <t>1,13*2,47</t>
  </si>
  <si>
    <t>310236261</t>
  </si>
  <si>
    <t>Zazdívka otvorů ve zdivu nadzákladovém cihlami pálenými plochy přes 0,0225 m2 do 0,09 m2, ve zdi tl. přes 450 do 600 mm</t>
  </si>
  <si>
    <t>kus</t>
  </si>
  <si>
    <t>-1938807679</t>
  </si>
  <si>
    <t>https://podminky.urs.cz/item/CS_URS_2024_01/310236261</t>
  </si>
  <si>
    <t>"odkouření WAV" 2</t>
  </si>
  <si>
    <t>"zazdění otvoru po protažení kanalizace" 1</t>
  </si>
  <si>
    <t>317944R21</t>
  </si>
  <si>
    <t>D+M ocelový překlad 2xL 50/50/5 dodatečně osazen, antikorozní nátěr</t>
  </si>
  <si>
    <t>m</t>
  </si>
  <si>
    <t>685750464</t>
  </si>
  <si>
    <t>Tabulka překladů</t>
  </si>
  <si>
    <t>"ozn. L.1" 1,97</t>
  </si>
  <si>
    <t>5</t>
  </si>
  <si>
    <t>317944R22</t>
  </si>
  <si>
    <t>D+M ocelový překlad 2xL 40/40/3 dodatečně osazen, antikorozní nátěr</t>
  </si>
  <si>
    <t>-121179039</t>
  </si>
  <si>
    <t>"ozn. L.2" 1,2*2</t>
  </si>
  <si>
    <t>6</t>
  </si>
  <si>
    <t>317168052</t>
  </si>
  <si>
    <t>Překlady keramické vysoké osazené do maltového lože, šířky překladu 70 mm výšky 238 mm, délky 1250 mm</t>
  </si>
  <si>
    <t>14117072</t>
  </si>
  <si>
    <t>https://podminky.urs.cz/item/CS_URS_2024_01/317168052</t>
  </si>
  <si>
    <t>"ozn. Li.3" 2</t>
  </si>
  <si>
    <t>7</t>
  </si>
  <si>
    <t>317998112</t>
  </si>
  <si>
    <t>Izolace tepelná mezi překlady z pěnového polystyrenu výšky 24 cm, tloušťky přes 50 do 70 mm</t>
  </si>
  <si>
    <t>1586374679</t>
  </si>
  <si>
    <t>https://podminky.urs.cz/item/CS_URS_2024_01/317998112</t>
  </si>
  <si>
    <t>"ozn. Li.3" 1,25</t>
  </si>
  <si>
    <t>8</t>
  </si>
  <si>
    <t>317R01</t>
  </si>
  <si>
    <t>Příplatek k osazení keramického překladu za dodatečné osazení do vysakané kapsy</t>
  </si>
  <si>
    <t>1222151850</t>
  </si>
  <si>
    <t>9</t>
  </si>
  <si>
    <t>346272R36</t>
  </si>
  <si>
    <t>Podezdívka sprchového koutu z porobetonu v 150 mm, pro vedení ZTI</t>
  </si>
  <si>
    <t>1029474305</t>
  </si>
  <si>
    <t>0,91*0,91</t>
  </si>
  <si>
    <t>Úpravy povrchů, podlahy a osazování výplní</t>
  </si>
  <si>
    <t>10</t>
  </si>
  <si>
    <t>619991001</t>
  </si>
  <si>
    <t>Zakrytí vnitřních ploch před znečištěním fólií včetně pozdějšího odkrytí podlah</t>
  </si>
  <si>
    <t>-1700135479</t>
  </si>
  <si>
    <t>https://podminky.urs.cz/item/CS_URS_2024_01/619991001</t>
  </si>
  <si>
    <t>11</t>
  </si>
  <si>
    <t>619996127</t>
  </si>
  <si>
    <t>Ochrana stavebních konstrukcí a samostatných prvků včetně pozdějšího odstranění obedněním z OSB desek svislých ploch</t>
  </si>
  <si>
    <t>472530578</t>
  </si>
  <si>
    <t>https://podminky.urs.cz/item/CS_URS_2024_01/619996127</t>
  </si>
  <si>
    <t>okna</t>
  </si>
  <si>
    <t>1,23*1,975</t>
  </si>
  <si>
    <t>1,24*1,995</t>
  </si>
  <si>
    <t>1,995*2,165</t>
  </si>
  <si>
    <t>629991011</t>
  </si>
  <si>
    <t>Zakrytí vnějších ploch před znečištěním včetně pozdějšího odkrytí výplní otvorů a svislých ploch fólií přilepenou lepící páskou</t>
  </si>
  <si>
    <t>-1454942038</t>
  </si>
  <si>
    <t>https://podminky.urs.cz/item/CS_URS_2024_01/629991011</t>
  </si>
  <si>
    <t>9,222+0,945*1,19+1,14*2,345</t>
  </si>
  <si>
    <t>13</t>
  </si>
  <si>
    <t>611131121</t>
  </si>
  <si>
    <t>Podkladní a spojovací vrstva vnitřních omítaných ploch penetrace disperzní nanášená ručně stropů</t>
  </si>
  <si>
    <t>-1127257381</t>
  </si>
  <si>
    <t>https://podminky.urs.cz/item/CS_URS_2024_01/611131121</t>
  </si>
  <si>
    <t>14</t>
  </si>
  <si>
    <t>611325417</t>
  </si>
  <si>
    <t>Oprava vápenocementové omítky vnitřních ploch hladké, tloušťky do 20 mm, s celoplošným přeštukováním, tloušťky štuku 3 mm stropů, v rozsahu opravované plochy přes 10 do 30%</t>
  </si>
  <si>
    <t>-1647919106</t>
  </si>
  <si>
    <t>https://podminky.urs.cz/item/CS_URS_2024_01/611325417</t>
  </si>
  <si>
    <t>P</t>
  </si>
  <si>
    <t>Poznámka k položce:_x000D_
vč zapravení omítek v místech bouraných konstrukcí a otvorů</t>
  </si>
  <si>
    <t>"otlučené omítky" 35,164</t>
  </si>
  <si>
    <t>15</t>
  </si>
  <si>
    <t>612135101</t>
  </si>
  <si>
    <t>Hrubá výplň rýh maltou jakékoli šířky rýhy ve stěnách</t>
  </si>
  <si>
    <t>1684549370</t>
  </si>
  <si>
    <t>https://podminky.urs.cz/item/CS_URS_2024_01/612135101</t>
  </si>
  <si>
    <t>Poznámka k položce:_x000D_
vč stropů</t>
  </si>
  <si>
    <t>"ZTI" 3,5*0,1</t>
  </si>
  <si>
    <t>"elektro" 58,6*0,05</t>
  </si>
  <si>
    <t>16</t>
  </si>
  <si>
    <t>612121100</t>
  </si>
  <si>
    <t>Zatření spár vnitřních povrchů vápennou maltou, ploch z cihel stěn</t>
  </si>
  <si>
    <t>-1415180908</t>
  </si>
  <si>
    <t>https://podminky.urs.cz/item/CS_URS_2024_01/612121100</t>
  </si>
  <si>
    <t>otlučené stěny</t>
  </si>
  <si>
    <t>"předpoklad 30% stávajících stěn" 145,393*0,3</t>
  </si>
  <si>
    <t>17</t>
  </si>
  <si>
    <t>612131121</t>
  </si>
  <si>
    <t>Podkladní a spojovací vrstva vnitřních omítaných ploch penetrace disperzní nanášená ručně stěn</t>
  </si>
  <si>
    <t>1805810799</t>
  </si>
  <si>
    <t>https://podminky.urs.cz/item/CS_URS_2024_01/612131121</t>
  </si>
  <si>
    <t>6*4,0</t>
  </si>
  <si>
    <t>145,393</t>
  </si>
  <si>
    <t>18</t>
  </si>
  <si>
    <t>612325225</t>
  </si>
  <si>
    <t>Vápenocementová omítka jednotlivých malých ploch štuková na stěnách, plochy jednotlivě přes 1,0 do 4 m2</t>
  </si>
  <si>
    <t>1826738554</t>
  </si>
  <si>
    <t>https://podminky.urs.cz/item/CS_URS_2024_01/612325225</t>
  </si>
  <si>
    <t>"zazděné dveře" 3*2</t>
  </si>
  <si>
    <t>19</t>
  </si>
  <si>
    <t>612325417</t>
  </si>
  <si>
    <t>Oprava vápenocementové omítky vnitřních ploch hladké, tloušťky do 20 mm, s celoplošným přeštukováním, tloušťky štuku 3 mm stěn, v rozsahu opravované plochy přes 10 do 30%</t>
  </si>
  <si>
    <t>1207124757</t>
  </si>
  <si>
    <t>https://podminky.urs.cz/item/CS_URS_2024_01/612325417</t>
  </si>
  <si>
    <t>"otlučené omítky" 145,393</t>
  </si>
  <si>
    <t>20</t>
  </si>
  <si>
    <t>611181001</t>
  </si>
  <si>
    <t>Sádrová stěrka vnitřních povrchů tloušťky do 3 mm bez penetrace, včetně následného přebroušení vodorovných konstrukcí stropů rovných</t>
  </si>
  <si>
    <t>1212495155</t>
  </si>
  <si>
    <t>https://podminky.urs.cz/item/CS_URS_2024_01/611181001</t>
  </si>
  <si>
    <t>"SDK podhledy" 10,696</t>
  </si>
  <si>
    <t>612181001</t>
  </si>
  <si>
    <t>Sádrová stěrka vnitřních povrchů tloušťky do 3 mm bez penetrace, včetně následného přebroušení svislých konstrukcí stěn v podlaží i na schodišti</t>
  </si>
  <si>
    <t>-1252410105</t>
  </si>
  <si>
    <t>https://podminky.urs.cz/item/CS_URS_2024_01/612181001</t>
  </si>
  <si>
    <t>SDK příčky a předstěny</t>
  </si>
  <si>
    <t>"příčky" 22,668*2</t>
  </si>
  <si>
    <t>"předstěny" 6,084</t>
  </si>
  <si>
    <t>obklad na SDK</t>
  </si>
  <si>
    <t>-2,55*2,4*2+0,8*2,15</t>
  </si>
  <si>
    <t>-(0,525+0,91)*2,4</t>
  </si>
  <si>
    <t>-1,05*0,94</t>
  </si>
  <si>
    <t>-(1,3*2+0,875)*2,4+0,8*2,15</t>
  </si>
  <si>
    <t>-0,875*1,2</t>
  </si>
  <si>
    <t>22</t>
  </si>
  <si>
    <t>635211R21</t>
  </si>
  <si>
    <t>Doplnění násypu pod podlahy a dlažby granulátem přírodního jílu (s dodáním hmot), s udusáním a urovnáním povrchu násypu</t>
  </si>
  <si>
    <t>m3</t>
  </si>
  <si>
    <t>888199116</t>
  </si>
  <si>
    <t>"skladba F.1 - po odstranění polštářů" 0,1</t>
  </si>
  <si>
    <t>"skladba F.2 - po odstranění polštářů" 0,4</t>
  </si>
  <si>
    <t>23</t>
  </si>
  <si>
    <t>632450134</t>
  </si>
  <si>
    <t>Potěr cementový vyrovnávací ze suchých směsí v ploše o průměrné (střední) tl. přes 40 do 50 mm</t>
  </si>
  <si>
    <t>-218025790</t>
  </si>
  <si>
    <t>https://podminky.urs.cz/item/CS_URS_2024_01/632450134</t>
  </si>
  <si>
    <t>Poznámka k položce:_x000D_
betonový potěr C25-F4</t>
  </si>
  <si>
    <t>skladba F.1, tl. 50 mm</t>
  </si>
  <si>
    <t>"m.č. 1.03" 2,19</t>
  </si>
  <si>
    <t>"m.č. 1.04" 0,97</t>
  </si>
  <si>
    <t>"m.č. 1.05" 4,26</t>
  </si>
  <si>
    <t>Mezisoučet</t>
  </si>
  <si>
    <t>skladba F.3, tl. 50 mm</t>
  </si>
  <si>
    <t>"m.č. 1.01" 4,94</t>
  </si>
  <si>
    <t>"m.č. 1.02" 1,62</t>
  </si>
  <si>
    <t>24</t>
  </si>
  <si>
    <t>634111113</t>
  </si>
  <si>
    <t>Obvodová dilatace mezi stěnou a mazaninou nebo potěrem pružnou těsnicí páskou na bázi syntetického kaučuku výšky 80 mm</t>
  </si>
  <si>
    <t>1578171107</t>
  </si>
  <si>
    <t>https://podminky.urs.cz/item/CS_URS_2024_01/634111113</t>
  </si>
  <si>
    <t>skladba F.1</t>
  </si>
  <si>
    <t>"m.č. 1.03" 6,7</t>
  </si>
  <si>
    <t>"m.č. 1.04" 4,3</t>
  </si>
  <si>
    <t>"m.č. 1.05" 9,4</t>
  </si>
  <si>
    <t>skladba F.3</t>
  </si>
  <si>
    <t>"m.č. 1.01" 10,0</t>
  </si>
  <si>
    <t>"m.č. 1.02" 5,1</t>
  </si>
  <si>
    <t>25</t>
  </si>
  <si>
    <t>622211011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</si>
  <si>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40 do 80 mm</t>
  </si>
  <si>
    <t>investice</t>
  </si>
  <si>
    <t>-1643730746</t>
  </si>
  <si>
    <t>https://podminky.urs.cz/item/CS_URS_2024_01/622211011</t>
  </si>
  <si>
    <t>skladba W.6</t>
  </si>
  <si>
    <t>-0,8*2,1</t>
  </si>
  <si>
    <t>26</t>
  </si>
  <si>
    <t>M</t>
  </si>
  <si>
    <t>28375934</t>
  </si>
  <si>
    <t>deska EPS 70 fasádní λ=0,039 tl 60mm</t>
  </si>
  <si>
    <t>1076587825</t>
  </si>
  <si>
    <t>2,51*1,05 'Přepočtené koeficientem množství</t>
  </si>
  <si>
    <t>27</t>
  </si>
  <si>
    <t>622252002</t>
  </si>
  <si>
    <t>Montáž profilů kontaktního zateplení ostatních stěnových, dilatačních apod. lepených do tmelu</t>
  </si>
  <si>
    <t>1845018810</t>
  </si>
  <si>
    <t>https://podminky.urs.cz/item/CS_URS_2024_01/622252002</t>
  </si>
  <si>
    <t>"kolem dveří" 0,8+2,1*2</t>
  </si>
  <si>
    <t>28</t>
  </si>
  <si>
    <t>63127464</t>
  </si>
  <si>
    <t>profil rohový Al 15x15mm s výztužnou tkaninou š 100mm pro ETICS</t>
  </si>
  <si>
    <t>287515780</t>
  </si>
  <si>
    <t>5*1,05 'Přepočtené koeficientem množství</t>
  </si>
  <si>
    <t>29</t>
  </si>
  <si>
    <t>619995R01</t>
  </si>
  <si>
    <t>Začištění vnějších omítek (s dodáním hmot) kolem nových oken, typ a odstín dle stávající omítky</t>
  </si>
  <si>
    <t>-613116820</t>
  </si>
  <si>
    <t>"okno P.1" (0,945+1,19)*2</t>
  </si>
  <si>
    <t>"okno P.2" (1,23+1,975)*2</t>
  </si>
  <si>
    <t>30</t>
  </si>
  <si>
    <t>612325R22</t>
  </si>
  <si>
    <t xml:space="preserve">Vnější omítka jednotlivých malých ploch na stěnách, plochy jednotlivě do 0,25 m2, typ a odstín omítky dle stávající </t>
  </si>
  <si>
    <t>180025102</t>
  </si>
  <si>
    <t>31</t>
  </si>
  <si>
    <t>642944121</t>
  </si>
  <si>
    <t>Osazení ocelových dveřních zárubní lisovaných nebo z úhelníků dodatečně s vybetonováním prahu, plochy do 2,5 m2</t>
  </si>
  <si>
    <t>630514025</t>
  </si>
  <si>
    <t>https://podminky.urs.cz/item/CS_URS_2024_01/642944121</t>
  </si>
  <si>
    <t>Tabulka dveří</t>
  </si>
  <si>
    <t>"ozn. D.4" 1</t>
  </si>
  <si>
    <t>32</t>
  </si>
  <si>
    <t>55331436</t>
  </si>
  <si>
    <t>zárubeň jednokřídlá ocelová pro dodatečnou montáž tl stěny 110-150mm rozměru 700/1970, 2100mm</t>
  </si>
  <si>
    <t>-882818655</t>
  </si>
  <si>
    <t>Ostatní konstrukce a práce, bourání</t>
  </si>
  <si>
    <t>33</t>
  </si>
  <si>
    <t>9R01</t>
  </si>
  <si>
    <t>Vyklizení prostor před zahájením prací</t>
  </si>
  <si>
    <t>soubor</t>
  </si>
  <si>
    <t>-1101118693</t>
  </si>
  <si>
    <t>34</t>
  </si>
  <si>
    <t>9R02</t>
  </si>
  <si>
    <t>Zaměření, odpojení, případná ochrana stávajících inženýrských sítí před zahájením prací</t>
  </si>
  <si>
    <t>-1597712646</t>
  </si>
  <si>
    <t>35</t>
  </si>
  <si>
    <t>9R03</t>
  </si>
  <si>
    <t>Fasádní lešení nebo pomocná konstrukce pro práce prováděné na fasádě (zapravení omítky, nové parapety, repase a pod) - dle návrhu zhotovitele</t>
  </si>
  <si>
    <t>-727093685</t>
  </si>
  <si>
    <t>36</t>
  </si>
  <si>
    <t>949101111</t>
  </si>
  <si>
    <t>Lešení pomocné pracovní pro objekty pozemních staveb pro zatížení do 150 kg/m2, o výšce lešeňové podlahy do 1,9 m</t>
  </si>
  <si>
    <t>1131448091</t>
  </si>
  <si>
    <t>https://podminky.urs.cz/item/CS_URS_2024_01/949101111</t>
  </si>
  <si>
    <t>"plocha bytu" 46,73</t>
  </si>
  <si>
    <t>37</t>
  </si>
  <si>
    <t>965081323</t>
  </si>
  <si>
    <t>Bourání podlah z dlaždic bez podkladního lože nebo mazaniny, s jakoukoliv výplní spár betonových, teracových nebo čedičových tl. do 25 mm, plochy přes 1 m2</t>
  </si>
  <si>
    <t>1294111968</t>
  </si>
  <si>
    <t>https://podminky.urs.cz/item/CS_URS_2024_01/965081323</t>
  </si>
  <si>
    <t>Stávající stav</t>
  </si>
  <si>
    <t>"m.č 1.01" 4,94</t>
  </si>
  <si>
    <t>"m.č 1.02" 1,62</t>
  </si>
  <si>
    <t>38</t>
  </si>
  <si>
    <t>965081213</t>
  </si>
  <si>
    <t>Bourání podlah z dlaždic bez podkladního lože nebo mazaniny, s jakoukoliv výplní spár keramických nebo xylolitových tl. do 10 mm, plochy přes 1 m2</t>
  </si>
  <si>
    <t>-1784988900</t>
  </si>
  <si>
    <t>https://podminky.urs.cz/item/CS_URS_2024_01/965081213</t>
  </si>
  <si>
    <t>39</t>
  </si>
  <si>
    <t>771473810</t>
  </si>
  <si>
    <t>Demontáž soklíků z dlaždic keramických lepených rovných</t>
  </si>
  <si>
    <t>1315137401</t>
  </si>
  <si>
    <t>https://podminky.urs.cz/item/CS_URS_2024_01/771473810</t>
  </si>
  <si>
    <t>"m.č. 1.01" 10,1-(1,14+0,8+0,75)</t>
  </si>
  <si>
    <t>"m.č. 1.02" 5,5-0,75</t>
  </si>
  <si>
    <t>40</t>
  </si>
  <si>
    <t>965042141</t>
  </si>
  <si>
    <t>Bourání mazanin betonových nebo z litého asfaltu tl. do 100 mm, plochy přes 4 m2</t>
  </si>
  <si>
    <t>-963998758</t>
  </si>
  <si>
    <t>https://podminky.urs.cz/item/CS_URS_2024_01/965042141</t>
  </si>
  <si>
    <t>Stávající stav, tl. 25 mm</t>
  </si>
  <si>
    <t>"m.č. 1.01" 4,94*0,025</t>
  </si>
  <si>
    <t>41</t>
  </si>
  <si>
    <t>965042131</t>
  </si>
  <si>
    <t>Bourání mazanin betonových nebo z litého asfaltu tl. do 100 mm, plochy do 4 m2</t>
  </si>
  <si>
    <t>494725455</t>
  </si>
  <si>
    <t>https://podminky.urs.cz/item/CS_URS_2024_01/965042131</t>
  </si>
  <si>
    <t>"m.č. 1.02" 1,62*0,025</t>
  </si>
  <si>
    <t>42</t>
  </si>
  <si>
    <t>965083112</t>
  </si>
  <si>
    <t>Odstranění násypu mezi stropními trámy tl. do 100 mm, plochy přes 2 m2</t>
  </si>
  <si>
    <t>1627546461</t>
  </si>
  <si>
    <t>https://podminky.urs.cz/item/CS_URS_2024_01/965083112</t>
  </si>
  <si>
    <t>"m.č. 1.01, tl. 10 mm" 4,94*0,013</t>
  </si>
  <si>
    <t>43</t>
  </si>
  <si>
    <t>965083111</t>
  </si>
  <si>
    <t>Odstranění násypu mezi stropními trámy tl. do 100 mm, plochy do 2 m2</t>
  </si>
  <si>
    <t>232920638</t>
  </si>
  <si>
    <t>https://podminky.urs.cz/item/CS_URS_2024_01/965083111</t>
  </si>
  <si>
    <t>"m.č. 1.02, tl. 10 mm" 1,62*0,013</t>
  </si>
  <si>
    <t>44</t>
  </si>
  <si>
    <t>952902R21</t>
  </si>
  <si>
    <t>Urovnání stávajícího násypu v podlahách před realizací nových podlahových vrstev</t>
  </si>
  <si>
    <t>119081815</t>
  </si>
  <si>
    <t>"m.č. 1.03" 2,82</t>
  </si>
  <si>
    <t>"m.č. 1.04" 10,02</t>
  </si>
  <si>
    <t>45</t>
  </si>
  <si>
    <t>968072455</t>
  </si>
  <si>
    <t>Vybourání kovových rámů oken s křídly, dveřních zárubní, vrat, stěn, ostění nebo obkladů dveřních zárubní, plochy do 2 m2</t>
  </si>
  <si>
    <t>973290974</t>
  </si>
  <si>
    <t>https://podminky.urs.cz/item/CS_URS_2024_01/968072455</t>
  </si>
  <si>
    <t>0,9*2,05*3</t>
  </si>
  <si>
    <t>0,8*2,05</t>
  </si>
  <si>
    <t>0,85*2,05</t>
  </si>
  <si>
    <t>46</t>
  </si>
  <si>
    <t>968062244</t>
  </si>
  <si>
    <t>Vybourání dřevěných rámů oken s křídly, dveřních zárubní, vrat, stěn, ostění nebo obkladů rámů oken s křídly jednoduchých, plochy do 1 m2</t>
  </si>
  <si>
    <t>1721514234</t>
  </si>
  <si>
    <t>https://podminky.urs.cz/item/CS_URS_2024_01/968062244</t>
  </si>
  <si>
    <t>0,38*1,19</t>
  </si>
  <si>
    <t>0,5*1,195</t>
  </si>
  <si>
    <t>47</t>
  </si>
  <si>
    <t>962081131</t>
  </si>
  <si>
    <t>Bourání příček nebo přizdívek ze skleněných tvárnic, tl. do 100 mm</t>
  </si>
  <si>
    <t>-784194387</t>
  </si>
  <si>
    <t>https://podminky.urs.cz/item/CS_URS_2024_01/962081131</t>
  </si>
  <si>
    <t>1,4*0,61</t>
  </si>
  <si>
    <t>48</t>
  </si>
  <si>
    <t>962032230</t>
  </si>
  <si>
    <t>Bourání zdiva nadzákladového z cihel pálených plných nebo lícových nebo vápenopískových, na maltu vápennou nebo vápenocementovou, objemu do 1 m3</t>
  </si>
  <si>
    <t>1292850131</t>
  </si>
  <si>
    <t>https://podminky.urs.cz/item/CS_URS_2024_01/962032230</t>
  </si>
  <si>
    <t>1,663*3,0*0,19</t>
  </si>
  <si>
    <t>49</t>
  </si>
  <si>
    <t>971033621</t>
  </si>
  <si>
    <t>Vybourání otvorů ve zdivu základovém nebo nadzákladovém z cihel, tvárnic, příčkovek z cihel pálených na maltu vápennou nebo vápenocementovou plochy do 4 m2, tl. do 100 mm</t>
  </si>
  <si>
    <t>-1686060567</t>
  </si>
  <si>
    <t>https://podminky.urs.cz/item/CS_URS_2024_01/971033621</t>
  </si>
  <si>
    <t>Poznámka k položce:_x000D_
vč případného řezání zdiva</t>
  </si>
  <si>
    <t>-(0,8*2,05+1,4*0,61)</t>
  </si>
  <si>
    <t>50</t>
  </si>
  <si>
    <t>971033641</t>
  </si>
  <si>
    <t>Vybourání otvorů ve zdivu základovém nebo nadzákladovém z cihel, tvárnic, příčkovek z cihel pálených na maltu vápennou nebo vápenocementovou plochy do 4 m2, tl. do 300 mm</t>
  </si>
  <si>
    <t>-1697514260</t>
  </si>
  <si>
    <t>https://podminky.urs.cz/item/CS_URS_2024_01/971033641</t>
  </si>
  <si>
    <t>0,9*2,15*0,17*2</t>
  </si>
  <si>
    <t>51</t>
  </si>
  <si>
    <t>971033371</t>
  </si>
  <si>
    <t>Vybourání otvorů ve zdivu základovém nebo nadzákladovém z cihel, tvárnic, příčkovek z cihel pálených na maltu vápennou nebo vápenocementovou plochy do 0,09 m2, tl. do 750 mm</t>
  </si>
  <si>
    <t>-249112997</t>
  </si>
  <si>
    <t>https://podminky.urs.cz/item/CS_URS_2024_01/971033371</t>
  </si>
  <si>
    <t>52</t>
  </si>
  <si>
    <t>971034371</t>
  </si>
  <si>
    <t>Vybourání otvorů ve zdivu základovém nebo nadzákladovém z cihel, tvárnic, příčkovek z cihel pálených na maltu vápennou nebo vápenocementovou z jedné strany, plochy do 0,09 m2, tl. do 750 mm</t>
  </si>
  <si>
    <t>-1058785061</t>
  </si>
  <si>
    <t>https://podminky.urs.cz/item/CS_URS_2024_01/971034371</t>
  </si>
  <si>
    <t>"napojení kouřovodu na nový komínový průduch" 1</t>
  </si>
  <si>
    <t>53</t>
  </si>
  <si>
    <t>973031324</t>
  </si>
  <si>
    <t>Vysekání výklenků nebo kapes ve zdivu z cihel na maltu vápennou nebo vápenocementovou kapes, plochy do 0,10 m2, hl. do 150 mm</t>
  </si>
  <si>
    <t>-1676178377</t>
  </si>
  <si>
    <t>https://podminky.urs.cz/item/CS_URS_2024_01/973031324</t>
  </si>
  <si>
    <t>"uložení překladu Li/1" 2</t>
  </si>
  <si>
    <t>"uložení překladu Li/3" 1</t>
  </si>
  <si>
    <t>54</t>
  </si>
  <si>
    <t>977R01</t>
  </si>
  <si>
    <t>Vyříznutí zdiva 80x150x150 mm - prostor pro kliku otevíravých dveří</t>
  </si>
  <si>
    <t>-1454635333</t>
  </si>
  <si>
    <t>55</t>
  </si>
  <si>
    <t>977151121</t>
  </si>
  <si>
    <t>Jádrové vrty diamantovými korunkami do stavebních materiálů (železobetonu, betonu, cihel, obkladů, dlažeb, kamene) průměru přes 110 do 120 mm</t>
  </si>
  <si>
    <t>-945247367</t>
  </si>
  <si>
    <t>https://podminky.urs.cz/item/CS_URS_2024_01/977151121</t>
  </si>
  <si>
    <t>"VZT" 0,665</t>
  </si>
  <si>
    <t>56</t>
  </si>
  <si>
    <t>977151124</t>
  </si>
  <si>
    <t>Jádrové vrty diamantovými korunkami do stavebních materiálů (železobetonu, betonu, cihel, obkladů, dlažeb, kamene) průměru přes 150 do 180 mm</t>
  </si>
  <si>
    <t>-813299588</t>
  </si>
  <si>
    <t>https://podminky.urs.cz/item/CS_URS_2024_01/977151124</t>
  </si>
  <si>
    <t>0,665+0,67</t>
  </si>
  <si>
    <t>57</t>
  </si>
  <si>
    <t>974031664</t>
  </si>
  <si>
    <t>Vysekání rýh ve zdivu cihelném na maltu vápennou nebo vápenocementovou pro vtahování nosníků do zdí, před vybouráním otvoru do hl. 150 mm, při v. nosníku do 150 mm</t>
  </si>
  <si>
    <t>-1188901238</t>
  </si>
  <si>
    <t>https://podminky.urs.cz/item/CS_URS_2024_01/974031664</t>
  </si>
  <si>
    <t>"pro osazení Li/2" 1,2*2*2</t>
  </si>
  <si>
    <t>58</t>
  </si>
  <si>
    <t>974031142</t>
  </si>
  <si>
    <t>Vysekání rýh ve zdivu cihelném na maltu vápennou nebo vápenocementovou do hl. 70 mm a šířky do 70 mm</t>
  </si>
  <si>
    <t>-276873697</t>
  </si>
  <si>
    <t>https://podminky.urs.cz/item/CS_URS_2024_01/974031142</t>
  </si>
  <si>
    <t>"ZTI" 3,5</t>
  </si>
  <si>
    <t>59</t>
  </si>
  <si>
    <t>977332112</t>
  </si>
  <si>
    <t>Frézování drážek pro vodiče ve stěnách z cihel, rozměru do 50x50 mm</t>
  </si>
  <si>
    <t>-329700088</t>
  </si>
  <si>
    <t>https://podminky.urs.cz/item/CS_URS_2024_01/977332112</t>
  </si>
  <si>
    <t>60</t>
  </si>
  <si>
    <t>978059541</t>
  </si>
  <si>
    <t>Odsekání obkladů stěn včetně otlučení podkladní omítky až na zdivo z obkládaček vnitřních, z jakýchkoliv materiálů, plochy přes 1 m2</t>
  </si>
  <si>
    <t>-1552297577</t>
  </si>
  <si>
    <t>https://podminky.urs.cz/item/CS_URS_2024_01/978059541</t>
  </si>
  <si>
    <t>"m.č. 1.02" (1,64+0,92)*2*1,79-0,85*2,05</t>
  </si>
  <si>
    <t>"m.č. 1.03" (1,885+0,95)*2,41+(0,35+0,38)*1,19+0,35*0,38</t>
  </si>
  <si>
    <t>"m.č. 1.04" (0,35+0,5)*1,195+0,35*0,5+1,5*0,3</t>
  </si>
  <si>
    <t>"m.č. 1.06" 1,36*0,15</t>
  </si>
  <si>
    <t>61</t>
  </si>
  <si>
    <t>978011141</t>
  </si>
  <si>
    <t>Otlučení vápenných nebo vápenocementových omítek vnitřních ploch stropů, v rozsahu přes 10 do 30 %</t>
  </si>
  <si>
    <t>-1411426368</t>
  </si>
  <si>
    <t>https://podminky.urs.cz/item/CS_URS_2024_01/978011141</t>
  </si>
  <si>
    <t>Nový stav</t>
  </si>
  <si>
    <t>"m.č. 1.06" 4,4*3,06</t>
  </si>
  <si>
    <t>"m.č. 1.07" 12,95</t>
  </si>
  <si>
    <t>62</t>
  </si>
  <si>
    <t>978013141</t>
  </si>
  <si>
    <t>Otlučení vápenných nebo vápenocementových omítek vnitřních ploch stěn s vyškrabáním spar, s očištěním zdiva, v rozsahu přes 10 do 30 %</t>
  </si>
  <si>
    <t>910281958</t>
  </si>
  <si>
    <t>https://podminky.urs.cz/item/CS_URS_2024_01/978013141</t>
  </si>
  <si>
    <t>"m.č. 1.01" 10,0*3,3-(1,21*2,345+1,955*2,165+1,47*2,85+0,8*2,05)</t>
  </si>
  <si>
    <t>"m.č. 1.02" 5,2*3,3-0,8*2,05</t>
  </si>
  <si>
    <t>"m.č. 1.03" (1,375+0,11)*3,3+2,85*2*0,412-0,9*2,15</t>
  </si>
  <si>
    <t>"m.č. 1.04" 1,05*3,3+0,875*2,1</t>
  </si>
  <si>
    <t>"m.č. 1.05" 1,438*3,3-1,13*2,47+(0,945+1,19*2)*0,3</t>
  </si>
  <si>
    <t>"m.č. 1.06" 21,2*3,3-(2,6*3,3+0,9*2,02*2+0,9*2,15*2+1,24*1,995)+0,15*2,895*2+0,1*1,995*2</t>
  </si>
  <si>
    <t>"m.č. 1.07" 14,92*3,3-(1,11*2,345+0,9*2,15+1,23*1,975)+0,15*2,895*2+0,1*1,995*2</t>
  </si>
  <si>
    <t>63</t>
  </si>
  <si>
    <t>952901111</t>
  </si>
  <si>
    <t>Vyčištění budov nebo objektů před předáním do užívání budov bytové nebo občanské výstavby, světlé výšky podlaží do 4 m</t>
  </si>
  <si>
    <t>-366734523</t>
  </si>
  <si>
    <t>https://podminky.urs.cz/item/CS_URS_2024_01/952901111</t>
  </si>
  <si>
    <t>"plocha bytu" 45,92</t>
  </si>
  <si>
    <t>"komunikační prostory v domě" 100,0</t>
  </si>
  <si>
    <t>64</t>
  </si>
  <si>
    <t>9R04</t>
  </si>
  <si>
    <t>Pravidelný úklid společných prostor po dobu provádění stavebních prací</t>
  </si>
  <si>
    <t>-976690746</t>
  </si>
  <si>
    <t>997</t>
  </si>
  <si>
    <t>Přesun sutě</t>
  </si>
  <si>
    <t>65</t>
  </si>
  <si>
    <t>997013216</t>
  </si>
  <si>
    <t>Vnitrostaveništní doprava suti a vybouraných hmot vodorovně do 50 m s naložením ručně pro budovy a haly výšky přes 18 do 21 m</t>
  </si>
  <si>
    <t>t</t>
  </si>
  <si>
    <t>-1600455833</t>
  </si>
  <si>
    <t>https://podminky.urs.cz/item/CS_URS_2024_01/997013216</t>
  </si>
  <si>
    <t>66</t>
  </si>
  <si>
    <t>997013501</t>
  </si>
  <si>
    <t>Odvoz suti a vybouraných hmot na skládku nebo meziskládku se složením, na vzdálenost do 1 km</t>
  </si>
  <si>
    <t>1688881043</t>
  </si>
  <si>
    <t>https://podminky.urs.cz/item/CS_URS_2024_01/997013501</t>
  </si>
  <si>
    <t>67</t>
  </si>
  <si>
    <t>997013509</t>
  </si>
  <si>
    <t>Odvoz suti a vybouraných hmot na skládku nebo meziskládku se složením, na vzdálenost Příplatek k ceně za každý další započatý 1 km přes 1 km</t>
  </si>
  <si>
    <t>-360235195</t>
  </si>
  <si>
    <t>https://podminky.urs.cz/item/CS_URS_2024_01/997013509</t>
  </si>
  <si>
    <t>Poznámka k položce:_x000D_
předpoklad do 10 km</t>
  </si>
  <si>
    <t>12,676*9 'Přepočtené koeficientem množství</t>
  </si>
  <si>
    <t>68</t>
  </si>
  <si>
    <t>997013601</t>
  </si>
  <si>
    <t>Poplatek za uložení stavebního odpadu na skládce (skládkovné) z prostého betonu zatříděného do Katalogu odpadů pod kódem 17 01 01</t>
  </si>
  <si>
    <t>-480682930</t>
  </si>
  <si>
    <t>https://podminky.urs.cz/item/CS_URS_2024_01/997013601</t>
  </si>
  <si>
    <t>0,273+0,09</t>
  </si>
  <si>
    <t>69</t>
  </si>
  <si>
    <t>997013603</t>
  </si>
  <si>
    <t>Poplatek za uložení stavebního odpadu na skládce (skládkovné) cihelného zatříděného do Katalogu odpadů pod kódem 17 01 02</t>
  </si>
  <si>
    <t>-566372908</t>
  </si>
  <si>
    <t>https://podminky.urs.cz/item/CS_URS_2024_01/997013603</t>
  </si>
  <si>
    <t>1,706+0,305+1,184+0,124*2+0,045+0,017+0,075+0,202+0,002</t>
  </si>
  <si>
    <t>70</t>
  </si>
  <si>
    <t>997013607</t>
  </si>
  <si>
    <t>Poplatek za uložení stavebního odpadu na skládce (skládkovné) z tašek a keramických výrobků zatříděného do Katalogu odpadů pod kódem 17 01 03</t>
  </si>
  <si>
    <t>-1165115890</t>
  </si>
  <si>
    <t>https://podminky.urs.cz/item/CS_URS_2024_01/997013607</t>
  </si>
  <si>
    <t>0,057+0,04+1,163</t>
  </si>
  <si>
    <t>71</t>
  </si>
  <si>
    <t>997013811</t>
  </si>
  <si>
    <t>Poplatek za uložení stavebního odpadu na skládce (skládkovné) dřevěného zatříděného do Katalogu odpadů pod kódem 17 02 01</t>
  </si>
  <si>
    <t>-1937842086</t>
  </si>
  <si>
    <t>https://podminky.urs.cz/item/CS_URS_2024_01/997013811</t>
  </si>
  <si>
    <t>1,837+0,024+0,018+0,004+0,003+0,008</t>
  </si>
  <si>
    <t>72</t>
  </si>
  <si>
    <t>997013631</t>
  </si>
  <si>
    <t>Poplatek za uložení stavebního odpadu na skládce (skládkovné) směsného stavebního a demoličního zatříděného do Katalogu odpadů pod kódem 17 09 04</t>
  </si>
  <si>
    <t>1549843364</t>
  </si>
  <si>
    <t>https://podminky.urs.cz/item/CS_URS_2024_01/997013631</t>
  </si>
  <si>
    <t>"celková suť" 12,676</t>
  </si>
  <si>
    <t>"beton" -0,363</t>
  </si>
  <si>
    <t>"cihla" -3,784</t>
  </si>
  <si>
    <t>"keramika" -1,26</t>
  </si>
  <si>
    <t>"dřevo" -1,894</t>
  </si>
  <si>
    <t>998</t>
  </si>
  <si>
    <t>Přesun hmot</t>
  </si>
  <si>
    <t>73</t>
  </si>
  <si>
    <t>998018003</t>
  </si>
  <si>
    <t>Přesun hmot pro budovy občanské výstavby, bydlení, výrobu a služby ruční (bez užití mechanizace) vodorovná dopravní vzdálenost do 100 m pro budovy s jakoukoliv nosnou konstrukcí výšky přes 12 do 24 m</t>
  </si>
  <si>
    <t>-1390604960</t>
  </si>
  <si>
    <t>https://podminky.urs.cz/item/CS_URS_2024_01/998018003</t>
  </si>
  <si>
    <t>PSV</t>
  </si>
  <si>
    <t>Práce a dodávky PSV</t>
  </si>
  <si>
    <t>713</t>
  </si>
  <si>
    <t>Izolace tepelné</t>
  </si>
  <si>
    <t>74</t>
  </si>
  <si>
    <t>713131121</t>
  </si>
  <si>
    <t>Montáž tepelné izolace stěn rohožemi, pásy, deskami, dílci, bloky (izolační materiál ve specifikaci) přichycením úchytnými dráty a závlačkami</t>
  </si>
  <si>
    <t>581053793</t>
  </si>
  <si>
    <t>https://podminky.urs.cz/item/CS_URS_2024_01/713131121</t>
  </si>
  <si>
    <t>m.č. 1.01</t>
  </si>
  <si>
    <t>1,955*1,135</t>
  </si>
  <si>
    <t>75</t>
  </si>
  <si>
    <t>63148201</t>
  </si>
  <si>
    <t>deska tepelně izolační minerální provětrávaných fasád λ=0,030-0,33 tl 30mm</t>
  </si>
  <si>
    <t>-1048548273</t>
  </si>
  <si>
    <t>76</t>
  </si>
  <si>
    <t>998713313</t>
  </si>
  <si>
    <t>Přesun hmot pro izolace tepelné stanovený procentní sazbou (%) z ceny vodorovná dopravní vzdálenost do 50 m ruční (bez užití mechanizace) v objektech výšky přes 12 m do 24 m</t>
  </si>
  <si>
    <t>%</t>
  </si>
  <si>
    <t>1821482765</t>
  </si>
  <si>
    <t>https://podminky.urs.cz/item/CS_URS_2024_01/998713313</t>
  </si>
  <si>
    <t>721</t>
  </si>
  <si>
    <t>Zdravotechnika - vnitřní kanalizace</t>
  </si>
  <si>
    <t>77</t>
  </si>
  <si>
    <t>721R03</t>
  </si>
  <si>
    <t>Demontáž připojovacích rozvodů kanalizace</t>
  </si>
  <si>
    <t>825204827</t>
  </si>
  <si>
    <t>722</t>
  </si>
  <si>
    <t>Zdravotechnika - vnitřní vodovod</t>
  </si>
  <si>
    <t>78</t>
  </si>
  <si>
    <t>722R01</t>
  </si>
  <si>
    <t>Demontáž rozvodů teplé vody</t>
  </si>
  <si>
    <t>161276903</t>
  </si>
  <si>
    <t>79</t>
  </si>
  <si>
    <t>722R02</t>
  </si>
  <si>
    <t>Demontáž připojovacích rozvodů studené vody</t>
  </si>
  <si>
    <t>-1679881186</t>
  </si>
  <si>
    <t>723</t>
  </si>
  <si>
    <t>Zdravotechnika - vnitřní plynovod</t>
  </si>
  <si>
    <t>80</t>
  </si>
  <si>
    <t>7231R01</t>
  </si>
  <si>
    <t>Demontáž potrubí plynovodního z ocelových trubek DN 25 vč armatur</t>
  </si>
  <si>
    <t>-2023796031</t>
  </si>
  <si>
    <t>81</t>
  </si>
  <si>
    <t>7231R02</t>
  </si>
  <si>
    <t>Demontáž plynových otopných těles podokenních typu WAV vč odkouření přes stěnu</t>
  </si>
  <si>
    <t>1131783308</t>
  </si>
  <si>
    <t>725</t>
  </si>
  <si>
    <t>Zdravotechnika - zařizovací předměty</t>
  </si>
  <si>
    <t>82</t>
  </si>
  <si>
    <t>725110811</t>
  </si>
  <si>
    <t>Demontáž klozetů splachovacích s nádrží nebo tlakovým splachovačem</t>
  </si>
  <si>
    <t>-684003059</t>
  </si>
  <si>
    <t>https://podminky.urs.cz/item/CS_URS_2024_01/725110811</t>
  </si>
  <si>
    <t>83</t>
  </si>
  <si>
    <t>725210821</t>
  </si>
  <si>
    <t>Demontáž umyvadel bez výtokových armatur umyvadel</t>
  </si>
  <si>
    <t>1951456437</t>
  </si>
  <si>
    <t>https://podminky.urs.cz/item/CS_URS_2024_01/725210821</t>
  </si>
  <si>
    <t>84</t>
  </si>
  <si>
    <t>725240812</t>
  </si>
  <si>
    <t>Demontáž sprchových kabin a vaniček bez výtokových armatur vaniček</t>
  </si>
  <si>
    <t>-767952329</t>
  </si>
  <si>
    <t>https://podminky.urs.cz/item/CS_URS_2024_01/725240812</t>
  </si>
  <si>
    <t>85</t>
  </si>
  <si>
    <t>725310823</t>
  </si>
  <si>
    <t>Demontáž dřezů jednodílných bez výtokových armatur vestavěných v kuchyňských sestavách</t>
  </si>
  <si>
    <t>2146436691</t>
  </si>
  <si>
    <t>https://podminky.urs.cz/item/CS_URS_2024_01/725310823</t>
  </si>
  <si>
    <t>86</t>
  </si>
  <si>
    <t>725610810</t>
  </si>
  <si>
    <t>Demontáž plynových sporáků normálních nebo kombinovaných</t>
  </si>
  <si>
    <t>440384940</t>
  </si>
  <si>
    <t>https://podminky.urs.cz/item/CS_URS_2024_01/725610810</t>
  </si>
  <si>
    <t>87</t>
  </si>
  <si>
    <t>725820801</t>
  </si>
  <si>
    <t>Demontáž baterií nástěnných do G 3/4</t>
  </si>
  <si>
    <t>545328872</t>
  </si>
  <si>
    <t>https://podminky.urs.cz/item/CS_URS_2024_01/725820801</t>
  </si>
  <si>
    <t>"sprchová" 1</t>
  </si>
  <si>
    <t>"dřez" 1</t>
  </si>
  <si>
    <t>88</t>
  </si>
  <si>
    <t>725820802</t>
  </si>
  <si>
    <t>Demontáž baterií stojánkových do 1 otvoru</t>
  </si>
  <si>
    <t>1268154149</t>
  </si>
  <si>
    <t>https://podminky.urs.cz/item/CS_URS_2024_01/725820802</t>
  </si>
  <si>
    <t>"umyvadlová" 1</t>
  </si>
  <si>
    <t>89</t>
  </si>
  <si>
    <t>725530823</t>
  </si>
  <si>
    <t>Demontáž elektrických zásobníkových ohřívačů vody tlakových od 50 do 200 l</t>
  </si>
  <si>
    <t>751096308</t>
  </si>
  <si>
    <t>https://podminky.urs.cz/item/CS_URS_2024_01/725530823</t>
  </si>
  <si>
    <t>751</t>
  </si>
  <si>
    <t>90</t>
  </si>
  <si>
    <t>751R02</t>
  </si>
  <si>
    <t>Komínový průzkum</t>
  </si>
  <si>
    <t>-224885543</t>
  </si>
  <si>
    <t>762</t>
  </si>
  <si>
    <t>Konstrukce tesařské</t>
  </si>
  <si>
    <t>91</t>
  </si>
  <si>
    <t>762511847</t>
  </si>
  <si>
    <t>Demontáž podlahové konstrukce podkladové z dřevoštěpkových desek jednovrstvých šroubovaných na sraz, tloušťka desky přes 15 mm</t>
  </si>
  <si>
    <t>-224643846</t>
  </si>
  <si>
    <t>https://podminky.urs.cz/item/CS_URS_2024_01/762511847</t>
  </si>
  <si>
    <t xml:space="preserve">Poznámka k položce:_x000D_
pomocně pro DTD a překližku </t>
  </si>
  <si>
    <t>"m.č. 1.05" 14,38</t>
  </si>
  <si>
    <t>"m.č. 1.06" 12,95</t>
  </si>
  <si>
    <t>92</t>
  </si>
  <si>
    <t>762522812</t>
  </si>
  <si>
    <t>Demontáž podlah s polštáři z prken nebo fošen tl. přes 32 mm</t>
  </si>
  <si>
    <t>1477734782</t>
  </si>
  <si>
    <t>https://podminky.urs.cz/item/CS_URS_2024_01/762522812</t>
  </si>
  <si>
    <t>763</t>
  </si>
  <si>
    <t>Konstrukce suché výstavby</t>
  </si>
  <si>
    <t>93</t>
  </si>
  <si>
    <t>763111R11</t>
  </si>
  <si>
    <t>Demontáž příček ze sádrokartonových desek s nosnou konstrukcí z ocelových profilů</t>
  </si>
  <si>
    <t>-885267591</t>
  </si>
  <si>
    <t>(1,555+2,265+0,51)*3,345</t>
  </si>
  <si>
    <t>0,3*1,19</t>
  </si>
  <si>
    <t>-0,8*2,05</t>
  </si>
  <si>
    <t>94</t>
  </si>
  <si>
    <t>763111411</t>
  </si>
  <si>
    <t>Příčka ze sádrokartonových desek s nosnou konstrukcí z jednoduchých ocelových profilů UW, CW dvojitě opláštěná deskami standardními A tl. 2 x 12,5 mm s izolací, EI 60, příčka tl. 100 mm, profil 50, Rw do 51 dB</t>
  </si>
  <si>
    <t>1553591861</t>
  </si>
  <si>
    <t>https://podminky.urs.cz/item/CS_URS_2024_01/763111411</t>
  </si>
  <si>
    <t>1,315*2,7</t>
  </si>
  <si>
    <t>95</t>
  </si>
  <si>
    <t>763111414</t>
  </si>
  <si>
    <t>Příčka ze sádrokartonových desek s nosnou konstrukcí z jednoduchých ocelových profilů UW, CW dvojitě opláštěná deskami standardními A tl. 2 x 12,5 mm s izolací, EI 60, příčka tl. 125 mm, profil 75, Rw do 53 dB</t>
  </si>
  <si>
    <t>1638478997</t>
  </si>
  <si>
    <t>https://podminky.urs.cz/item/CS_URS_2024_01/763111414</t>
  </si>
  <si>
    <t>(2,63+1,31+1,375+0,4)*3,345</t>
  </si>
  <si>
    <t>96</t>
  </si>
  <si>
    <t>763121R53</t>
  </si>
  <si>
    <t>Stěna předsazená ze sádrokartonových desek s nosnou konstrukcí z ocelových profilů CW, UW dvojitě opláštěná deskami impregnovanými H2 tl. 2 x 12,5 mm s izolací, stěna tl. 100 mm, profil 75</t>
  </si>
  <si>
    <t>-303806418</t>
  </si>
  <si>
    <t>0,91*2,7</t>
  </si>
  <si>
    <t>(0,945+0,108)*(0,94+0,1)</t>
  </si>
  <si>
    <t>0,1*1,7</t>
  </si>
  <si>
    <t>97</t>
  </si>
  <si>
    <t>763121590</t>
  </si>
  <si>
    <t>Stěna předsazená ze sádrokartonových desek pro osazení závěsného WC s nosnou konstrukcí z ocelových profilů CW, UW dvojitě opláštěná deskami impregnovanými H2 tl. 2x12,5 mm bez izolace, stěna tl. 150 - 250 mm, profil 50</t>
  </si>
  <si>
    <t>-673504316</t>
  </si>
  <si>
    <t>https://podminky.urs.cz/item/CS_URS_2024_01/763121590</t>
  </si>
  <si>
    <t>0,875*(1,2+0,185)</t>
  </si>
  <si>
    <t>98</t>
  </si>
  <si>
    <t>763164531</t>
  </si>
  <si>
    <t>Obklad konstrukcí sádrokartonovými deskami včetně ochranných úhelníků ve tvaru L rozvinuté šíře přes 0,4 do 0,8 m, opláštěný deskou standardní A, tl. 12,5 mm</t>
  </si>
  <si>
    <t>-1919353467</t>
  </si>
  <si>
    <t>https://podminky.urs.cz/item/CS_URS_2024_01/763164531</t>
  </si>
  <si>
    <t>m.č. 1.02 - sokl</t>
  </si>
  <si>
    <t>0,405*2+1,745</t>
  </si>
  <si>
    <t>99</t>
  </si>
  <si>
    <t>763R01</t>
  </si>
  <si>
    <t>Příplatek SDK konstrukcím za použití impregnovaných desek</t>
  </si>
  <si>
    <t>-1541454295</t>
  </si>
  <si>
    <t>m.č. 1.05</t>
  </si>
  <si>
    <t>(2,63+1,31+0,525)*3,345</t>
  </si>
  <si>
    <t>1,215*2,7</t>
  </si>
  <si>
    <t>m.č. 1.04</t>
  </si>
  <si>
    <t>(0,87+0,3)*3,345</t>
  </si>
  <si>
    <t>1,3*2,7</t>
  </si>
  <si>
    <t>100</t>
  </si>
  <si>
    <t>763111714</t>
  </si>
  <si>
    <t>Příčka ze sádrokartonových desek ostatní konstrukce a práce na příčkách ze sádrokartonových desek zalomení příčky</t>
  </si>
  <si>
    <t>-387409993</t>
  </si>
  <si>
    <t>https://podminky.urs.cz/item/CS_URS_2024_01/763111714</t>
  </si>
  <si>
    <t>3,345*2</t>
  </si>
  <si>
    <t>101</t>
  </si>
  <si>
    <t>763121712</t>
  </si>
  <si>
    <t>Stěna předsazená ze sádrokartonových desek ostatní konstrukce a práce na předsazených stěnách ze sádrokartonových desek zalomení stěny</t>
  </si>
  <si>
    <t>-1790461848</t>
  </si>
  <si>
    <t>https://podminky.urs.cz/item/CS_URS_2024_01/763121712</t>
  </si>
  <si>
    <t>0,945+0,108+1,7</t>
  </si>
  <si>
    <t>0,875</t>
  </si>
  <si>
    <t>102</t>
  </si>
  <si>
    <t>763173113</t>
  </si>
  <si>
    <t>Montáž nosičů zařizovacích předmětů pro konstrukce ze sádrokartonových desek úchytu pro WC</t>
  </si>
  <si>
    <t>1218021631</t>
  </si>
  <si>
    <t>https://podminky.urs.cz/item/CS_URS_2024_01/763173113</t>
  </si>
  <si>
    <t>103</t>
  </si>
  <si>
    <t>59030731</t>
  </si>
  <si>
    <t>konstrukce pro uchycení WC osová rozteč CW profilů 450-625mm</t>
  </si>
  <si>
    <t>-2042806990</t>
  </si>
  <si>
    <t>104</t>
  </si>
  <si>
    <t>763173111</t>
  </si>
  <si>
    <t>Montáž nosičů zařizovacích předmětů pro konstrukce ze sádrokartonových desek úchytu pro umyvadlo</t>
  </si>
  <si>
    <t>333637826</t>
  </si>
  <si>
    <t>https://podminky.urs.cz/item/CS_URS_2024_01/763173111</t>
  </si>
  <si>
    <t>105</t>
  </si>
  <si>
    <t>59030729</t>
  </si>
  <si>
    <t>konstrukce pro uchycení umyvadla s nástěnnými bateriemi osová rozteč CW profilů 450-625mm</t>
  </si>
  <si>
    <t>-1825298884</t>
  </si>
  <si>
    <t>106</t>
  </si>
  <si>
    <t>763181421</t>
  </si>
  <si>
    <t>Výplně otvorů konstrukcí ze sádrokartonových desek ztužující výplň otvoru pro dveře s UA a UW profilem, výšky příčky přes 2,80 do 3,25 m</t>
  </si>
  <si>
    <t>-1597045823</t>
  </si>
  <si>
    <t>https://podminky.urs.cz/item/CS_URS_2024_01/763181421</t>
  </si>
  <si>
    <t>107</t>
  </si>
  <si>
    <t>763131451</t>
  </si>
  <si>
    <t>Podhled ze sádrokartonových desek dvouvrstvá zavěšená spodní konstrukce z ocelových profilů CD, UD jednoduše opláštěná deskou impregnovanou H2, tl. 12,5 mm, bez izolace</t>
  </si>
  <si>
    <t>568929993</t>
  </si>
  <si>
    <t>https://podminky.urs.cz/item/CS_URS_2024_01/763131451</t>
  </si>
  <si>
    <t>108</t>
  </si>
  <si>
    <t>763131411</t>
  </si>
  <si>
    <t>Podhled ze sádrokartonových desek dvouvrstvá zavěšená spodní konstrukce z ocelových profilů CD, UD jednoduše opláštěná deskou standardní A, tl. 12,5 mm, bez izolace</t>
  </si>
  <si>
    <t>1185204158</t>
  </si>
  <si>
    <t>https://podminky.urs.cz/item/CS_URS_2024_01/763131411</t>
  </si>
  <si>
    <t>"m.č. 1.06 - kuchyně" 2,815*1,7</t>
  </si>
  <si>
    <t>109</t>
  </si>
  <si>
    <t>763131721</t>
  </si>
  <si>
    <t>Podhled ze sádrokartonových desek ostatní práce a konstrukce na podhledech ze sádrokartonových desek skokové změny výšky podhledu do 0,5 m</t>
  </si>
  <si>
    <t>-1405382641</t>
  </si>
  <si>
    <t>https://podminky.urs.cz/item/CS_URS_2024_01/763131721</t>
  </si>
  <si>
    <t>"kuchyně/obývací pokoj" 1,7</t>
  </si>
  <si>
    <t>110</t>
  </si>
  <si>
    <t>763131761</t>
  </si>
  <si>
    <t>Podhled ze sádrokartonových desek Příplatek k cenám za plochu do 3 m2 jednotlivě</t>
  </si>
  <si>
    <t>-2032990880</t>
  </si>
  <si>
    <t>https://podminky.urs.cz/item/CS_URS_2024_01/763131761</t>
  </si>
  <si>
    <t>111</t>
  </si>
  <si>
    <t>763131765</t>
  </si>
  <si>
    <t>Podhled ze sádrokartonových desek Příplatek k cenám za výšku zavěšení přes 0,5 do 1,0 m</t>
  </si>
  <si>
    <t>1314387535</t>
  </si>
  <si>
    <t>https://podminky.urs.cz/item/CS_URS_2024_01/763131765</t>
  </si>
  <si>
    <t>112</t>
  </si>
  <si>
    <t>763131912</t>
  </si>
  <si>
    <t>Zhotovení otvorů v podhledech a podkrovích ze sádrokartonových desek pro prostupy (voda, elektro, topení, VZT), osvětlení, sprinklery, revizní klapky a dvířka včetně vyztužení profily, velikost přes 0,10 do 0,25 m2</t>
  </si>
  <si>
    <t>-1100764071</t>
  </si>
  <si>
    <t>https://podminky.urs.cz/item/CS_URS_2024_01/763131912</t>
  </si>
  <si>
    <t>Tabulka ostatních prvků</t>
  </si>
  <si>
    <t>"ozn. X.3" 1</t>
  </si>
  <si>
    <t>113</t>
  </si>
  <si>
    <t>763172398</t>
  </si>
  <si>
    <t>Montáž dvířek pro konstrukce ze sádrokartonových desek revizních dvouplášťových pro podhledy ostatních velikostí do 0,5 m2</t>
  </si>
  <si>
    <t>-375808815</t>
  </si>
  <si>
    <t>https://podminky.urs.cz/item/CS_URS_2024_01/763172398</t>
  </si>
  <si>
    <t>114</t>
  </si>
  <si>
    <t>59030752</t>
  </si>
  <si>
    <t>dvířka revizní jednokřídlá s automatickým zámkem 300x600mm</t>
  </si>
  <si>
    <t>403403339</t>
  </si>
  <si>
    <t>Poznámka k položce:_x000D_
pevný hliníkový rám, výklopná hliníková dvířka, osazená impegnovanou SDK deskou 12,5 mm, tlačný zámek, pojistné lanko, specifikace dle PD</t>
  </si>
  <si>
    <t>115</t>
  </si>
  <si>
    <t>763111717</t>
  </si>
  <si>
    <t>Příčka ze sádrokartonových desek ostatní konstrukce a práce na příčkách ze sádrokartonových desek základní penetrační nátěr (oboustranný)</t>
  </si>
  <si>
    <t>-292726268</t>
  </si>
  <si>
    <t>https://podminky.urs.cz/item/CS_URS_2024_01/763111717</t>
  </si>
  <si>
    <t>3,551+19,117</t>
  </si>
  <si>
    <t>116</t>
  </si>
  <si>
    <t>763121714</t>
  </si>
  <si>
    <t>Stěna předsazená ze sádrokartonových desek ostatní konstrukce a práce na předsazených stěnách ze sádrokartonových desek základní penetrační nátěr</t>
  </si>
  <si>
    <t>1719850251</t>
  </si>
  <si>
    <t>https://podminky.urs.cz/item/CS_URS_2024_01/763121714</t>
  </si>
  <si>
    <t>3,722+1,212+2,555*0,45</t>
  </si>
  <si>
    <t>117</t>
  </si>
  <si>
    <t>763131714</t>
  </si>
  <si>
    <t>Podhled ze sádrokartonových desek ostatní práce a konstrukce na podhledech ze sádrokartonových desek základní penetrační nátěr</t>
  </si>
  <si>
    <t>1917763910</t>
  </si>
  <si>
    <t>https://podminky.urs.cz/item/CS_URS_2024_01/763131714</t>
  </si>
  <si>
    <t>5,23+4,786+1,7*0,4</t>
  </si>
  <si>
    <t>118</t>
  </si>
  <si>
    <t>763251R41</t>
  </si>
  <si>
    <t>Podlaha ze sádrovláknitých desek na pero a drážku z podlahových prvků 2x12,5 mm podlaha tl. 55 mm s dřevovláknitou deskou tl. 10 mm a podsypem 20 mm</t>
  </si>
  <si>
    <t>1888447614</t>
  </si>
  <si>
    <t>https://podminky.urs.cz/item/CS_URS_2024_01/763251R41</t>
  </si>
  <si>
    <t>Skladba F.2</t>
  </si>
  <si>
    <t>"m.č. 1.06" 18,99</t>
  </si>
  <si>
    <t>119</t>
  </si>
  <si>
    <t>998763513</t>
  </si>
  <si>
    <t>Přesun hmot pro konstrukce montované z desek sádrokartonových, sádrovláknitých, cementovláknitých nebo cementových stanovený procentní sazbou (%) z ceny vodorovná dopravní vzdálenost do 50 m ruční (bez užití mechanizace) v objektech výšky přes 12 do 24 m</t>
  </si>
  <si>
    <t>650848077</t>
  </si>
  <si>
    <t>https://podminky.urs.cz/item/CS_URS_2024_01/998763513</t>
  </si>
  <si>
    <t>764</t>
  </si>
  <si>
    <t>Konstrukce klempířské</t>
  </si>
  <si>
    <t>120</t>
  </si>
  <si>
    <t>764002851</t>
  </si>
  <si>
    <t>Demontáž klempířských konstrukcí oplechování parapetů do suti</t>
  </si>
  <si>
    <t>1026740255</t>
  </si>
  <si>
    <t>https://podminky.urs.cz/item/CS_URS_2024_01/764002851</t>
  </si>
  <si>
    <t>"okno P.1" 0,98</t>
  </si>
  <si>
    <t>"okno P.2" 1,26*2</t>
  </si>
  <si>
    <t>121</t>
  </si>
  <si>
    <t>764216605</t>
  </si>
  <si>
    <t>Oplechování parapetů z pozinkovaného plechu s povrchovou úpravou rovných mechanicky kotvené, bez rohů rš 400 mm</t>
  </si>
  <si>
    <t>2003904909</t>
  </si>
  <si>
    <t>https://podminky.urs.cz/item/CS_URS_2024_01/764216605</t>
  </si>
  <si>
    <t xml:space="preserve">Tabulka výplní </t>
  </si>
  <si>
    <t>122</t>
  </si>
  <si>
    <t>998764313</t>
  </si>
  <si>
    <t>Přesun hmot pro konstrukce klempířské stanovený procentní sazbou (%) z ceny vodorovná dopravní vzdálenost do 50 m ruční (bez užtití mechanizace) v objektech výšky přes 12 do 24 m</t>
  </si>
  <si>
    <t>-1615479045</t>
  </si>
  <si>
    <t>https://podminky.urs.cz/item/CS_URS_2024_01/998764313</t>
  </si>
  <si>
    <t>766</t>
  </si>
  <si>
    <t>Konstrukce truhlářské</t>
  </si>
  <si>
    <t>123</t>
  </si>
  <si>
    <t>766411821</t>
  </si>
  <si>
    <t>Demontáž obložení stěn palubkami</t>
  </si>
  <si>
    <t>858393570</t>
  </si>
  <si>
    <t>https://podminky.urs.cz/item/CS_URS_2024_01/766411821</t>
  </si>
  <si>
    <t>124</t>
  </si>
  <si>
    <t>766411822</t>
  </si>
  <si>
    <t>Demontáž obložení stěn podkladových roštů</t>
  </si>
  <si>
    <t>-1610642384</t>
  </si>
  <si>
    <t>https://podminky.urs.cz/item/CS_URS_2024_01/766411822</t>
  </si>
  <si>
    <t>125</t>
  </si>
  <si>
    <t>766491851</t>
  </si>
  <si>
    <t>Demontáž ostatních truhlářských konstrukcí prahů dveří jednokřídlových</t>
  </si>
  <si>
    <t>981051397</t>
  </si>
  <si>
    <t>https://podminky.urs.cz/item/CS_URS_2024_01/766491851</t>
  </si>
  <si>
    <t>126</t>
  </si>
  <si>
    <t>766491853</t>
  </si>
  <si>
    <t>Demontáž ostatních truhlářských konstrukcí prahů dveří dvoukřídlových</t>
  </si>
  <si>
    <t>1679019238</t>
  </si>
  <si>
    <t>https://podminky.urs.cz/item/CS_URS_2024_01/766491853</t>
  </si>
  <si>
    <t>127</t>
  </si>
  <si>
    <t>766812820</t>
  </si>
  <si>
    <t>Demontáž kuchyňských linek dřevěných nebo kovových včetně skříněk uchycených na stěně, délky do 1500 mm</t>
  </si>
  <si>
    <t>-205130278</t>
  </si>
  <si>
    <t>https://podminky.urs.cz/item/CS_URS_2024_01/766812820</t>
  </si>
  <si>
    <t>"spodní a horní jedna sestava" 3</t>
  </si>
  <si>
    <t>128</t>
  </si>
  <si>
    <t>766691941</t>
  </si>
  <si>
    <t>Výměna parapetních desek šířky do 300 mm</t>
  </si>
  <si>
    <t>-292313818</t>
  </si>
  <si>
    <t>https://podminky.urs.cz/item/CS_URS_2024_01/766691941</t>
  </si>
  <si>
    <t>Tabulka truhlářských výrobků</t>
  </si>
  <si>
    <t>"ozn. J.3" 1,37*2</t>
  </si>
  <si>
    <t>129</t>
  </si>
  <si>
    <t>6079410R</t>
  </si>
  <si>
    <t>parapet dřevěný, smrkové dřevo š. 260 mm, tl. 20 mm, vč povrchové úpravy, specifikace dle PD</t>
  </si>
  <si>
    <t>328570039</t>
  </si>
  <si>
    <t>130</t>
  </si>
  <si>
    <t>D.1</t>
  </si>
  <si>
    <t>D+M vnitřní dveře 1kř 800x2100 mm, plné, otočné, CPL laminát, vč kování a obložkové zárubně, specifikace dle PD</t>
  </si>
  <si>
    <t>926354105</t>
  </si>
  <si>
    <t>Výpis dveří</t>
  </si>
  <si>
    <t>"ozn. D.1" 1</t>
  </si>
  <si>
    <t>131</t>
  </si>
  <si>
    <t>D.2</t>
  </si>
  <si>
    <t>1717718738</t>
  </si>
  <si>
    <t>"ozn. D.2" 2</t>
  </si>
  <si>
    <t>132</t>
  </si>
  <si>
    <t>D.3</t>
  </si>
  <si>
    <t>D+M vstupní dveře 1kř 800x2100 mm, plné, otočné, tepelně-izolační, protipožární, bezpečnostní výplň, bezpečnostní kování, kovová zárubeň, práh, specifikace dle PD</t>
  </si>
  <si>
    <t>1252801608</t>
  </si>
  <si>
    <t>"ozn. D.3" 1</t>
  </si>
  <si>
    <t>133</t>
  </si>
  <si>
    <t>D.4</t>
  </si>
  <si>
    <t>D+M vnitřní dveře 1kř 700x1970 mm, plné, otočné, CPL laminát, vč kování, specifikace dle PD</t>
  </si>
  <si>
    <t>-1148296367</t>
  </si>
  <si>
    <t>134</t>
  </si>
  <si>
    <t>D.5</t>
  </si>
  <si>
    <t>D+M vnitřní dveře 1kř 800x2100 mm, prosklené, otočné, CPL laminát, práh, vč kování a obložkové zárubně, specifikace dle PD</t>
  </si>
  <si>
    <t>-1522392343</t>
  </si>
  <si>
    <t>"ozn. D.5" 1</t>
  </si>
  <si>
    <t>135</t>
  </si>
  <si>
    <t>D.6</t>
  </si>
  <si>
    <t>D+M repase vstupních dveří 2kř s nadsvětlíkem 1210x3300 mm, očištění, obroušení, nové tmelení, nové kování a povrchová úprava, specifikace dle PD</t>
  </si>
  <si>
    <t>-186306627</t>
  </si>
  <si>
    <t>"ozn. D.6" 1</t>
  </si>
  <si>
    <t>136</t>
  </si>
  <si>
    <t>P.1</t>
  </si>
  <si>
    <t>D+M Okno dřevěné historizující 1kř 980x1200 mm, izolační trojsklo, matné, neprůhledné, průsvitné, Al okapnička, těsnění EPDM, vč povrchové úpravy, specifikace dle PD</t>
  </si>
  <si>
    <t>-580427396</t>
  </si>
  <si>
    <t>Tabulka výplní</t>
  </si>
  <si>
    <t>"ozn. P.1" 1</t>
  </si>
  <si>
    <t>137</t>
  </si>
  <si>
    <t>P.2</t>
  </si>
  <si>
    <t>D+M repase dřevěného okna 1260x2000 mm, špaletové, čtyřdílné s nadsvětlíkem, dřevěné rámy a křídla obroušeny a přetmeleny, výměna kování a kliky, výměna praských skel, vč nové povrchové úpravy, specifikace dle PD</t>
  </si>
  <si>
    <t>-934443657</t>
  </si>
  <si>
    <t>"ozn. P.2" 2</t>
  </si>
  <si>
    <t>138</t>
  </si>
  <si>
    <t>P.3</t>
  </si>
  <si>
    <t>D+M repase prosklené stěny s oknem 1955x2165 mm,dřevěné rámy a křídla obroušeny a přetmeleny, výměna kování a klik, výměna praských skel, vč nové povrchové úpravy, specifikace dle PD</t>
  </si>
  <si>
    <t>130430795</t>
  </si>
  <si>
    <t>"ozn. P.3" 1</t>
  </si>
  <si>
    <t>139</t>
  </si>
  <si>
    <t>P.4</t>
  </si>
  <si>
    <t>D+M repase dveřního nadsvětlíku 890x640 mm,dřevěné rámy a křídla obroušeny a přetmeleny, výměna kování a klik, odolný ochranný nátěr, vč nové povrchové úpravy, specifikace dle PD</t>
  </si>
  <si>
    <t>357720643</t>
  </si>
  <si>
    <t>"ozn. P.4" 1</t>
  </si>
  <si>
    <t>140</t>
  </si>
  <si>
    <t>T.1_A</t>
  </si>
  <si>
    <t>D+M kuchyňská linka vč. horních skříněk a pracovní desky, kompletní provedení, specifikace dle PD</t>
  </si>
  <si>
    <t>1049965262</t>
  </si>
  <si>
    <t>"ozn. T.1" 1</t>
  </si>
  <si>
    <t>141</t>
  </si>
  <si>
    <t>T.1_B</t>
  </si>
  <si>
    <t>D+M spotřebiče do kuchyňské linky, specifikace dle PD</t>
  </si>
  <si>
    <t>827827456</t>
  </si>
  <si>
    <t>Poznámka k položce:_x000D_
elektrická trouba, varná deska, digestoř</t>
  </si>
  <si>
    <t>142</t>
  </si>
  <si>
    <t>766411R12</t>
  </si>
  <si>
    <t>Montáž obložení stěn hoblovanými smrkovými prkny tl 18 mm, vč podkladového roštu, kotvení a povrchové úpravy</t>
  </si>
  <si>
    <t>-1212055321</t>
  </si>
  <si>
    <t>143</t>
  </si>
  <si>
    <t>6119115R</t>
  </si>
  <si>
    <t>palubky obkladové smrk 18 mm, impregnované</t>
  </si>
  <si>
    <t>-2093840105</t>
  </si>
  <si>
    <t>2,219*1,1 'Přepočtené koeficientem množství</t>
  </si>
  <si>
    <t>144</t>
  </si>
  <si>
    <t>998766313</t>
  </si>
  <si>
    <t>Přesun hmot pro konstrukce truhlářské stanovený procentní sazbou (%) z ceny vodorovná dopravní vzdálenost do 50 m ruční (bez užití mechanizace) v objektech výšky přes 12 do 24 m</t>
  </si>
  <si>
    <t>1993833942</t>
  </si>
  <si>
    <t>https://podminky.urs.cz/item/CS_URS_2024_01/998766313</t>
  </si>
  <si>
    <t>767</t>
  </si>
  <si>
    <t>Konstrukce zámečnické</t>
  </si>
  <si>
    <t>145</t>
  </si>
  <si>
    <t>767646411</t>
  </si>
  <si>
    <t>Montáž revizních dveří a dvířek hliníkových, ocelových nebo plastových s rámem jednokřídlových, plochy do 0,5 m2</t>
  </si>
  <si>
    <t>1594800763</t>
  </si>
  <si>
    <t>https://podminky.urs.cz/item/CS_URS_2024_01/767646411</t>
  </si>
  <si>
    <t>Tabulka ostatních výrobků</t>
  </si>
  <si>
    <t>"ozn. X.2" 1</t>
  </si>
  <si>
    <t>146</t>
  </si>
  <si>
    <t>5624570R</t>
  </si>
  <si>
    <t>dvířka revizní 300x200 plastová, vč kotvení, těsnění a rámečku, specifikace dle PD</t>
  </si>
  <si>
    <t>-1864599925</t>
  </si>
  <si>
    <t>147</t>
  </si>
  <si>
    <t>998767313</t>
  </si>
  <si>
    <t>Přesun hmot pro zámečnické konstrukce stanovený procentní sazbou (%) z ceny vodorovná dopravní vzdálenost do 50 m ruční (bez užití mechanizace) v objektech výšky přes 12 do 24 m</t>
  </si>
  <si>
    <t>-38091596</t>
  </si>
  <si>
    <t>https://podminky.urs.cz/item/CS_URS_2024_01/998767313</t>
  </si>
  <si>
    <t>771</t>
  </si>
  <si>
    <t>Podlahy z dlaždic</t>
  </si>
  <si>
    <t>148</t>
  </si>
  <si>
    <t>771121011</t>
  </si>
  <si>
    <t>Příprava podkladu před provedením dlažby nátěr penetrační na podlahu</t>
  </si>
  <si>
    <t>1647801189</t>
  </si>
  <si>
    <t>https://podminky.urs.cz/item/CS_URS_2024_01/771121011</t>
  </si>
  <si>
    <t>149</t>
  </si>
  <si>
    <t>771574414</t>
  </si>
  <si>
    <t>Montáž podlah z dlaždic keramických lepených cementovým flexibilním lepidlem hladkých, tloušťky do 10 mm přes 4 do 6 ks/m2</t>
  </si>
  <si>
    <t>-1626663400</t>
  </si>
  <si>
    <t>https://podminky.urs.cz/item/CS_URS_2024_01/771574414</t>
  </si>
  <si>
    <t>150</t>
  </si>
  <si>
    <t>5976112R</t>
  </si>
  <si>
    <t>dlažba keramická slinutá 450x450 mm, glazovaná, mechanicky odolná, specifikace dle standardů</t>
  </si>
  <si>
    <t>-181313114</t>
  </si>
  <si>
    <t>13,98*1,1 'Přepočtené koeficientem množství</t>
  </si>
  <si>
    <t>151</t>
  </si>
  <si>
    <t>771577211</t>
  </si>
  <si>
    <t>Montáž podlah z dlaždic keramických lepených cementovým flexibilním lepidlem Příplatek k cenám za plochu do 5 m2 jednotlivě</t>
  </si>
  <si>
    <t>-815075268</t>
  </si>
  <si>
    <t>https://podminky.urs.cz/item/CS_URS_2024_01/771577211</t>
  </si>
  <si>
    <t>152</t>
  </si>
  <si>
    <t>771474113</t>
  </si>
  <si>
    <t>Montáž soklů z dlaždic keramických lepených cementovým flexibilním lepidlem rovných, výšky přes 90 do 120 mm</t>
  </si>
  <si>
    <t>189447312</t>
  </si>
  <si>
    <t>https://podminky.urs.cz/item/CS_URS_2024_01/771474113</t>
  </si>
  <si>
    <t>"m.č. 1.01" 10,0-(1,14+0,8+0,7)</t>
  </si>
  <si>
    <t>"m.č. 1.02" 5,1-0,7</t>
  </si>
  <si>
    <t>"m.č. 1.03" 6,7-(0,8*2+0,7*2)</t>
  </si>
  <si>
    <t>153</t>
  </si>
  <si>
    <t>5976118R</t>
  </si>
  <si>
    <t>sokl keramický tl do 10mm výšky přes 90 do 120mm, dekor dle dlažby</t>
  </si>
  <si>
    <t>-418795607</t>
  </si>
  <si>
    <t>15,46*1,1 'Přepočtené koeficientem množství</t>
  </si>
  <si>
    <t>154</t>
  </si>
  <si>
    <t>771591115</t>
  </si>
  <si>
    <t>Podlahy - dokončovací práce spárování silikonem</t>
  </si>
  <si>
    <t>1789367835</t>
  </si>
  <si>
    <t>https://podminky.urs.cz/item/CS_URS_2024_01/771591115</t>
  </si>
  <si>
    <t>dlažba/sokl</t>
  </si>
  <si>
    <t>15,46</t>
  </si>
  <si>
    <t>dlažba/obklad</t>
  </si>
  <si>
    <t>"m.č. 1.04" 4,1-0,7</t>
  </si>
  <si>
    <t>"m.č. 1.05" 8,9-0,7</t>
  </si>
  <si>
    <t>155</t>
  </si>
  <si>
    <t>771591112</t>
  </si>
  <si>
    <t>Izolace podlahy pod dlažbu nátěrem nebo stěrkou ve dvou vrstvách</t>
  </si>
  <si>
    <t>418281546</t>
  </si>
  <si>
    <t>https://podminky.urs.cz/item/CS_URS_2024_01/771591112</t>
  </si>
  <si>
    <t>Poznámka k položce:_x000D_
vč vytažení 300 mm nad podlahu a systémového ukončení</t>
  </si>
  <si>
    <t>Nový stav, skladba F.1</t>
  </si>
  <si>
    <t>156</t>
  </si>
  <si>
    <t>771591241</t>
  </si>
  <si>
    <t>Izolace podlahy pod dlažbu těsnícími izolačními pásy vnitřní kout</t>
  </si>
  <si>
    <t>1680634731</t>
  </si>
  <si>
    <t>https://podminky.urs.cz/item/CS_URS_2024_01/771591241</t>
  </si>
  <si>
    <t>"m.č. 1.03" 6</t>
  </si>
  <si>
    <t>"m.č. 1.04" 4</t>
  </si>
  <si>
    <t>"m.č. 1.05" 5</t>
  </si>
  <si>
    <t>157</t>
  </si>
  <si>
    <t>771591242</t>
  </si>
  <si>
    <t>Izolace podlahy pod dlažbu těsnícími izolačními pásy vnější roh</t>
  </si>
  <si>
    <t>1194410906</t>
  </si>
  <si>
    <t>https://podminky.urs.cz/item/CS_URS_2024_01/771591242</t>
  </si>
  <si>
    <t>"m.č. 1.03" 1</t>
  </si>
  <si>
    <t>"m.č. 1.05" 1</t>
  </si>
  <si>
    <t>158</t>
  </si>
  <si>
    <t>771591264</t>
  </si>
  <si>
    <t>Izolace podlahy pod dlažbu těsnícími izolačními pásy mezi podlahou a stěnu</t>
  </si>
  <si>
    <t>1281459420</t>
  </si>
  <si>
    <t>https://podminky.urs.cz/item/CS_URS_2024_01/771591264</t>
  </si>
  <si>
    <t>159</t>
  </si>
  <si>
    <t>998771313</t>
  </si>
  <si>
    <t>Přesun hmot pro podlahy z dlaždic stanovený procentní sazbou (%) z ceny vodorovná dopravní vzdálenost do 50 m ruční (bez užití mechanizace) v objektech výšky přes 12 do 24 m</t>
  </si>
  <si>
    <t>1151125570</t>
  </si>
  <si>
    <t>https://podminky.urs.cz/item/CS_URS_2024_01/998771313</t>
  </si>
  <si>
    <t>775</t>
  </si>
  <si>
    <t>Podlahy skládané</t>
  </si>
  <si>
    <t>160</t>
  </si>
  <si>
    <t>775541151</t>
  </si>
  <si>
    <t>Montáž podlah plovoucích z velkoplošných lamel dýhovaných a laminovaných bez podložky, spojovaných zaklapnutím</t>
  </si>
  <si>
    <t>-1241665751</t>
  </si>
  <si>
    <t>https://podminky.urs.cz/item/CS_URS_2024_01/775541151</t>
  </si>
  <si>
    <t>skladba F.2</t>
  </si>
  <si>
    <t>161</t>
  </si>
  <si>
    <t>611R01</t>
  </si>
  <si>
    <t>podlaha plovoucí laminátová spoj zaklapnutím tl 8mm, třída zátěže 22, specifikace dle standardů</t>
  </si>
  <si>
    <t>-206566751</t>
  </si>
  <si>
    <t>31,94*1,08 'Přepočtené koeficientem množství</t>
  </si>
  <si>
    <t>162</t>
  </si>
  <si>
    <t>775591191</t>
  </si>
  <si>
    <t>Ostatní prvky pro plovoucí podlahy montáž podložky vyrovnávací a tlumící</t>
  </si>
  <si>
    <t>-1680997163</t>
  </si>
  <si>
    <t>https://podminky.urs.cz/item/CS_URS_2024_01/775591191</t>
  </si>
  <si>
    <t>163</t>
  </si>
  <si>
    <t>61155350</t>
  </si>
  <si>
    <t>podložka izolační z pěnového PE 2mm</t>
  </si>
  <si>
    <t>-2010006357</t>
  </si>
  <si>
    <t>164</t>
  </si>
  <si>
    <t>776421311</t>
  </si>
  <si>
    <t>Montáž lišt přechodových samolepících</t>
  </si>
  <si>
    <t>-1721441395</t>
  </si>
  <si>
    <t>https://podminky.urs.cz/item/CS_URS_2024_01/776421311</t>
  </si>
  <si>
    <t>"ozn. X.1" 4*0,8</t>
  </si>
  <si>
    <t>165</t>
  </si>
  <si>
    <t>5905413R</t>
  </si>
  <si>
    <t>profil přechodový hliníkový pro PVC podlahy 30 mm</t>
  </si>
  <si>
    <t>1542517561</t>
  </si>
  <si>
    <t>3,2*1,1 'Přepočtené koeficientem množství</t>
  </si>
  <si>
    <t>166</t>
  </si>
  <si>
    <t>775413401</t>
  </si>
  <si>
    <t>Montáž lišty obvodové lepené</t>
  </si>
  <si>
    <t>1284778123</t>
  </si>
  <si>
    <t>https://podminky.urs.cz/item/CS_URS_2024_01/775413401</t>
  </si>
  <si>
    <t>"m.č. 1.06" 21,5-0,8*2</t>
  </si>
  <si>
    <t>"m.č. 1.07" 15,2-0,8</t>
  </si>
  <si>
    <t>167</t>
  </si>
  <si>
    <t>6141811R</t>
  </si>
  <si>
    <t>lišta podlahová systémová k laminátové podlaze, specifikace dle PD</t>
  </si>
  <si>
    <t>-1876559566</t>
  </si>
  <si>
    <t>34,3*1,08 'Přepočtené koeficientem množství</t>
  </si>
  <si>
    <t>168</t>
  </si>
  <si>
    <t>998775313</t>
  </si>
  <si>
    <t>Přesun hmot pro podlahy skládané stanovený procentní sazbou (%) z ceny vodorovná dopravní vzdálenost do 50 m ruční (bez užití mechanizace) v objektech výšky přes 12 do 24 m</t>
  </si>
  <si>
    <t>568227002</t>
  </si>
  <si>
    <t>https://podminky.urs.cz/item/CS_URS_2024_01/998775313</t>
  </si>
  <si>
    <t>776</t>
  </si>
  <si>
    <t>Podlahy povlakové</t>
  </si>
  <si>
    <t>169</t>
  </si>
  <si>
    <t>776201814</t>
  </si>
  <si>
    <t>Demontáž povlakových podlahovin volně položených podlepených páskou</t>
  </si>
  <si>
    <t>-191781870</t>
  </si>
  <si>
    <t>https://podminky.urs.cz/item/CS_URS_2024_01/776201814</t>
  </si>
  <si>
    <t>170</t>
  </si>
  <si>
    <t>776410811</t>
  </si>
  <si>
    <t>Demontáž soklíků nebo lišt pryžových nebo plastových</t>
  </si>
  <si>
    <t>217269572</t>
  </si>
  <si>
    <t>https://podminky.urs.cz/item/CS_URS_2024_01/776410811</t>
  </si>
  <si>
    <t>"m.č. 1.03" 5,5-0,7</t>
  </si>
  <si>
    <t>"m.č. 1.04" 16,8-(0,7+0,8*2)</t>
  </si>
  <si>
    <t>"m.č. 1.05" 15,8-0,8*2</t>
  </si>
  <si>
    <t>"m.č. 1.06" 15,2-0,8</t>
  </si>
  <si>
    <t>781</t>
  </si>
  <si>
    <t>Dokončovací práce - obklady</t>
  </si>
  <si>
    <t>171</t>
  </si>
  <si>
    <t>781121011</t>
  </si>
  <si>
    <t>Příprava podkladu před provedením obkladu nátěr penetrační na stěnu</t>
  </si>
  <si>
    <t>-765599743</t>
  </si>
  <si>
    <t>https://podminky.urs.cz/item/CS_URS_2024_01/781121011</t>
  </si>
  <si>
    <t>172</t>
  </si>
  <si>
    <t>781472217</t>
  </si>
  <si>
    <t>Montáž keramických obkladů stěn lepených cementovým flexibilním lepidlem hladkých přes 12 do 19 ks/m2</t>
  </si>
  <si>
    <t>1324966866</t>
  </si>
  <si>
    <t>https://podminky.urs.cz/item/CS_URS_2024_01/781472217</t>
  </si>
  <si>
    <t>4,4*2,4</t>
  </si>
  <si>
    <t>0,875*0,185</t>
  </si>
  <si>
    <t>-0,8*2,15</t>
  </si>
  <si>
    <t>9,1*2,4</t>
  </si>
  <si>
    <t>(1,19*2+0,945)*0,3</t>
  </si>
  <si>
    <t>-(0,8*2,1+0,945*1,19)</t>
  </si>
  <si>
    <t>m.č. 1.06</t>
  </si>
  <si>
    <t>(2,8+1,6)*0,5</t>
  </si>
  <si>
    <t>173</t>
  </si>
  <si>
    <t>5976170R</t>
  </si>
  <si>
    <t>obklad keramický 250x330 mm, glazovaný, slinutý, mechanicky odolný, specifikace dle standardů</t>
  </si>
  <si>
    <t>-293469209</t>
  </si>
  <si>
    <t>31,235*1,1 'Přepočtené koeficientem množství</t>
  </si>
  <si>
    <t>174</t>
  </si>
  <si>
    <t>781492251</t>
  </si>
  <si>
    <t>Obklad - dokončující práce montáž profilu lepeného flexibilním cementovým lepidlem ukončovacího</t>
  </si>
  <si>
    <t>-561180519</t>
  </si>
  <si>
    <t>https://podminky.urs.cz/item/CS_URS_2024_01/781492251</t>
  </si>
  <si>
    <t>4,4+0,875</t>
  </si>
  <si>
    <t>9,1+1,05+1,5+2,4</t>
  </si>
  <si>
    <t>175</t>
  </si>
  <si>
    <t>1941600R</t>
  </si>
  <si>
    <t>lišta ukončovací, specifikace dle PD</t>
  </si>
  <si>
    <t>468012503</t>
  </si>
  <si>
    <t>19,325*1,05 'Přepočtené koeficientem množství</t>
  </si>
  <si>
    <t>176</t>
  </si>
  <si>
    <t>781495115</t>
  </si>
  <si>
    <t>Obklad - dokončující práce ostatní práce spárování silikonem</t>
  </si>
  <si>
    <t>260969974</t>
  </si>
  <si>
    <t>https://podminky.urs.cz/item/CS_URS_2024_01/781495115</t>
  </si>
  <si>
    <t>kouty</t>
  </si>
  <si>
    <t>"m.č. 1.04" 2,4*4</t>
  </si>
  <si>
    <t>"m.č. 1.05" 2,4*5</t>
  </si>
  <si>
    <t>"m.č. 1.06" 0,5</t>
  </si>
  <si>
    <t>177</t>
  </si>
  <si>
    <t>781131112</t>
  </si>
  <si>
    <t>Izolace stěny pod obklad izolace nátěrem nebo stěrkou ve dvou vrstvách</t>
  </si>
  <si>
    <t>907928971</t>
  </si>
  <si>
    <t>https://podminky.urs.cz/item/CS_URS_2024_01/781131112</t>
  </si>
  <si>
    <t>"sprchový kout" (0,525+1,215+0,91+0,4)*2,4</t>
  </si>
  <si>
    <t>"umyvadlo" 1,5*2,4</t>
  </si>
  <si>
    <t>"dřez" 1,8*0,5</t>
  </si>
  <si>
    <t>178</t>
  </si>
  <si>
    <t>781131241</t>
  </si>
  <si>
    <t>Izolace stěny pod obklad izolace těsnícími izolačními pásy vnitřní kout</t>
  </si>
  <si>
    <t>-1624016969</t>
  </si>
  <si>
    <t>https://podminky.urs.cz/item/CS_URS_2024_01/781131241</t>
  </si>
  <si>
    <t>179</t>
  </si>
  <si>
    <t>998781313</t>
  </si>
  <si>
    <t>Přesun hmot pro obklady keramické stanovený procentní sazbou (%) z ceny vodorovná dopravní vzdálenost do 50 m ruční (bez užití mechanizace) v objektech výšky přes 12 do 24 m</t>
  </si>
  <si>
    <t>411741750</t>
  </si>
  <si>
    <t>https://podminky.urs.cz/item/CS_URS_2024_01/998781313</t>
  </si>
  <si>
    <t>783</t>
  </si>
  <si>
    <t>Dokončovací práce - nátěry</t>
  </si>
  <si>
    <t>180</t>
  </si>
  <si>
    <t>783301311</t>
  </si>
  <si>
    <t>Příprava podkladu zámečnických konstrukcí před provedením nátěru odmaštění odmašťovačem vodou ředitelným</t>
  </si>
  <si>
    <t>-187212638</t>
  </si>
  <si>
    <t>https://podminky.urs.cz/item/CS_URS_2024_01/783301311</t>
  </si>
  <si>
    <t xml:space="preserve">Výpis dveří, nátěr zárubní </t>
  </si>
  <si>
    <t>"ozn. D.3" 0,8*2,1</t>
  </si>
  <si>
    <t>"ozn. D.4" 0,7*2,0</t>
  </si>
  <si>
    <t>181</t>
  </si>
  <si>
    <t>783314203</t>
  </si>
  <si>
    <t>Základní antikorozní nátěr zámečnických konstrukcí jednonásobný syntetický samozákladující</t>
  </si>
  <si>
    <t>788055450</t>
  </si>
  <si>
    <t>https://podminky.urs.cz/item/CS_URS_2024_01/783314203</t>
  </si>
  <si>
    <t>182</t>
  </si>
  <si>
    <t>783315103</t>
  </si>
  <si>
    <t>Mezinátěr zámečnických konstrukcí jednonásobný syntetický samozákladující</t>
  </si>
  <si>
    <t>686665348</t>
  </si>
  <si>
    <t>https://podminky.urs.cz/item/CS_URS_2024_01/783315103</t>
  </si>
  <si>
    <t>183</t>
  </si>
  <si>
    <t>783317105</t>
  </si>
  <si>
    <t>Krycí nátěr (email) zámečnických konstrukcí jednonásobný syntetický samozákladující</t>
  </si>
  <si>
    <t>1914366161</t>
  </si>
  <si>
    <t>https://podminky.urs.cz/item/CS_URS_2024_01/783317105</t>
  </si>
  <si>
    <t>784</t>
  </si>
  <si>
    <t>Dokončovací práce - malby a tapety</t>
  </si>
  <si>
    <t>184</t>
  </si>
  <si>
    <t>784121001</t>
  </si>
  <si>
    <t>Oškrabání malby v místnostech výšky do 3,80 m</t>
  </si>
  <si>
    <t>-482256329</t>
  </si>
  <si>
    <t>https://podminky.urs.cz/item/CS_URS_2024_01/784121001</t>
  </si>
  <si>
    <t>předpoklad otlučených omítek 30%</t>
  </si>
  <si>
    <t>"otlučené stropy" 35,164*0,7</t>
  </si>
  <si>
    <t>"otlučené stěny" 145,393*0,7</t>
  </si>
  <si>
    <t>185</t>
  </si>
  <si>
    <t>784121011</t>
  </si>
  <si>
    <t>Rozmývání podkladu po oškrabání malby v místnostech výšky do 3,80 m</t>
  </si>
  <si>
    <t>-143535270</t>
  </si>
  <si>
    <t>https://podminky.urs.cz/item/CS_URS_2024_01/784121011</t>
  </si>
  <si>
    <t>186</t>
  </si>
  <si>
    <t>784141001</t>
  </si>
  <si>
    <t>Odstranění plísní v místnostech výšky do 3,80 m</t>
  </si>
  <si>
    <t>-2076692075</t>
  </si>
  <si>
    <t>https://podminky.urs.cz/item/CS_URS_2024_01/784141001</t>
  </si>
  <si>
    <t>"kolem okna" 20,0</t>
  </si>
  <si>
    <t>187</t>
  </si>
  <si>
    <t>784181101</t>
  </si>
  <si>
    <t>Penetrace podkladu jednonásobná základní akrylátová bezbarvá v místnostech výšky do 3,80 m</t>
  </si>
  <si>
    <t>-1870597763</t>
  </si>
  <si>
    <t>https://podminky.urs.cz/item/CS_URS_2024_01/784181101</t>
  </si>
  <si>
    <t>10,0*3,3+4,94</t>
  </si>
  <si>
    <t>-1,955*2,165</t>
  </si>
  <si>
    <t>m.č. 1.02</t>
  </si>
  <si>
    <t>5,2*3,3+1,62</t>
  </si>
  <si>
    <t>m.č. 1.03</t>
  </si>
  <si>
    <t>6,7*3,3+2,19</t>
  </si>
  <si>
    <t>4,3*2,6+0,97</t>
  </si>
  <si>
    <t>9,0*2,6+4,26</t>
  </si>
  <si>
    <t>21,2*3,3+18,99</t>
  </si>
  <si>
    <t>-(2,815*2+1,28)*0,4</t>
  </si>
  <si>
    <t>1,7*0,4</t>
  </si>
  <si>
    <t>m.č. 1.07</t>
  </si>
  <si>
    <t>14,92*3,3+12,95</t>
  </si>
  <si>
    <t>ostění, nadpraží</t>
  </si>
  <si>
    <t>(0,945+1,19*2)*0,3</t>
  </si>
  <si>
    <t>2,9*0,15*4</t>
  </si>
  <si>
    <t>(1,37+1,995*2)*0,1*2</t>
  </si>
  <si>
    <t>odpočet obkladů</t>
  </si>
  <si>
    <t>-31,235</t>
  </si>
  <si>
    <t>188</t>
  </si>
  <si>
    <t>784211101</t>
  </si>
  <si>
    <t>Malby z malířských směsí oděruvzdorných za mokra dvojnásobné, bílé za mokra oděruvzdorné výborně v místnostech výšky do 3,80 m</t>
  </si>
  <si>
    <t>-1462345530</t>
  </si>
  <si>
    <t>https://podminky.urs.cz/item/CS_URS_2024_01/784211101</t>
  </si>
  <si>
    <t>ZTI - Zdravotně technické instalace</t>
  </si>
  <si>
    <t>1. - Kanalizace</t>
  </si>
  <si>
    <t>2. - Vodovod</t>
  </si>
  <si>
    <t>3. - Montáž zařizovacích předmětů</t>
  </si>
  <si>
    <t>4. - Ostatní</t>
  </si>
  <si>
    <t>1.</t>
  </si>
  <si>
    <t>Kanalizace</t>
  </si>
  <si>
    <t>1.01</t>
  </si>
  <si>
    <t>Opravy odpadního potrubí plastového vsazení odbočky</t>
  </si>
  <si>
    <t>ks</t>
  </si>
  <si>
    <t>1.02</t>
  </si>
  <si>
    <t>HT50 vč. tvarovek, dodávka a montáž</t>
  </si>
  <si>
    <t>bm</t>
  </si>
  <si>
    <t>1.03</t>
  </si>
  <si>
    <t>objímka instalační pevná dvoušroubová DN 50</t>
  </si>
  <si>
    <t>1.04</t>
  </si>
  <si>
    <t>HT110 vč. tvarovek, dodávka a montáž</t>
  </si>
  <si>
    <t>1.05</t>
  </si>
  <si>
    <t>objímka instalační pevná dvoušroubová DN 110</t>
  </si>
  <si>
    <t>1.06</t>
  </si>
  <si>
    <t>Vyměření přípojek na potrubí vyvedení a upevnění odpadních výpustek DN 50</t>
  </si>
  <si>
    <t>1.07</t>
  </si>
  <si>
    <t>Vyměření přípojek na potrubí vyvedení a upevnění odpadních výpustek DN 110</t>
  </si>
  <si>
    <t>1.08</t>
  </si>
  <si>
    <t>Zápachové uzávěrky podomítkové (Pe) s krycí deskou pro pračku a myčku DN 40/50 s přípojem vody a elektřiny</t>
  </si>
  <si>
    <t>2.</t>
  </si>
  <si>
    <t>Vodovod</t>
  </si>
  <si>
    <t>2.01</t>
  </si>
  <si>
    <t>Potrubí z plastových trubek zpolypropylenu PPR 25x2,8, PN10, vč. Tvarovek, dodávka a montáž</t>
  </si>
  <si>
    <t>2.02</t>
  </si>
  <si>
    <t>Potrubí z plastových trubek zpolypropylenu PPR 25x3,5 PN16, vč. Tvarovek, dodávka a montáž</t>
  </si>
  <si>
    <t>2.03</t>
  </si>
  <si>
    <t>objímka potrubí jednošroubová M8 48-53 6/4"</t>
  </si>
  <si>
    <t>2.04</t>
  </si>
  <si>
    <t>Ochrana potrubí termoizolačními trubicemi zpěnového polyetylenu PE přilepenými vpříčných a podélných spojích, tloušťky izolace přes 9 do 13 mm, vnitřního průměru izolace DN přes 22 do 45 mm</t>
  </si>
  <si>
    <t>2.05</t>
  </si>
  <si>
    <t>Zřízení přípojek na potrubí vyvedení a upevnění výpustek do DN 25</t>
  </si>
  <si>
    <t>2.06</t>
  </si>
  <si>
    <t>Armatury se dvěma závity ventily přímé G 3/4"</t>
  </si>
  <si>
    <t>2.07</t>
  </si>
  <si>
    <t>Armatury se dvěma závity ventily přímé s odvodňovacím ventilem G 3/4"</t>
  </si>
  <si>
    <t>3.</t>
  </si>
  <si>
    <t>Montáž zařizovacích předmětů</t>
  </si>
  <si>
    <t>3.01</t>
  </si>
  <si>
    <t>Geberit modul do jádra včetně klozetu a sedátka, dodávka a montáž</t>
  </si>
  <si>
    <t>3.02</t>
  </si>
  <si>
    <t>Umyvadla keramická bílá bez výtokových armatur připevněná na stěnu šrouby bez sloupu nebo krytu na sifon, šířka umyvadla 650 mm, hloubka 500 mm</t>
  </si>
  <si>
    <t>3.03</t>
  </si>
  <si>
    <t>Sprchové vaničky litý mramor čtvrtkruhová 900x900 mm</t>
  </si>
  <si>
    <t>3.04</t>
  </si>
  <si>
    <t>sprchové dveře dvoukřídlé, skleněné tl. 6 mm dveře otvíravé, čtvrtkruhové na vaničku 900x900 mm</t>
  </si>
  <si>
    <t>3.05</t>
  </si>
  <si>
    <t>Dřezy bez výtokových armatur jednoduché se zápachovou uzávěrkou nerezové</t>
  </si>
  <si>
    <t>3.06</t>
  </si>
  <si>
    <t>Umyvadlová stojánková baterie páková s výpustí, dodávka a montáž</t>
  </si>
  <si>
    <t>3.07</t>
  </si>
  <si>
    <t>Dřezová stojánková baterie páková s výpustí, dodávka a montáž</t>
  </si>
  <si>
    <t>3.08</t>
  </si>
  <si>
    <t>Baterie sprchové montáž nástěnných baterií s nastavitelnou výškou sprchy</t>
  </si>
  <si>
    <t>3.09</t>
  </si>
  <si>
    <t>Baterie sprchová páková včetně sprchové soupravy 150mm chrom</t>
  </si>
  <si>
    <t>3.10</t>
  </si>
  <si>
    <t>Ventily odpadní pro zařizovací předměty dřezové s přepadem G 6/4"</t>
  </si>
  <si>
    <t>3.11</t>
  </si>
  <si>
    <t>Zápachové uzávěrky zařizovacích předmětů pro umyvadla DN 40</t>
  </si>
  <si>
    <t>3.12</t>
  </si>
  <si>
    <t>Zápachové uzávěrky zařizovacích předmětů pro dřezy DN 40/50</t>
  </si>
  <si>
    <t>3.13</t>
  </si>
  <si>
    <t>Zápachové uzávěrky zařizovacích předmětů pro vany sprchových koutů s kulovým kloubem na odtoku DN 40/50</t>
  </si>
  <si>
    <t>4.</t>
  </si>
  <si>
    <t>Ostatní</t>
  </si>
  <si>
    <t>4.01</t>
  </si>
  <si>
    <t>Zkoušky, proplach a desinfekce vodovodního potrubí zkoušky těsnosti vodovodního potrubí závitového do DN 50</t>
  </si>
  <si>
    <t>mb</t>
  </si>
  <si>
    <t>4.02</t>
  </si>
  <si>
    <t>Zkouška těsnosti kanalizace v objektech vodou do DN 125</t>
  </si>
  <si>
    <t>VZT - Vzduchotechnika</t>
  </si>
  <si>
    <t>1. - Vzduchotechnika</t>
  </si>
  <si>
    <t>Montáž ventilátoru diagonálního nízkotlakého potrubního nevýbušného, průměru do 100 mm</t>
  </si>
  <si>
    <t>Ventiláor axiální diagonální potrubní dvouotáčkový plastový IP44 připojení D 100mm; s doběhem</t>
  </si>
  <si>
    <t>Montáž talířových ventilů, anemostatů, dýz talířového ventilu, průměru do 100 mm</t>
  </si>
  <si>
    <t>Ventil talířový pro přívod a odvod vzduchu plastový D 100mm</t>
  </si>
  <si>
    <t>Montáž odsávacích stropů, zákrytů odsávacího zákrytu (digestoř) bytového vestavěného</t>
  </si>
  <si>
    <t>odsavač par vestavěný výsuvný (digestoř) nerez, cirkulační s tukových a uhlíkovýcm filtrem, max. výkon 300 m3/hod</t>
  </si>
  <si>
    <t>Montáž ostatních zařízení uzavírací klapky do kruhového potrubí bez příruby, průměru do 100 mm</t>
  </si>
  <si>
    <t>klapka kruhová zpětná Pz D 100mm; samotížná</t>
  </si>
  <si>
    <t>1.09</t>
  </si>
  <si>
    <t>Montáž spiro potrubí průměru D 100 mm, vč. tvarovek</t>
  </si>
  <si>
    <t>1.10</t>
  </si>
  <si>
    <t>Spiro potrbí z pozinku D 100 mm</t>
  </si>
  <si>
    <t>1.11</t>
  </si>
  <si>
    <t>Pokojová rekuperační jednotka s dálkovým nástěnným ovládáním, dodávka a montáž</t>
  </si>
  <si>
    <t>1.12</t>
  </si>
  <si>
    <t>Montáž potrubí ohebného kruhového izolovaného minerální vatou zAl folie, průměru přes 100 do 200 mm</t>
  </si>
  <si>
    <t>1.13</t>
  </si>
  <si>
    <t>hadice ohebná z Al s tepelnou izolací 25mm, délka 10m D 100mm</t>
  </si>
  <si>
    <t>1.14</t>
  </si>
  <si>
    <t>Závěs kruhového potrubí pomocí objímky, kotvené do betonu průměru potrubí přes 100 do 200 mm</t>
  </si>
  <si>
    <t>1.15</t>
  </si>
  <si>
    <t>Protidešťová žaluzie DN100</t>
  </si>
  <si>
    <t>ÚT - Vytápění</t>
  </si>
  <si>
    <t>1. - zdroj tepla</t>
  </si>
  <si>
    <t xml:space="preserve">2. - spalinová cesta </t>
  </si>
  <si>
    <t xml:space="preserve">3. - otopná tělesa </t>
  </si>
  <si>
    <t>4. - doplňky a armatury</t>
  </si>
  <si>
    <t>5. - potrubí</t>
  </si>
  <si>
    <t>6. - trubicová tepelná izolace</t>
  </si>
  <si>
    <t>7. - ostatní</t>
  </si>
  <si>
    <t>zdroj tepla</t>
  </si>
  <si>
    <t>1.1</t>
  </si>
  <si>
    <t>plynový kondenzační kotel s integrovaným zásobníkem TV dodávka a montáž</t>
  </si>
  <si>
    <t>Poznámka k položce:_x000D_
minimální výkon 2-5 kW, jmenovitý výkon minimálně 7 kW, integrovaný zásobník TV 40-60 l, expanzní nádoba min 6 l</t>
  </si>
  <si>
    <t>1.2</t>
  </si>
  <si>
    <t>regulační sada - prostorový termostat + ekvitermní čidlo, dodávka a montáž</t>
  </si>
  <si>
    <t xml:space="preserve">spalinová cesta </t>
  </si>
  <si>
    <t>2.1</t>
  </si>
  <si>
    <t>připojovací adaptér ø80/125, dodávka a montáž</t>
  </si>
  <si>
    <t>2.2</t>
  </si>
  <si>
    <t>koaxiální potrubí včetně tvarovek dodávka a montáž</t>
  </si>
  <si>
    <t>Poznámka k položce:_x000D_
včetně kontrolní tvarovky</t>
  </si>
  <si>
    <t>2.3</t>
  </si>
  <si>
    <t>komínová krycí deska s otvorem DN125, protidešťovou manžetou a fixační objímkou, dodávka a montáž</t>
  </si>
  <si>
    <t xml:space="preserve">otopná tělesa </t>
  </si>
  <si>
    <t>3.1</t>
  </si>
  <si>
    <t>deskové otopné těleso v. 600 mm, výkon 0,2 kW (70/50°C), dodávka a montáž</t>
  </si>
  <si>
    <t>Poznámka k položce:_x000D_
včetně upevnění</t>
  </si>
  <si>
    <t>3.2</t>
  </si>
  <si>
    <t>deskové otopné těleso v. 600 mm, výkon 0,3 kW (70/50°C), dodávka a montáž</t>
  </si>
  <si>
    <t>3.3</t>
  </si>
  <si>
    <t>deskové otopné těleso v. 600 mm, výkon 0,7 kW (70/50°C), dodávka a montáž</t>
  </si>
  <si>
    <t>3.4</t>
  </si>
  <si>
    <t>deskové otopné těleso v. 600 mm, výkon 2,2 kW (70/50°C), dodávka a montáž</t>
  </si>
  <si>
    <t>3.5</t>
  </si>
  <si>
    <t>deskové otopné těleso v. 600 mm, výkon 2,4 kW (70/50°C), dodávka a montáž</t>
  </si>
  <si>
    <t>3.6</t>
  </si>
  <si>
    <t>připojovací H-šroubení s vypouštěním dodávka a montáž</t>
  </si>
  <si>
    <t>3.7</t>
  </si>
  <si>
    <t>termostatická hlavice, dodávka a montáž</t>
  </si>
  <si>
    <t>doplňky a armatury</t>
  </si>
  <si>
    <t>4.1</t>
  </si>
  <si>
    <t>KK DN20, dodávka a montáž</t>
  </si>
  <si>
    <t>4.2</t>
  </si>
  <si>
    <t>filtr DN20, dodávka a montáž</t>
  </si>
  <si>
    <t>5.</t>
  </si>
  <si>
    <t>potrubí</t>
  </si>
  <si>
    <t>5.1</t>
  </si>
  <si>
    <t>Cu 15x1,0 včetně tvarovek a kotvení dodávka a montáž</t>
  </si>
  <si>
    <t>Poznámka k položce:_x000D_
měděné potrubí</t>
  </si>
  <si>
    <t>5.2</t>
  </si>
  <si>
    <t>Cu 18x1,0 včetně tvarovek a kotvení dodávka a montáž</t>
  </si>
  <si>
    <t>5.3</t>
  </si>
  <si>
    <t>Cu 22x1,0 včetně tvarovek a kotvení dodávka a montáž</t>
  </si>
  <si>
    <t>6.</t>
  </si>
  <si>
    <t>trubicová tepelná izolace</t>
  </si>
  <si>
    <t>6.1</t>
  </si>
  <si>
    <t>vnitřní průměr DN15, tl. stěny 20 mm dodávka a montáž</t>
  </si>
  <si>
    <t>6.2</t>
  </si>
  <si>
    <t>vnitřní průměr DN18, tl. stěny 20 mm dodávka a montáž</t>
  </si>
  <si>
    <t>6.3</t>
  </si>
  <si>
    <t>vnitřní průměr DN22, tl. stěny 20 mm dodávka a montáž</t>
  </si>
  <si>
    <t>7.</t>
  </si>
  <si>
    <t>ostatní</t>
  </si>
  <si>
    <t>7.1</t>
  </si>
  <si>
    <t>provedení prostupů a drážek</t>
  </si>
  <si>
    <t>kpl</t>
  </si>
  <si>
    <t>7.2</t>
  </si>
  <si>
    <t>začištění prostupů a drážek</t>
  </si>
  <si>
    <t>7.3</t>
  </si>
  <si>
    <t>zkouška těsnosti</t>
  </si>
  <si>
    <t>7.4</t>
  </si>
  <si>
    <t>provozní zkoušky</t>
  </si>
  <si>
    <t>7.5</t>
  </si>
  <si>
    <t>proplach potrubí</t>
  </si>
  <si>
    <t>7.6</t>
  </si>
  <si>
    <t>zaregulování soustavy</t>
  </si>
  <si>
    <t>7.7</t>
  </si>
  <si>
    <t>napuštění soustavy přes deminerilazční/změkčovací jednotku</t>
  </si>
  <si>
    <t>Poznámka k položce:_x000D_
dle požadavků výrobce kotle</t>
  </si>
  <si>
    <t>ZTP - Plynovod</t>
  </si>
  <si>
    <t>1. - potrubí a tvarovky</t>
  </si>
  <si>
    <t xml:space="preserve">2. - kotvení </t>
  </si>
  <si>
    <t>3. - armatury a doplňky</t>
  </si>
  <si>
    <t>4. - ostatní</t>
  </si>
  <si>
    <t>potrubí a tvarovky</t>
  </si>
  <si>
    <t>Cu 15x1,0 vč. tvarovek, dodávka a montáž</t>
  </si>
  <si>
    <t>Cu 22x1,0 vč. tvarovek, dodávka a montáž</t>
  </si>
  <si>
    <t>1.3</t>
  </si>
  <si>
    <t>Cu 28x1,5 vč. tvarovek, dodávka a montáž</t>
  </si>
  <si>
    <t xml:space="preserve">kotvení </t>
  </si>
  <si>
    <t>objímka šroubová pro Cu 22x1,0 dodávka a montáž</t>
  </si>
  <si>
    <t>objímka šroubová pro Cu 28x1,5 dodávka a montáž</t>
  </si>
  <si>
    <t>armatury a doplňky</t>
  </si>
  <si>
    <t>KK DN15, dodávka a montáž</t>
  </si>
  <si>
    <t>Poznámka k položce:_x000D_
před sporákem</t>
  </si>
  <si>
    <t>Poznámka k položce:_x000D_
před kotlem</t>
  </si>
  <si>
    <t>KK DN25, dodávka a montáž</t>
  </si>
  <si>
    <t>Poznámka k položce:_x000D_
před plynoměrem</t>
  </si>
  <si>
    <t>KK DN25 s protipožární armaturou dodávka a montáž</t>
  </si>
  <si>
    <t>Poznámka k položce:_x000D_
za plynoměrem</t>
  </si>
  <si>
    <t>ocelová chránička DN40 včetně protipožárního utěsnění Promat (rukávec Promat č. 710, tmel Promat Promaseal AG, deska z minerální vlny obj. hm. ≥ 40 kg/m3, dodávka a montáž</t>
  </si>
  <si>
    <t>Poznámka k položce:_x000D_
prostup z chodby do bytu</t>
  </si>
  <si>
    <t>ocelová chránička DN40, dodávka a montáž</t>
  </si>
  <si>
    <t>Poznámka k položce:_x000D_
prostup nosnou stěnou a SDK příčkou</t>
  </si>
  <si>
    <t>4.3</t>
  </si>
  <si>
    <t>žlutý nátěr potrubí</t>
  </si>
  <si>
    <t>4.4</t>
  </si>
  <si>
    <t>zkouška pevnosti</t>
  </si>
  <si>
    <t>4.5</t>
  </si>
  <si>
    <t>4.6</t>
  </si>
  <si>
    <t>zkouška provozuschopnosti</t>
  </si>
  <si>
    <t>EL - Elektroinstalace</t>
  </si>
  <si>
    <t>EL001</t>
  </si>
  <si>
    <t>Dvojnásobná zásuvka</t>
  </si>
  <si>
    <t>EL002</t>
  </si>
  <si>
    <t>Dvoupólový vypínač</t>
  </si>
  <si>
    <t>EL003</t>
  </si>
  <si>
    <t>El. vývod 3-fázový</t>
  </si>
  <si>
    <t>EL004</t>
  </si>
  <si>
    <t>Křížový vypínač</t>
  </si>
  <si>
    <t>EL005</t>
  </si>
  <si>
    <t>Střídavý vypínač</t>
  </si>
  <si>
    <t>EL006</t>
  </si>
  <si>
    <t>Střídavý vypínač dvojitý</t>
  </si>
  <si>
    <t>EL007</t>
  </si>
  <si>
    <t>Trojitá zásuvka</t>
  </si>
  <si>
    <t>EL008</t>
  </si>
  <si>
    <t>Vypínač</t>
  </si>
  <si>
    <t>EL009</t>
  </si>
  <si>
    <t>Zásuvka</t>
  </si>
  <si>
    <t>EL010</t>
  </si>
  <si>
    <t>termostat</t>
  </si>
  <si>
    <t>EL011</t>
  </si>
  <si>
    <t>Zásuvka STA</t>
  </si>
  <si>
    <t>EL012</t>
  </si>
  <si>
    <t>Zásuvka LAN</t>
  </si>
  <si>
    <t>EL013</t>
  </si>
  <si>
    <t>KU68</t>
  </si>
  <si>
    <t>EL014</t>
  </si>
  <si>
    <t>Objímka E27</t>
  </si>
  <si>
    <t>EL015</t>
  </si>
  <si>
    <t>Svítidlo</t>
  </si>
  <si>
    <t>EL016</t>
  </si>
  <si>
    <t>domácí telefon - dle typu systému</t>
  </si>
  <si>
    <t>EL017</t>
  </si>
  <si>
    <t>požární čidlo</t>
  </si>
  <si>
    <t>EL018</t>
  </si>
  <si>
    <t>úprava RE</t>
  </si>
  <si>
    <t>hod</t>
  </si>
  <si>
    <t>EL019</t>
  </si>
  <si>
    <t>CYKY-J 5x2,5</t>
  </si>
  <si>
    <t>EL020</t>
  </si>
  <si>
    <t>CYKY-J 3x2,5</t>
  </si>
  <si>
    <t>EL021</t>
  </si>
  <si>
    <t>CYKY-J 3x1,5</t>
  </si>
  <si>
    <t>EL022</t>
  </si>
  <si>
    <t>CYKY-O 3x1,5</t>
  </si>
  <si>
    <t>EL023</t>
  </si>
  <si>
    <t>CY6žz</t>
  </si>
  <si>
    <t>EL038</t>
  </si>
  <si>
    <t>UTP cat.5e</t>
  </si>
  <si>
    <t>-556195871</t>
  </si>
  <si>
    <t>EL039</t>
  </si>
  <si>
    <t>Koaxiál 75 Ohm</t>
  </si>
  <si>
    <t>-1205202493</t>
  </si>
  <si>
    <t>EL024</t>
  </si>
  <si>
    <t>rozvaděč R1</t>
  </si>
  <si>
    <t>EL025</t>
  </si>
  <si>
    <t>svorky Wago</t>
  </si>
  <si>
    <t>EL026</t>
  </si>
  <si>
    <t>trubka 2323</t>
  </si>
  <si>
    <t>EL027</t>
  </si>
  <si>
    <t>montážní práce</t>
  </si>
  <si>
    <t>EL028</t>
  </si>
  <si>
    <t>stavební přípomoce</t>
  </si>
  <si>
    <t>EL029</t>
  </si>
  <si>
    <t>PPV</t>
  </si>
  <si>
    <t>EL030</t>
  </si>
  <si>
    <t>doprava</t>
  </si>
  <si>
    <t>EL031</t>
  </si>
  <si>
    <t>přesun</t>
  </si>
  <si>
    <t>EL032</t>
  </si>
  <si>
    <t>dokumentace SPS</t>
  </si>
  <si>
    <t>EL033</t>
  </si>
  <si>
    <t>přípomoc reviznímu technikovi</t>
  </si>
  <si>
    <t>EL034</t>
  </si>
  <si>
    <t>poplatky za hlavní jistič - distributor</t>
  </si>
  <si>
    <t>EL035</t>
  </si>
  <si>
    <t>výchozí revize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</si>
  <si>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</si>
  <si>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</si>
  <si>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</si>
  <si>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</si>
  <si>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</si>
  <si>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</si>
  <si>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VRN1</t>
  </si>
  <si>
    <t>Průzkumné, geodetické a projektové práce</t>
  </si>
  <si>
    <t>013254000</t>
  </si>
  <si>
    <t>Dokumentace skutečného provedení stavby</t>
  </si>
  <si>
    <t>1024</t>
  </si>
  <si>
    <t>1619996598</t>
  </si>
  <si>
    <t>https://podminky.urs.cz/item/CS_URS_2024_01/013254000</t>
  </si>
  <si>
    <t>VRN3</t>
  </si>
  <si>
    <t>Zařízení staveniště</t>
  </si>
  <si>
    <t>030001000</t>
  </si>
  <si>
    <t>Kč</t>
  </si>
  <si>
    <t>2109593826</t>
  </si>
  <si>
    <t>https://podminky.urs.cz/item/CS_URS_2024_01/030001000</t>
  </si>
  <si>
    <t>031303000</t>
  </si>
  <si>
    <t>Náklady na zábor</t>
  </si>
  <si>
    <t>666225598</t>
  </si>
  <si>
    <t>https://podminky.urs.cz/item/CS_URS_2024_01/031303000</t>
  </si>
  <si>
    <t>VRN4</t>
  </si>
  <si>
    <t>Inženýrská činnost</t>
  </si>
  <si>
    <t>045002000</t>
  </si>
  <si>
    <t>Kompletační a koordinační činnost</t>
  </si>
  <si>
    <t>-1586097948</t>
  </si>
  <si>
    <t>https://podminky.urs.cz/item/CS_URS_2024_01/045002000</t>
  </si>
  <si>
    <t>VRN6</t>
  </si>
  <si>
    <t>Územní vlivy</t>
  </si>
  <si>
    <t>062002000</t>
  </si>
  <si>
    <t>Ztížené dopravní podmínky</t>
  </si>
  <si>
    <t>-983473535</t>
  </si>
  <si>
    <t>https://podminky.urs.cz/item/CS_URS_2024_01/062002000</t>
  </si>
  <si>
    <t>Poznámka k položce:_x000D_
omezený vjezd do dvora přes vrata domu</t>
  </si>
  <si>
    <t>VRN7</t>
  </si>
  <si>
    <t>Provozní vlivy</t>
  </si>
  <si>
    <t>071002000</t>
  </si>
  <si>
    <t>Provoz investora, třetích osob</t>
  </si>
  <si>
    <t>648375023</t>
  </si>
  <si>
    <t>https://podminky.urs.cz/item/CS_URS_2024_01/071002000</t>
  </si>
  <si>
    <t>0721030R1</t>
  </si>
  <si>
    <t>Dopravně inženýrská opatření</t>
  </si>
  <si>
    <t>800386367</t>
  </si>
  <si>
    <t>073002000</t>
  </si>
  <si>
    <t>Ztížený pohyb vozidel v centrech měst</t>
  </si>
  <si>
    <t>-1828795855</t>
  </si>
  <si>
    <t>https://podminky.urs.cz/item/CS_URS_2024_01/073002000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</si>
  <si>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</si>
  <si>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</si>
  <si>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</si>
  <si>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</si>
  <si>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family val="2"/>
        <charset val="238"/>
      </rPr>
      <t xml:space="preserve">Rekapitulace stavby </t>
    </r>
    <r>
      <rPr>
        <sz val="8"/>
        <rFont val="Arial CE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</si>
  <si>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family val="2"/>
        <charset val="238"/>
      </rPr>
      <t>Rekapitulace stavby</t>
    </r>
    <r>
      <rPr>
        <sz val="8"/>
        <rFont val="Arial CE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</si>
  <si>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</si>
  <si>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</si>
  <si>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family val="2"/>
        <charset val="238"/>
      </rPr>
      <t>Rekapitulace objektů stavby a soupisů prací</t>
    </r>
    <r>
      <rPr>
        <sz val="8"/>
        <rFont val="Arial CE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</si>
  <si>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</si>
  <si>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</si>
  <si>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</si>
  <si>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</si>
  <si>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</si>
  <si>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</si>
  <si>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</si>
  <si>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</si>
  <si>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</si>
  <si>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Soupis prací pro daný typ objektu</t>
  </si>
  <si>
    <r>
      <rPr>
        <i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</si>
  <si>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</si>
  <si>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family val="2"/>
        <charset val="238"/>
      </rPr>
      <t>Krycí list soupisu</t>
    </r>
    <r>
      <rPr>
        <sz val="8"/>
        <rFont val="Arial CE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</si>
  <si>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</si>
  <si>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family val="2"/>
        <charset val="238"/>
      </rPr>
      <t>Rekapitulace členění soupisu prací</t>
    </r>
    <r>
      <rPr>
        <sz val="8"/>
        <rFont val="Arial CE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</si>
  <si>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</si>
  <si>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</si>
  <si>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</si>
  <si>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</si>
  <si>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</si>
  <si>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</si>
  <si>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</si>
  <si>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</si>
  <si>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</si>
  <si>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</si>
  <si>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</si>
  <si>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</si>
  <si>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</si>
  <si>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</si>
  <si>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</si>
  <si>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</si>
  <si>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</si>
  <si>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</si>
  <si>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</si>
  <si>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</si>
  <si>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</si>
  <si>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</si>
  <si>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</si>
  <si>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</si>
  <si>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</si>
  <si>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</si>
  <si>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</si>
  <si>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</si>
  <si>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</si>
  <si>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</si>
  <si>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</si>
  <si>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</si>
  <si>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</si>
  <si>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</si>
  <si>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</si>
  <si>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</si>
  <si>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</si>
  <si>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</si>
  <si>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</si>
  <si>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</si>
  <si>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</si>
  <si>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</si>
  <si>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</si>
  <si>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</si>
  <si>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</si>
  <si>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</si>
  <si>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</si>
  <si>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</si>
  <si>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</si>
  <si>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</si>
  <si>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</si>
  <si>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</si>
  <si>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</si>
  <si>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</si>
  <si>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</si>
  <si>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</si>
  <si>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</si>
  <si>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</si>
  <si>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</si>
  <si>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</si>
  <si>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</si>
  <si>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</si>
  <si>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</si>
  <si>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</si>
  <si>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</si>
  <si>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</si>
  <si>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</si>
  <si>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</si>
  <si>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</si>
  <si>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</si>
  <si>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</si>
  <si>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</si>
  <si>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</si>
  <si>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</si>
  <si>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</si>
  <si>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</si>
  <si>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</si>
  <si>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</si>
  <si>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</si>
  <si>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</si>
  <si>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</si>
  <si>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</si>
  <si>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</si>
  <si>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</si>
  <si>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</si>
  <si>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</si>
  <si>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</si>
  <si>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</si>
  <si>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</si>
  <si>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</si>
  <si>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</si>
  <si>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</si>
  <si>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</si>
  <si>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</si>
  <si>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</si>
  <si>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</si>
  <si>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</si>
  <si>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</si>
  <si>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</si>
  <si>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</si>
  <si>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</si>
  <si>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</si>
  <si>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</si>
  <si>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</si>
  <si>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</si>
  <si>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</si>
  <si>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</si>
  <si>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</si>
  <si>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</si>
  <si>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</si>
  <si>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</si>
  <si>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</si>
  <si>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</si>
  <si>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</si>
  <si>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</si>
  <si>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</si>
  <si>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</si>
  <si>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</si>
  <si>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</si>
  <si>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</si>
  <si>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</si>
  <si>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</si>
  <si>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</si>
  <si>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</si>
  <si>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</si>
  <si>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</si>
  <si>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</si>
  <si>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</si>
  <si>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</si>
  <si>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</si>
  <si>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</si>
  <si>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</si>
  <si>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</si>
  <si>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</si>
  <si>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</si>
  <si>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</si>
  <si>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</si>
  <si>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</si>
  <si>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</si>
  <si>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</si>
  <si>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</si>
  <si>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</si>
  <si>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</si>
  <si>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</si>
  <si>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</si>
  <si>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</si>
  <si>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</si>
  <si>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</si>
  <si>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</si>
  <si>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</si>
  <si>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</si>
  <si>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</si>
  <si>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</si>
  <si>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</si>
  <si>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</si>
  <si>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</si>
  <si>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</si>
  <si>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</si>
  <si>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</si>
  <si>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</si>
  <si>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</si>
  <si>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Investice</t>
  </si>
  <si>
    <t>Z toho investice bez DPH</t>
  </si>
  <si>
    <t>z toho investice</t>
  </si>
  <si>
    <t>z toho 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</si>
</sst>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  <numFmt numFmtId="168" formatCode="_-* #,##0\ &quot;Kč&quot;_-;\-* #,##0\ &quot;Kč&quot;_-;_-* &quot;-&quot;??\ &quot;Kč&quot;_-;_-@_-"/>
  </numFmts>
  <fonts count="57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0000A8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79797"/>
      <name val="Arial CE"/>
      <family val="2"/>
      <charset val="238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family val="2"/>
      <charset val="238"/>
    </font>
    <font>
      <sz val="9"/>
      <name val="Trebuchet MS"/>
      <family val="2"/>
      <charset val="238"/>
    </font>
    <font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family val="2"/>
      <charset val="238"/>
    </font>
    <font>
      <sz val="8"/>
      <name val="Arial CE"/>
      <family val="2"/>
    </font>
    <font>
      <sz val="8"/>
      <color rgb="FF00B050"/>
      <name val="Arial CE"/>
      <family val="2"/>
    </font>
    <font>
      <b/>
      <sz val="10"/>
      <color rgb="FF00B050"/>
      <name val="Arial CE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</borders>
  <cellStyleXfs count="3">
    <xf numFmtId="0" fontId="0" fillId="0" borderId="0"/>
    <xf numFmtId="0" fontId="52" fillId="0" borderId="0" applyNumberFormat="0" applyFill="0" applyBorder="0" applyAlignment="0" applyProtection="0"/>
    <xf numFmtId="44" fontId="54" fillId="0" borderId="0" applyFont="0" applyFill="0" applyBorder="0" applyAlignment="0" applyProtection="0"/>
  </cellStyleXfs>
  <cellXfs count="34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4" fontId="7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0" fontId="8" fillId="0" borderId="16" xfId="0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0" fontId="23" fillId="0" borderId="16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38" fillId="0" borderId="0" xfId="0" applyFont="1" applyAlignment="1">
      <alignment vertical="center" wrapText="1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39" fillId="0" borderId="23" xfId="0" applyFont="1" applyBorder="1" applyAlignment="1">
      <alignment horizontal="center" vertical="center"/>
    </xf>
    <xf numFmtId="49" fontId="39" fillId="0" borderId="23" xfId="0" applyNumberFormat="1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center" vertical="center" wrapText="1"/>
    </xf>
    <xf numFmtId="167" fontId="39" fillId="0" borderId="23" xfId="0" applyNumberFormat="1" applyFont="1" applyBorder="1" applyAlignment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>
      <alignment horizontal="center" vertical="center"/>
    </xf>
    <xf numFmtId="166" fontId="23" fillId="0" borderId="21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>
      <alignment horizontal="left" vertical="center"/>
    </xf>
    <xf numFmtId="0" fontId="51" fillId="0" borderId="1" xfId="0" applyFont="1" applyBorder="1" applyAlignment="1">
      <alignment vertical="top"/>
    </xf>
    <xf numFmtId="0" fontId="51" fillId="0" borderId="1" xfId="0" applyFont="1" applyBorder="1" applyAlignment="1">
      <alignment horizontal="left" vertical="center"/>
    </xf>
    <xf numFmtId="0" fontId="51" fillId="0" borderId="1" xfId="0" applyFont="1" applyBorder="1" applyAlignment="1">
      <alignment horizontal="center" vertical="center"/>
    </xf>
    <xf numFmtId="49" fontId="51" fillId="0" borderId="1" xfId="0" applyNumberFormat="1" applyFont="1" applyBorder="1" applyAlignment="1">
      <alignment horizontal="left" vertical="center"/>
    </xf>
    <xf numFmtId="0" fontId="50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23" fillId="0" borderId="23" xfId="0" applyFont="1" applyBorder="1" applyAlignment="1">
      <alignment horizontal="center" vertical="center" wrapText="1"/>
    </xf>
    <xf numFmtId="4" fontId="24" fillId="0" borderId="32" xfId="0" applyNumberFormat="1" applyFont="1" applyBorder="1"/>
    <xf numFmtId="0" fontId="8" fillId="0" borderId="33" xfId="0" applyFont="1" applyBorder="1"/>
    <xf numFmtId="0" fontId="23" fillId="0" borderId="33" xfId="0" applyFont="1" applyBorder="1" applyAlignment="1">
      <alignment horizontal="left" vertical="center"/>
    </xf>
    <xf numFmtId="0" fontId="0" fillId="0" borderId="33" xfId="0" applyBorder="1" applyAlignment="1">
      <alignment vertical="center"/>
    </xf>
    <xf numFmtId="0" fontId="9" fillId="0" borderId="33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1" fillId="0" borderId="33" xfId="0" applyFont="1" applyBorder="1" applyAlignment="1">
      <alignment vertical="center"/>
    </xf>
    <xf numFmtId="0" fontId="12" fillId="0" borderId="33" xfId="0" applyFont="1" applyBorder="1" applyAlignment="1">
      <alignment vertical="center"/>
    </xf>
    <xf numFmtId="0" fontId="0" fillId="0" borderId="34" xfId="0" applyBorder="1" applyAlignment="1">
      <alignment vertical="center"/>
    </xf>
    <xf numFmtId="0" fontId="23" fillId="0" borderId="34" xfId="0" applyFont="1" applyBorder="1" applyAlignment="1">
      <alignment horizontal="left" vertical="center"/>
    </xf>
    <xf numFmtId="0" fontId="22" fillId="4" borderId="9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55" fillId="0" borderId="1" xfId="0" applyFont="1" applyBorder="1" applyAlignment="1">
      <alignment vertical="center"/>
    </xf>
    <xf numFmtId="4" fontId="56" fillId="0" borderId="1" xfId="0" applyNumberFormat="1" applyFont="1" applyBorder="1" applyAlignment="1">
      <alignment vertical="center"/>
    </xf>
    <xf numFmtId="168" fontId="55" fillId="0" borderId="1" xfId="2" applyNumberFormat="1" applyFont="1" applyBorder="1" applyAlignment="1">
      <alignment vertical="center"/>
    </xf>
    <xf numFmtId="4" fontId="0" fillId="0" borderId="1" xfId="0" applyNumberFormat="1" applyBorder="1" applyAlignment="1">
      <alignment vertical="center"/>
    </xf>
    <xf numFmtId="168" fontId="55" fillId="0" borderId="1" xfId="0" applyNumberFormat="1" applyFont="1" applyBorder="1" applyAlignment="1">
      <alignment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center" vertical="center"/>
    </xf>
    <xf numFmtId="4" fontId="27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2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</cellXfs>
  <cellStyles count="3">
    <cellStyle name="Hypertextový odkaz" xfId="1" builtinId="8"/>
    <cellStyle name="Měna" xfId="2" builtinId="4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1/965042141" TargetMode="External"/><Relationship Id="rId117" Type="http://schemas.openxmlformats.org/officeDocument/2006/relationships/hyperlink" Target="https://podminky.urs.cz/item/CS_URS_2024_01/776201814" TargetMode="External"/><Relationship Id="rId21" Type="http://schemas.openxmlformats.org/officeDocument/2006/relationships/hyperlink" Target="https://podminky.urs.cz/item/CS_URS_2024_01/642944121" TargetMode="External"/><Relationship Id="rId42" Type="http://schemas.openxmlformats.org/officeDocument/2006/relationships/hyperlink" Target="https://podminky.urs.cz/item/CS_URS_2024_01/974031142" TargetMode="External"/><Relationship Id="rId47" Type="http://schemas.openxmlformats.org/officeDocument/2006/relationships/hyperlink" Target="https://podminky.urs.cz/item/CS_URS_2024_01/952901111" TargetMode="External"/><Relationship Id="rId63" Type="http://schemas.openxmlformats.org/officeDocument/2006/relationships/hyperlink" Target="https://podminky.urs.cz/item/CS_URS_2024_01/725610810" TargetMode="External"/><Relationship Id="rId68" Type="http://schemas.openxmlformats.org/officeDocument/2006/relationships/hyperlink" Target="https://podminky.urs.cz/item/CS_URS_2024_01/762522812" TargetMode="External"/><Relationship Id="rId84" Type="http://schemas.openxmlformats.org/officeDocument/2006/relationships/hyperlink" Target="https://podminky.urs.cz/item/CS_URS_2024_01/763172398" TargetMode="External"/><Relationship Id="rId89" Type="http://schemas.openxmlformats.org/officeDocument/2006/relationships/hyperlink" Target="https://podminky.urs.cz/item/CS_URS_2024_01/998763513" TargetMode="External"/><Relationship Id="rId112" Type="http://schemas.openxmlformats.org/officeDocument/2006/relationships/hyperlink" Target="https://podminky.urs.cz/item/CS_URS_2024_01/775541151" TargetMode="External"/><Relationship Id="rId133" Type="http://schemas.openxmlformats.org/officeDocument/2006/relationships/hyperlink" Target="https://podminky.urs.cz/item/CS_URS_2024_01/784181101" TargetMode="External"/><Relationship Id="rId16" Type="http://schemas.openxmlformats.org/officeDocument/2006/relationships/hyperlink" Target="https://podminky.urs.cz/item/CS_URS_2024_01/612181001" TargetMode="External"/><Relationship Id="rId107" Type="http://schemas.openxmlformats.org/officeDocument/2006/relationships/hyperlink" Target="https://podminky.urs.cz/item/CS_URS_2024_01/771591112" TargetMode="External"/><Relationship Id="rId11" Type="http://schemas.openxmlformats.org/officeDocument/2006/relationships/hyperlink" Target="https://podminky.urs.cz/item/CS_URS_2024_01/612121100" TargetMode="External"/><Relationship Id="rId32" Type="http://schemas.openxmlformats.org/officeDocument/2006/relationships/hyperlink" Target="https://podminky.urs.cz/item/CS_URS_2024_01/962081131" TargetMode="External"/><Relationship Id="rId37" Type="http://schemas.openxmlformats.org/officeDocument/2006/relationships/hyperlink" Target="https://podminky.urs.cz/item/CS_URS_2024_01/971034371" TargetMode="External"/><Relationship Id="rId53" Type="http://schemas.openxmlformats.org/officeDocument/2006/relationships/hyperlink" Target="https://podminky.urs.cz/item/CS_URS_2024_01/997013607" TargetMode="External"/><Relationship Id="rId58" Type="http://schemas.openxmlformats.org/officeDocument/2006/relationships/hyperlink" Target="https://podminky.urs.cz/item/CS_URS_2024_01/998713313" TargetMode="External"/><Relationship Id="rId74" Type="http://schemas.openxmlformats.org/officeDocument/2006/relationships/hyperlink" Target="https://podminky.urs.cz/item/CS_URS_2024_01/763121712" TargetMode="External"/><Relationship Id="rId79" Type="http://schemas.openxmlformats.org/officeDocument/2006/relationships/hyperlink" Target="https://podminky.urs.cz/item/CS_URS_2024_01/763131411" TargetMode="External"/><Relationship Id="rId102" Type="http://schemas.openxmlformats.org/officeDocument/2006/relationships/hyperlink" Target="https://podminky.urs.cz/item/CS_URS_2024_01/771121011" TargetMode="External"/><Relationship Id="rId123" Type="http://schemas.openxmlformats.org/officeDocument/2006/relationships/hyperlink" Target="https://podminky.urs.cz/item/CS_URS_2024_01/781131112" TargetMode="External"/><Relationship Id="rId128" Type="http://schemas.openxmlformats.org/officeDocument/2006/relationships/hyperlink" Target="https://podminky.urs.cz/item/CS_URS_2024_01/783315103" TargetMode="External"/><Relationship Id="rId5" Type="http://schemas.openxmlformats.org/officeDocument/2006/relationships/hyperlink" Target="https://podminky.urs.cz/item/CS_URS_2024_01/619991001" TargetMode="External"/><Relationship Id="rId90" Type="http://schemas.openxmlformats.org/officeDocument/2006/relationships/hyperlink" Target="https://podminky.urs.cz/item/CS_URS_2024_01/764002851" TargetMode="External"/><Relationship Id="rId95" Type="http://schemas.openxmlformats.org/officeDocument/2006/relationships/hyperlink" Target="https://podminky.urs.cz/item/CS_URS_2024_01/766491851" TargetMode="External"/><Relationship Id="rId14" Type="http://schemas.openxmlformats.org/officeDocument/2006/relationships/hyperlink" Target="https://podminky.urs.cz/item/CS_URS_2024_01/612325417" TargetMode="External"/><Relationship Id="rId22" Type="http://schemas.openxmlformats.org/officeDocument/2006/relationships/hyperlink" Target="https://podminky.urs.cz/item/CS_URS_2024_01/949101111" TargetMode="External"/><Relationship Id="rId27" Type="http://schemas.openxmlformats.org/officeDocument/2006/relationships/hyperlink" Target="https://podminky.urs.cz/item/CS_URS_2024_01/965042131" TargetMode="External"/><Relationship Id="rId30" Type="http://schemas.openxmlformats.org/officeDocument/2006/relationships/hyperlink" Target="https://podminky.urs.cz/item/CS_URS_2024_01/968072455" TargetMode="External"/><Relationship Id="rId35" Type="http://schemas.openxmlformats.org/officeDocument/2006/relationships/hyperlink" Target="https://podminky.urs.cz/item/CS_URS_2024_01/971033641" TargetMode="External"/><Relationship Id="rId43" Type="http://schemas.openxmlformats.org/officeDocument/2006/relationships/hyperlink" Target="https://podminky.urs.cz/item/CS_URS_2024_01/977332112" TargetMode="External"/><Relationship Id="rId48" Type="http://schemas.openxmlformats.org/officeDocument/2006/relationships/hyperlink" Target="https://podminky.urs.cz/item/CS_URS_2024_01/997013216" TargetMode="External"/><Relationship Id="rId56" Type="http://schemas.openxmlformats.org/officeDocument/2006/relationships/hyperlink" Target="https://podminky.urs.cz/item/CS_URS_2024_01/998018003" TargetMode="External"/><Relationship Id="rId64" Type="http://schemas.openxmlformats.org/officeDocument/2006/relationships/hyperlink" Target="https://podminky.urs.cz/item/CS_URS_2024_01/725820801" TargetMode="External"/><Relationship Id="rId69" Type="http://schemas.openxmlformats.org/officeDocument/2006/relationships/hyperlink" Target="https://podminky.urs.cz/item/CS_URS_2024_01/763111411" TargetMode="External"/><Relationship Id="rId77" Type="http://schemas.openxmlformats.org/officeDocument/2006/relationships/hyperlink" Target="https://podminky.urs.cz/item/CS_URS_2024_01/763181421" TargetMode="External"/><Relationship Id="rId100" Type="http://schemas.openxmlformats.org/officeDocument/2006/relationships/hyperlink" Target="https://podminky.urs.cz/item/CS_URS_2024_01/767646411" TargetMode="External"/><Relationship Id="rId105" Type="http://schemas.openxmlformats.org/officeDocument/2006/relationships/hyperlink" Target="https://podminky.urs.cz/item/CS_URS_2024_01/771474113" TargetMode="External"/><Relationship Id="rId113" Type="http://schemas.openxmlformats.org/officeDocument/2006/relationships/hyperlink" Target="https://podminky.urs.cz/item/CS_URS_2024_01/775591191" TargetMode="External"/><Relationship Id="rId118" Type="http://schemas.openxmlformats.org/officeDocument/2006/relationships/hyperlink" Target="https://podminky.urs.cz/item/CS_URS_2024_01/776410811" TargetMode="External"/><Relationship Id="rId126" Type="http://schemas.openxmlformats.org/officeDocument/2006/relationships/hyperlink" Target="https://podminky.urs.cz/item/CS_URS_2024_01/783301311" TargetMode="External"/><Relationship Id="rId134" Type="http://schemas.openxmlformats.org/officeDocument/2006/relationships/hyperlink" Target="https://podminky.urs.cz/item/CS_URS_2024_01/784211101" TargetMode="External"/><Relationship Id="rId8" Type="http://schemas.openxmlformats.org/officeDocument/2006/relationships/hyperlink" Target="https://podminky.urs.cz/item/CS_URS_2024_01/611131121" TargetMode="External"/><Relationship Id="rId51" Type="http://schemas.openxmlformats.org/officeDocument/2006/relationships/hyperlink" Target="https://podminky.urs.cz/item/CS_URS_2024_01/997013601" TargetMode="External"/><Relationship Id="rId72" Type="http://schemas.openxmlformats.org/officeDocument/2006/relationships/hyperlink" Target="https://podminky.urs.cz/item/CS_URS_2024_01/763164531" TargetMode="External"/><Relationship Id="rId80" Type="http://schemas.openxmlformats.org/officeDocument/2006/relationships/hyperlink" Target="https://podminky.urs.cz/item/CS_URS_2024_01/763131721" TargetMode="External"/><Relationship Id="rId85" Type="http://schemas.openxmlformats.org/officeDocument/2006/relationships/hyperlink" Target="https://podminky.urs.cz/item/CS_URS_2024_01/763111717" TargetMode="External"/><Relationship Id="rId93" Type="http://schemas.openxmlformats.org/officeDocument/2006/relationships/hyperlink" Target="https://podminky.urs.cz/item/CS_URS_2024_01/766411821" TargetMode="External"/><Relationship Id="rId98" Type="http://schemas.openxmlformats.org/officeDocument/2006/relationships/hyperlink" Target="https://podminky.urs.cz/item/CS_URS_2024_01/766691941" TargetMode="External"/><Relationship Id="rId121" Type="http://schemas.openxmlformats.org/officeDocument/2006/relationships/hyperlink" Target="https://podminky.urs.cz/item/CS_URS_2024_01/781492251" TargetMode="External"/><Relationship Id="rId3" Type="http://schemas.openxmlformats.org/officeDocument/2006/relationships/hyperlink" Target="https://podminky.urs.cz/item/CS_URS_2024_01/317168052" TargetMode="External"/><Relationship Id="rId12" Type="http://schemas.openxmlformats.org/officeDocument/2006/relationships/hyperlink" Target="https://podminky.urs.cz/item/CS_URS_2024_01/612131121" TargetMode="External"/><Relationship Id="rId17" Type="http://schemas.openxmlformats.org/officeDocument/2006/relationships/hyperlink" Target="https://podminky.urs.cz/item/CS_URS_2024_01/632450134" TargetMode="External"/><Relationship Id="rId25" Type="http://schemas.openxmlformats.org/officeDocument/2006/relationships/hyperlink" Target="https://podminky.urs.cz/item/CS_URS_2024_01/771473810" TargetMode="External"/><Relationship Id="rId33" Type="http://schemas.openxmlformats.org/officeDocument/2006/relationships/hyperlink" Target="https://podminky.urs.cz/item/CS_URS_2024_01/962032230" TargetMode="External"/><Relationship Id="rId38" Type="http://schemas.openxmlformats.org/officeDocument/2006/relationships/hyperlink" Target="https://podminky.urs.cz/item/CS_URS_2024_01/973031324" TargetMode="External"/><Relationship Id="rId46" Type="http://schemas.openxmlformats.org/officeDocument/2006/relationships/hyperlink" Target="https://podminky.urs.cz/item/CS_URS_2024_01/978013141" TargetMode="External"/><Relationship Id="rId59" Type="http://schemas.openxmlformats.org/officeDocument/2006/relationships/hyperlink" Target="https://podminky.urs.cz/item/CS_URS_2024_01/725110811" TargetMode="External"/><Relationship Id="rId67" Type="http://schemas.openxmlformats.org/officeDocument/2006/relationships/hyperlink" Target="https://podminky.urs.cz/item/CS_URS_2024_01/762511847" TargetMode="External"/><Relationship Id="rId103" Type="http://schemas.openxmlformats.org/officeDocument/2006/relationships/hyperlink" Target="https://podminky.urs.cz/item/CS_URS_2024_01/771574414" TargetMode="External"/><Relationship Id="rId108" Type="http://schemas.openxmlformats.org/officeDocument/2006/relationships/hyperlink" Target="https://podminky.urs.cz/item/CS_URS_2024_01/771591241" TargetMode="External"/><Relationship Id="rId116" Type="http://schemas.openxmlformats.org/officeDocument/2006/relationships/hyperlink" Target="https://podminky.urs.cz/item/CS_URS_2024_01/998775313" TargetMode="External"/><Relationship Id="rId124" Type="http://schemas.openxmlformats.org/officeDocument/2006/relationships/hyperlink" Target="https://podminky.urs.cz/item/CS_URS_2024_01/781131241" TargetMode="External"/><Relationship Id="rId129" Type="http://schemas.openxmlformats.org/officeDocument/2006/relationships/hyperlink" Target="https://podminky.urs.cz/item/CS_URS_2024_01/783317105" TargetMode="External"/><Relationship Id="rId20" Type="http://schemas.openxmlformats.org/officeDocument/2006/relationships/hyperlink" Target="https://podminky.urs.cz/item/CS_URS_2024_01/622252002" TargetMode="External"/><Relationship Id="rId41" Type="http://schemas.openxmlformats.org/officeDocument/2006/relationships/hyperlink" Target="https://podminky.urs.cz/item/CS_URS_2024_01/974031664" TargetMode="External"/><Relationship Id="rId54" Type="http://schemas.openxmlformats.org/officeDocument/2006/relationships/hyperlink" Target="https://podminky.urs.cz/item/CS_URS_2024_01/997013811" TargetMode="External"/><Relationship Id="rId62" Type="http://schemas.openxmlformats.org/officeDocument/2006/relationships/hyperlink" Target="https://podminky.urs.cz/item/CS_URS_2024_01/725310823" TargetMode="External"/><Relationship Id="rId70" Type="http://schemas.openxmlformats.org/officeDocument/2006/relationships/hyperlink" Target="https://podminky.urs.cz/item/CS_URS_2024_01/763111414" TargetMode="External"/><Relationship Id="rId75" Type="http://schemas.openxmlformats.org/officeDocument/2006/relationships/hyperlink" Target="https://podminky.urs.cz/item/CS_URS_2024_01/763173113" TargetMode="External"/><Relationship Id="rId83" Type="http://schemas.openxmlformats.org/officeDocument/2006/relationships/hyperlink" Target="https://podminky.urs.cz/item/CS_URS_2024_01/763131912" TargetMode="External"/><Relationship Id="rId88" Type="http://schemas.openxmlformats.org/officeDocument/2006/relationships/hyperlink" Target="https://podminky.urs.cz/item/CS_URS_2024_01/763251R41" TargetMode="External"/><Relationship Id="rId91" Type="http://schemas.openxmlformats.org/officeDocument/2006/relationships/hyperlink" Target="https://podminky.urs.cz/item/CS_URS_2024_01/764216605" TargetMode="External"/><Relationship Id="rId96" Type="http://schemas.openxmlformats.org/officeDocument/2006/relationships/hyperlink" Target="https://podminky.urs.cz/item/CS_URS_2024_01/766491853" TargetMode="External"/><Relationship Id="rId111" Type="http://schemas.openxmlformats.org/officeDocument/2006/relationships/hyperlink" Target="https://podminky.urs.cz/item/CS_URS_2024_01/998771313" TargetMode="External"/><Relationship Id="rId132" Type="http://schemas.openxmlformats.org/officeDocument/2006/relationships/hyperlink" Target="https://podminky.urs.cz/item/CS_URS_2024_01/784141001" TargetMode="External"/><Relationship Id="rId1" Type="http://schemas.openxmlformats.org/officeDocument/2006/relationships/hyperlink" Target="https://podminky.urs.cz/item/CS_URS_2024_01/310232025" TargetMode="External"/><Relationship Id="rId6" Type="http://schemas.openxmlformats.org/officeDocument/2006/relationships/hyperlink" Target="https://podminky.urs.cz/item/CS_URS_2024_01/619996127" TargetMode="External"/><Relationship Id="rId15" Type="http://schemas.openxmlformats.org/officeDocument/2006/relationships/hyperlink" Target="https://podminky.urs.cz/item/CS_URS_2024_01/611181001" TargetMode="External"/><Relationship Id="rId23" Type="http://schemas.openxmlformats.org/officeDocument/2006/relationships/hyperlink" Target="https://podminky.urs.cz/item/CS_URS_2024_01/965081323" TargetMode="External"/><Relationship Id="rId28" Type="http://schemas.openxmlformats.org/officeDocument/2006/relationships/hyperlink" Target="https://podminky.urs.cz/item/CS_URS_2024_01/965083112" TargetMode="External"/><Relationship Id="rId36" Type="http://schemas.openxmlformats.org/officeDocument/2006/relationships/hyperlink" Target="https://podminky.urs.cz/item/CS_URS_2024_01/971033371" TargetMode="External"/><Relationship Id="rId49" Type="http://schemas.openxmlformats.org/officeDocument/2006/relationships/hyperlink" Target="https://podminky.urs.cz/item/CS_URS_2024_01/997013501" TargetMode="External"/><Relationship Id="rId57" Type="http://schemas.openxmlformats.org/officeDocument/2006/relationships/hyperlink" Target="https://podminky.urs.cz/item/CS_URS_2024_01/713131121" TargetMode="External"/><Relationship Id="rId106" Type="http://schemas.openxmlformats.org/officeDocument/2006/relationships/hyperlink" Target="https://podminky.urs.cz/item/CS_URS_2024_01/771591115" TargetMode="External"/><Relationship Id="rId114" Type="http://schemas.openxmlformats.org/officeDocument/2006/relationships/hyperlink" Target="https://podminky.urs.cz/item/CS_URS_2024_01/776421311" TargetMode="External"/><Relationship Id="rId119" Type="http://schemas.openxmlformats.org/officeDocument/2006/relationships/hyperlink" Target="https://podminky.urs.cz/item/CS_URS_2024_01/781121011" TargetMode="External"/><Relationship Id="rId127" Type="http://schemas.openxmlformats.org/officeDocument/2006/relationships/hyperlink" Target="https://podminky.urs.cz/item/CS_URS_2024_01/783314203" TargetMode="External"/><Relationship Id="rId10" Type="http://schemas.openxmlformats.org/officeDocument/2006/relationships/hyperlink" Target="https://podminky.urs.cz/item/CS_URS_2024_01/612135101" TargetMode="External"/><Relationship Id="rId31" Type="http://schemas.openxmlformats.org/officeDocument/2006/relationships/hyperlink" Target="https://podminky.urs.cz/item/CS_URS_2024_01/968062244" TargetMode="External"/><Relationship Id="rId44" Type="http://schemas.openxmlformats.org/officeDocument/2006/relationships/hyperlink" Target="https://podminky.urs.cz/item/CS_URS_2024_01/978059541" TargetMode="External"/><Relationship Id="rId52" Type="http://schemas.openxmlformats.org/officeDocument/2006/relationships/hyperlink" Target="https://podminky.urs.cz/item/CS_URS_2024_01/997013603" TargetMode="External"/><Relationship Id="rId60" Type="http://schemas.openxmlformats.org/officeDocument/2006/relationships/hyperlink" Target="https://podminky.urs.cz/item/CS_URS_2024_01/725210821" TargetMode="External"/><Relationship Id="rId65" Type="http://schemas.openxmlformats.org/officeDocument/2006/relationships/hyperlink" Target="https://podminky.urs.cz/item/CS_URS_2024_01/725820802" TargetMode="External"/><Relationship Id="rId73" Type="http://schemas.openxmlformats.org/officeDocument/2006/relationships/hyperlink" Target="https://podminky.urs.cz/item/CS_URS_2024_01/763111714" TargetMode="External"/><Relationship Id="rId78" Type="http://schemas.openxmlformats.org/officeDocument/2006/relationships/hyperlink" Target="https://podminky.urs.cz/item/CS_URS_2024_01/763131451" TargetMode="External"/><Relationship Id="rId81" Type="http://schemas.openxmlformats.org/officeDocument/2006/relationships/hyperlink" Target="https://podminky.urs.cz/item/CS_URS_2024_01/763131761" TargetMode="External"/><Relationship Id="rId86" Type="http://schemas.openxmlformats.org/officeDocument/2006/relationships/hyperlink" Target="https://podminky.urs.cz/item/CS_URS_2024_01/763121714" TargetMode="External"/><Relationship Id="rId94" Type="http://schemas.openxmlformats.org/officeDocument/2006/relationships/hyperlink" Target="https://podminky.urs.cz/item/CS_URS_2024_01/766411822" TargetMode="External"/><Relationship Id="rId99" Type="http://schemas.openxmlformats.org/officeDocument/2006/relationships/hyperlink" Target="https://podminky.urs.cz/item/CS_URS_2024_01/998766313" TargetMode="External"/><Relationship Id="rId101" Type="http://schemas.openxmlformats.org/officeDocument/2006/relationships/hyperlink" Target="https://podminky.urs.cz/item/CS_URS_2024_01/998767313" TargetMode="External"/><Relationship Id="rId122" Type="http://schemas.openxmlformats.org/officeDocument/2006/relationships/hyperlink" Target="https://podminky.urs.cz/item/CS_URS_2024_01/781495115" TargetMode="External"/><Relationship Id="rId130" Type="http://schemas.openxmlformats.org/officeDocument/2006/relationships/hyperlink" Target="https://podminky.urs.cz/item/CS_URS_2024_01/784121001" TargetMode="External"/><Relationship Id="rId135" Type="http://schemas.openxmlformats.org/officeDocument/2006/relationships/drawing" Target="../drawings/drawing2.xml"/><Relationship Id="rId4" Type="http://schemas.openxmlformats.org/officeDocument/2006/relationships/hyperlink" Target="https://podminky.urs.cz/item/CS_URS_2024_01/317998112" TargetMode="External"/><Relationship Id="rId9" Type="http://schemas.openxmlformats.org/officeDocument/2006/relationships/hyperlink" Target="https://podminky.urs.cz/item/CS_URS_2024_01/611325417" TargetMode="External"/><Relationship Id="rId13" Type="http://schemas.openxmlformats.org/officeDocument/2006/relationships/hyperlink" Target="https://podminky.urs.cz/item/CS_URS_2024_01/612325225" TargetMode="External"/><Relationship Id="rId18" Type="http://schemas.openxmlformats.org/officeDocument/2006/relationships/hyperlink" Target="https://podminky.urs.cz/item/CS_URS_2024_01/634111113" TargetMode="External"/><Relationship Id="rId39" Type="http://schemas.openxmlformats.org/officeDocument/2006/relationships/hyperlink" Target="https://podminky.urs.cz/item/CS_URS_2024_01/977151121" TargetMode="External"/><Relationship Id="rId109" Type="http://schemas.openxmlformats.org/officeDocument/2006/relationships/hyperlink" Target="https://podminky.urs.cz/item/CS_URS_2024_01/771591242" TargetMode="External"/><Relationship Id="rId34" Type="http://schemas.openxmlformats.org/officeDocument/2006/relationships/hyperlink" Target="https://podminky.urs.cz/item/CS_URS_2024_01/971033621" TargetMode="External"/><Relationship Id="rId50" Type="http://schemas.openxmlformats.org/officeDocument/2006/relationships/hyperlink" Target="https://podminky.urs.cz/item/CS_URS_2024_01/997013509" TargetMode="External"/><Relationship Id="rId55" Type="http://schemas.openxmlformats.org/officeDocument/2006/relationships/hyperlink" Target="https://podminky.urs.cz/item/CS_URS_2024_01/997013631" TargetMode="External"/><Relationship Id="rId76" Type="http://schemas.openxmlformats.org/officeDocument/2006/relationships/hyperlink" Target="https://podminky.urs.cz/item/CS_URS_2024_01/763173111" TargetMode="External"/><Relationship Id="rId97" Type="http://schemas.openxmlformats.org/officeDocument/2006/relationships/hyperlink" Target="https://podminky.urs.cz/item/CS_URS_2024_01/766812820" TargetMode="External"/><Relationship Id="rId104" Type="http://schemas.openxmlformats.org/officeDocument/2006/relationships/hyperlink" Target="https://podminky.urs.cz/item/CS_URS_2024_01/771577211" TargetMode="External"/><Relationship Id="rId120" Type="http://schemas.openxmlformats.org/officeDocument/2006/relationships/hyperlink" Target="https://podminky.urs.cz/item/CS_URS_2024_01/781472217" TargetMode="External"/><Relationship Id="rId125" Type="http://schemas.openxmlformats.org/officeDocument/2006/relationships/hyperlink" Target="https://podminky.urs.cz/item/CS_URS_2024_01/998781313" TargetMode="External"/><Relationship Id="rId7" Type="http://schemas.openxmlformats.org/officeDocument/2006/relationships/hyperlink" Target="https://podminky.urs.cz/item/CS_URS_2024_01/629991011" TargetMode="External"/><Relationship Id="rId71" Type="http://schemas.openxmlformats.org/officeDocument/2006/relationships/hyperlink" Target="https://podminky.urs.cz/item/CS_URS_2024_01/763121590" TargetMode="External"/><Relationship Id="rId92" Type="http://schemas.openxmlformats.org/officeDocument/2006/relationships/hyperlink" Target="https://podminky.urs.cz/item/CS_URS_2024_01/998764313" TargetMode="External"/><Relationship Id="rId2" Type="http://schemas.openxmlformats.org/officeDocument/2006/relationships/hyperlink" Target="https://podminky.urs.cz/item/CS_URS_2024_01/310236261" TargetMode="External"/><Relationship Id="rId29" Type="http://schemas.openxmlformats.org/officeDocument/2006/relationships/hyperlink" Target="https://podminky.urs.cz/item/CS_URS_2024_01/965083111" TargetMode="External"/><Relationship Id="rId24" Type="http://schemas.openxmlformats.org/officeDocument/2006/relationships/hyperlink" Target="https://podminky.urs.cz/item/CS_URS_2024_01/965081213" TargetMode="External"/><Relationship Id="rId40" Type="http://schemas.openxmlformats.org/officeDocument/2006/relationships/hyperlink" Target="https://podminky.urs.cz/item/CS_URS_2024_01/977151124" TargetMode="External"/><Relationship Id="rId45" Type="http://schemas.openxmlformats.org/officeDocument/2006/relationships/hyperlink" Target="https://podminky.urs.cz/item/CS_URS_2024_01/978011141" TargetMode="External"/><Relationship Id="rId66" Type="http://schemas.openxmlformats.org/officeDocument/2006/relationships/hyperlink" Target="https://podminky.urs.cz/item/CS_URS_2024_01/725530823" TargetMode="External"/><Relationship Id="rId87" Type="http://schemas.openxmlformats.org/officeDocument/2006/relationships/hyperlink" Target="https://podminky.urs.cz/item/CS_URS_2024_01/763131714" TargetMode="External"/><Relationship Id="rId110" Type="http://schemas.openxmlformats.org/officeDocument/2006/relationships/hyperlink" Target="https://podminky.urs.cz/item/CS_URS_2024_01/771591264" TargetMode="External"/><Relationship Id="rId115" Type="http://schemas.openxmlformats.org/officeDocument/2006/relationships/hyperlink" Target="https://podminky.urs.cz/item/CS_URS_2024_01/775413401" TargetMode="External"/><Relationship Id="rId131" Type="http://schemas.openxmlformats.org/officeDocument/2006/relationships/hyperlink" Target="https://podminky.urs.cz/item/CS_URS_2024_01/784121011" TargetMode="External"/><Relationship Id="rId61" Type="http://schemas.openxmlformats.org/officeDocument/2006/relationships/hyperlink" Target="https://podminky.urs.cz/item/CS_URS_2024_01/725240812" TargetMode="External"/><Relationship Id="rId82" Type="http://schemas.openxmlformats.org/officeDocument/2006/relationships/hyperlink" Target="https://podminky.urs.cz/item/CS_URS_2024_01/763131765" TargetMode="External"/><Relationship Id="rId19" Type="http://schemas.openxmlformats.org/officeDocument/2006/relationships/hyperlink" Target="https://podminky.urs.cz/item/CS_URS_2024_01/62221101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8.xml"/><Relationship Id="rId3" Type="http://schemas.openxmlformats.org/officeDocument/2006/relationships/hyperlink" Target="https://podminky.urs.cz/item/CS_URS_2024_01/031303000" TargetMode="External"/><Relationship Id="rId7" Type="http://schemas.openxmlformats.org/officeDocument/2006/relationships/hyperlink" Target="https://podminky.urs.cz/item/CS_URS_2024_01/073002000" TargetMode="External"/><Relationship Id="rId2" Type="http://schemas.openxmlformats.org/officeDocument/2006/relationships/hyperlink" Target="https://podminky.urs.cz/item/CS_URS_2024_01/030001000" TargetMode="External"/><Relationship Id="rId1" Type="http://schemas.openxmlformats.org/officeDocument/2006/relationships/hyperlink" Target="https://podminky.urs.cz/item/CS_URS_2024_01/013254000" TargetMode="External"/><Relationship Id="rId6" Type="http://schemas.openxmlformats.org/officeDocument/2006/relationships/hyperlink" Target="https://podminky.urs.cz/item/CS_URS_2024_01/071002000" TargetMode="External"/><Relationship Id="rId5" Type="http://schemas.openxmlformats.org/officeDocument/2006/relationships/hyperlink" Target="https://podminky.urs.cz/item/CS_URS_2024_01/062002000" TargetMode="External"/><Relationship Id="rId4" Type="http://schemas.openxmlformats.org/officeDocument/2006/relationships/hyperlink" Target="https://podminky.urs.cz/item/CS_URS_2024_01/045002000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6"/>
  <sheetViews>
    <sheetView showGridLines="0" workbookViewId="0">
      <selection activeCell="BE47" sqref="BE47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 x14ac:dyDescent="0.2">
      <c r="AR2" s="292"/>
      <c r="AS2" s="292"/>
      <c r="AT2" s="292"/>
      <c r="AU2" s="292"/>
      <c r="AV2" s="292"/>
      <c r="AW2" s="292"/>
      <c r="AX2" s="292"/>
      <c r="AY2" s="292"/>
      <c r="AZ2" s="292"/>
      <c r="BA2" s="292"/>
      <c r="BB2" s="292"/>
      <c r="BC2" s="292"/>
      <c r="BD2" s="292"/>
      <c r="BE2" s="292"/>
      <c r="BS2" s="18" t="s">
        <v>6</v>
      </c>
      <c r="BT2" s="18" t="s">
        <v>7</v>
      </c>
    </row>
    <row r="3" spans="1:74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 x14ac:dyDescent="0.2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 x14ac:dyDescent="0.2">
      <c r="B5" s="21"/>
      <c r="D5" s="25" t="s">
        <v>13</v>
      </c>
      <c r="K5" s="303" t="s">
        <v>14</v>
      </c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292"/>
      <c r="Z5" s="292"/>
      <c r="AA5" s="292"/>
      <c r="AB5" s="292"/>
      <c r="AC5" s="292"/>
      <c r="AD5" s="292"/>
      <c r="AE5" s="292"/>
      <c r="AF5" s="292"/>
      <c r="AG5" s="292"/>
      <c r="AH5" s="292"/>
      <c r="AI5" s="292"/>
      <c r="AJ5" s="292"/>
      <c r="AK5" s="292"/>
      <c r="AL5" s="292"/>
      <c r="AM5" s="292"/>
      <c r="AN5" s="292"/>
      <c r="AO5" s="292"/>
      <c r="AR5" s="21"/>
      <c r="BE5" s="300" t="s">
        <v>15</v>
      </c>
      <c r="BS5" s="18" t="s">
        <v>6</v>
      </c>
    </row>
    <row r="6" spans="1:74" ht="36.950000000000003" customHeight="1" x14ac:dyDescent="0.2">
      <c r="B6" s="21"/>
      <c r="D6" s="27" t="s">
        <v>16</v>
      </c>
      <c r="K6" s="304" t="s">
        <v>17</v>
      </c>
      <c r="L6" s="292"/>
      <c r="M6" s="292"/>
      <c r="N6" s="292"/>
      <c r="O6" s="292"/>
      <c r="P6" s="292"/>
      <c r="Q6" s="292"/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2"/>
      <c r="AC6" s="292"/>
      <c r="AD6" s="292"/>
      <c r="AE6" s="292"/>
      <c r="AF6" s="292"/>
      <c r="AG6" s="292"/>
      <c r="AH6" s="292"/>
      <c r="AI6" s="292"/>
      <c r="AJ6" s="292"/>
      <c r="AK6" s="292"/>
      <c r="AL6" s="292"/>
      <c r="AM6" s="292"/>
      <c r="AN6" s="292"/>
      <c r="AO6" s="292"/>
      <c r="AR6" s="21"/>
      <c r="BE6" s="301"/>
      <c r="BS6" s="18" t="s">
        <v>6</v>
      </c>
    </row>
    <row r="7" spans="1:74" ht="12" customHeight="1" x14ac:dyDescent="0.2">
      <c r="B7" s="21"/>
      <c r="D7" s="28" t="s">
        <v>18</v>
      </c>
      <c r="K7" s="26" t="s">
        <v>19</v>
      </c>
      <c r="AK7" s="28" t="s">
        <v>20</v>
      </c>
      <c r="AN7" s="26" t="s">
        <v>19</v>
      </c>
      <c r="AR7" s="21"/>
      <c r="BE7" s="301"/>
      <c r="BS7" s="18" t="s">
        <v>6</v>
      </c>
    </row>
    <row r="8" spans="1:74" ht="12" customHeight="1" x14ac:dyDescent="0.2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301"/>
      <c r="BS8" s="18" t="s">
        <v>6</v>
      </c>
    </row>
    <row r="9" spans="1:74" ht="14.45" customHeight="1" x14ac:dyDescent="0.2">
      <c r="B9" s="21"/>
      <c r="AR9" s="21"/>
      <c r="BE9" s="301"/>
      <c r="BS9" s="18" t="s">
        <v>6</v>
      </c>
    </row>
    <row r="10" spans="1:74" ht="12" customHeight="1" x14ac:dyDescent="0.2">
      <c r="B10" s="21"/>
      <c r="D10" s="28" t="s">
        <v>25</v>
      </c>
      <c r="AK10" s="28" t="s">
        <v>26</v>
      </c>
      <c r="AN10" s="26" t="s">
        <v>27</v>
      </c>
      <c r="AR10" s="21"/>
      <c r="BE10" s="301"/>
      <c r="BS10" s="18" t="s">
        <v>6</v>
      </c>
    </row>
    <row r="11" spans="1:74" ht="18.399999999999999" customHeight="1" x14ac:dyDescent="0.2">
      <c r="B11" s="21"/>
      <c r="E11" s="26" t="s">
        <v>28</v>
      </c>
      <c r="AK11" s="28" t="s">
        <v>29</v>
      </c>
      <c r="AN11" s="26" t="s">
        <v>30</v>
      </c>
      <c r="AR11" s="21"/>
      <c r="BE11" s="301"/>
      <c r="BS11" s="18" t="s">
        <v>6</v>
      </c>
    </row>
    <row r="12" spans="1:74" ht="6.95" customHeight="1" x14ac:dyDescent="0.2">
      <c r="B12" s="21"/>
      <c r="AR12" s="21"/>
      <c r="BE12" s="301"/>
      <c r="BS12" s="18" t="s">
        <v>6</v>
      </c>
    </row>
    <row r="13" spans="1:74" ht="12" customHeight="1" x14ac:dyDescent="0.2">
      <c r="B13" s="21"/>
      <c r="D13" s="28" t="s">
        <v>31</v>
      </c>
      <c r="AK13" s="28" t="s">
        <v>26</v>
      </c>
      <c r="AN13" s="30" t="s">
        <v>32</v>
      </c>
      <c r="AR13" s="21"/>
      <c r="BE13" s="301"/>
      <c r="BS13" s="18" t="s">
        <v>6</v>
      </c>
    </row>
    <row r="14" spans="1:74" ht="12.75" x14ac:dyDescent="0.2">
      <c r="B14" s="21"/>
      <c r="E14" s="305" t="s">
        <v>32</v>
      </c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306"/>
      <c r="Y14" s="306"/>
      <c r="Z14" s="306"/>
      <c r="AA14" s="306"/>
      <c r="AB14" s="306"/>
      <c r="AC14" s="306"/>
      <c r="AD14" s="306"/>
      <c r="AE14" s="306"/>
      <c r="AF14" s="306"/>
      <c r="AG14" s="306"/>
      <c r="AH14" s="306"/>
      <c r="AI14" s="306"/>
      <c r="AJ14" s="306"/>
      <c r="AK14" s="28" t="s">
        <v>29</v>
      </c>
      <c r="AN14" s="30" t="s">
        <v>32</v>
      </c>
      <c r="AR14" s="21"/>
      <c r="BE14" s="301"/>
      <c r="BS14" s="18" t="s">
        <v>6</v>
      </c>
    </row>
    <row r="15" spans="1:74" ht="6.95" customHeight="1" x14ac:dyDescent="0.2">
      <c r="B15" s="21"/>
      <c r="AR15" s="21"/>
      <c r="BE15" s="301"/>
      <c r="BS15" s="18" t="s">
        <v>4</v>
      </c>
    </row>
    <row r="16" spans="1:74" ht="12" customHeight="1" x14ac:dyDescent="0.2">
      <c r="B16" s="21"/>
      <c r="D16" s="28" t="s">
        <v>33</v>
      </c>
      <c r="AK16" s="28" t="s">
        <v>26</v>
      </c>
      <c r="AN16" s="26" t="s">
        <v>34</v>
      </c>
      <c r="AR16" s="21"/>
      <c r="BE16" s="301"/>
      <c r="BS16" s="18" t="s">
        <v>4</v>
      </c>
    </row>
    <row r="17" spans="2:71" ht="18.399999999999999" customHeight="1" x14ac:dyDescent="0.2">
      <c r="B17" s="21"/>
      <c r="E17" s="26" t="s">
        <v>35</v>
      </c>
      <c r="AK17" s="28" t="s">
        <v>29</v>
      </c>
      <c r="AN17" s="26" t="s">
        <v>19</v>
      </c>
      <c r="AR17" s="21"/>
      <c r="BE17" s="301"/>
      <c r="BS17" s="18" t="s">
        <v>36</v>
      </c>
    </row>
    <row r="18" spans="2:71" ht="6.95" customHeight="1" x14ac:dyDescent="0.2">
      <c r="B18" s="21"/>
      <c r="AR18" s="21"/>
      <c r="BE18" s="301"/>
      <c r="BS18" s="18" t="s">
        <v>6</v>
      </c>
    </row>
    <row r="19" spans="2:71" ht="12" customHeight="1" x14ac:dyDescent="0.2">
      <c r="B19" s="21"/>
      <c r="D19" s="28" t="s">
        <v>37</v>
      </c>
      <c r="AK19" s="28" t="s">
        <v>26</v>
      </c>
      <c r="AN19" s="26" t="s">
        <v>19</v>
      </c>
      <c r="AR19" s="21"/>
      <c r="BE19" s="301"/>
      <c r="BS19" s="18" t="s">
        <v>6</v>
      </c>
    </row>
    <row r="20" spans="2:71" ht="18.399999999999999" customHeight="1" x14ac:dyDescent="0.2">
      <c r="B20" s="21"/>
      <c r="E20" s="26" t="s">
        <v>38</v>
      </c>
      <c r="AK20" s="28" t="s">
        <v>29</v>
      </c>
      <c r="AN20" s="26" t="s">
        <v>19</v>
      </c>
      <c r="AR20" s="21"/>
      <c r="BE20" s="301"/>
      <c r="BS20" s="18" t="s">
        <v>4</v>
      </c>
    </row>
    <row r="21" spans="2:71" ht="6.95" customHeight="1" x14ac:dyDescent="0.2">
      <c r="B21" s="21"/>
      <c r="AR21" s="21"/>
      <c r="BE21" s="301"/>
    </row>
    <row r="22" spans="2:71" ht="12" customHeight="1" x14ac:dyDescent="0.2">
      <c r="B22" s="21"/>
      <c r="D22" s="28" t="s">
        <v>39</v>
      </c>
      <c r="AR22" s="21"/>
      <c r="BE22" s="301"/>
    </row>
    <row r="23" spans="2:71" ht="47.25" customHeight="1" x14ac:dyDescent="0.2">
      <c r="B23" s="21"/>
      <c r="E23" s="307" t="s">
        <v>40</v>
      </c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7"/>
      <c r="W23" s="307"/>
      <c r="X23" s="307"/>
      <c r="Y23" s="307"/>
      <c r="Z23" s="307"/>
      <c r="AA23" s="307"/>
      <c r="AB23" s="307"/>
      <c r="AC23" s="307"/>
      <c r="AD23" s="307"/>
      <c r="AE23" s="307"/>
      <c r="AF23" s="307"/>
      <c r="AG23" s="307"/>
      <c r="AH23" s="307"/>
      <c r="AI23" s="307"/>
      <c r="AJ23" s="307"/>
      <c r="AK23" s="307"/>
      <c r="AL23" s="307"/>
      <c r="AM23" s="307"/>
      <c r="AN23" s="307"/>
      <c r="AR23" s="21"/>
      <c r="BE23" s="301"/>
    </row>
    <row r="24" spans="2:71" ht="6.95" customHeight="1" x14ac:dyDescent="0.2">
      <c r="B24" s="21"/>
      <c r="AR24" s="21"/>
      <c r="BE24" s="301"/>
    </row>
    <row r="25" spans="2:71" ht="6.95" customHeight="1" x14ac:dyDescent="0.2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301"/>
    </row>
    <row r="26" spans="2:71" s="1" customFormat="1" ht="25.9" customHeight="1" x14ac:dyDescent="0.2">
      <c r="B26" s="33"/>
      <c r="D26" s="34" t="s">
        <v>41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08">
        <f>ROUND(AG56,2)</f>
        <v>0</v>
      </c>
      <c r="AL26" s="309"/>
      <c r="AM26" s="309"/>
      <c r="AN26" s="309"/>
      <c r="AO26" s="309"/>
      <c r="AR26" s="33"/>
      <c r="BE26" s="301"/>
    </row>
    <row r="27" spans="2:71" s="1" customFormat="1" ht="15" customHeight="1" x14ac:dyDescent="0.2">
      <c r="B27" s="33"/>
      <c r="D27" s="285"/>
      <c r="E27" s="287" t="s">
        <v>1876</v>
      </c>
      <c r="F27" s="287"/>
      <c r="G27" s="287"/>
      <c r="H27" s="287"/>
      <c r="I27" s="287"/>
      <c r="J27" s="287"/>
      <c r="K27" s="287"/>
      <c r="L27" s="287"/>
      <c r="M27" s="287"/>
      <c r="N27" s="287"/>
      <c r="O27" s="287"/>
      <c r="P27" s="287"/>
      <c r="Q27" s="287"/>
      <c r="R27" s="287"/>
      <c r="S27" s="287"/>
      <c r="T27" s="287"/>
      <c r="U27" s="287"/>
      <c r="V27" s="287"/>
      <c r="W27" s="287"/>
      <c r="X27" s="287"/>
      <c r="Y27" s="287"/>
      <c r="Z27" s="287"/>
      <c r="AA27" s="287"/>
      <c r="AB27" s="287"/>
      <c r="AC27" s="287"/>
      <c r="AD27" s="287"/>
      <c r="AE27" s="287"/>
      <c r="AF27" s="287"/>
      <c r="AG27" s="287"/>
      <c r="AH27" s="287"/>
      <c r="AI27" s="287"/>
      <c r="AJ27" s="287"/>
      <c r="AK27" s="288"/>
      <c r="AL27" s="287"/>
      <c r="AM27" s="287"/>
      <c r="AN27" s="289">
        <f>AQ56</f>
        <v>0</v>
      </c>
      <c r="AO27" s="290"/>
      <c r="AR27" s="33"/>
      <c r="BE27" s="301"/>
    </row>
    <row r="28" spans="2:71" s="1" customFormat="1" ht="11.25" customHeight="1" x14ac:dyDescent="0.2">
      <c r="B28" s="33"/>
      <c r="D28" s="285"/>
      <c r="E28" s="287" t="s">
        <v>1877</v>
      </c>
      <c r="F28" s="287"/>
      <c r="G28" s="287"/>
      <c r="H28" s="287"/>
      <c r="I28" s="287"/>
      <c r="J28" s="287"/>
      <c r="K28" s="287"/>
      <c r="L28" s="287"/>
      <c r="M28" s="287"/>
      <c r="N28" s="287"/>
      <c r="O28" s="287"/>
      <c r="P28" s="287"/>
      <c r="Q28" s="287"/>
      <c r="R28" s="287"/>
      <c r="S28" s="287"/>
      <c r="T28" s="287"/>
      <c r="U28" s="287"/>
      <c r="V28" s="287"/>
      <c r="W28" s="287"/>
      <c r="X28" s="287"/>
      <c r="Y28" s="287"/>
      <c r="Z28" s="287"/>
      <c r="AA28" s="287"/>
      <c r="AB28" s="287"/>
      <c r="AC28" s="287"/>
      <c r="AD28" s="287"/>
      <c r="AE28" s="287"/>
      <c r="AF28" s="287"/>
      <c r="AG28" s="287"/>
      <c r="AH28" s="287"/>
      <c r="AI28" s="287"/>
      <c r="AJ28" s="287"/>
      <c r="AK28" s="288"/>
      <c r="AL28" s="287"/>
      <c r="AM28" s="287"/>
      <c r="AN28" s="291">
        <f>AK26-AN27</f>
        <v>0</v>
      </c>
      <c r="AO28" s="286"/>
      <c r="AR28" s="33"/>
      <c r="BE28" s="301"/>
    </row>
    <row r="29" spans="2:71" s="1" customFormat="1" ht="6.95" customHeight="1" x14ac:dyDescent="0.2">
      <c r="B29" s="33"/>
      <c r="AR29" s="33"/>
      <c r="BE29" s="301"/>
    </row>
    <row r="30" spans="2:71" s="1" customFormat="1" ht="12.75" x14ac:dyDescent="0.2">
      <c r="B30" s="33"/>
      <c r="L30" s="310" t="s">
        <v>42</v>
      </c>
      <c r="M30" s="310"/>
      <c r="N30" s="310"/>
      <c r="O30" s="310"/>
      <c r="P30" s="310"/>
      <c r="W30" s="310" t="s">
        <v>43</v>
      </c>
      <c r="X30" s="310"/>
      <c r="Y30" s="310"/>
      <c r="Z30" s="310"/>
      <c r="AA30" s="310"/>
      <c r="AB30" s="310"/>
      <c r="AC30" s="310"/>
      <c r="AD30" s="310"/>
      <c r="AE30" s="310"/>
      <c r="AK30" s="310" t="s">
        <v>44</v>
      </c>
      <c r="AL30" s="310"/>
      <c r="AM30" s="310"/>
      <c r="AN30" s="310"/>
      <c r="AO30" s="310"/>
      <c r="AR30" s="33"/>
      <c r="BE30" s="301"/>
    </row>
    <row r="31" spans="2:71" s="2" customFormat="1" ht="14.45" customHeight="1" x14ac:dyDescent="0.2">
      <c r="B31" s="37"/>
      <c r="D31" s="28" t="s">
        <v>45</v>
      </c>
      <c r="F31" s="28" t="s">
        <v>46</v>
      </c>
      <c r="L31" s="293">
        <v>0.21</v>
      </c>
      <c r="M31" s="294"/>
      <c r="N31" s="294"/>
      <c r="O31" s="294"/>
      <c r="P31" s="294"/>
      <c r="W31" s="295">
        <f>ROUND(AZ56, 2)</f>
        <v>0</v>
      </c>
      <c r="X31" s="294"/>
      <c r="Y31" s="294"/>
      <c r="Z31" s="294"/>
      <c r="AA31" s="294"/>
      <c r="AB31" s="294"/>
      <c r="AC31" s="294"/>
      <c r="AD31" s="294"/>
      <c r="AE31" s="294"/>
      <c r="AK31" s="295">
        <f>ROUND(AV56, 2)</f>
        <v>0</v>
      </c>
      <c r="AL31" s="294"/>
      <c r="AM31" s="294"/>
      <c r="AN31" s="294"/>
      <c r="AO31" s="294"/>
      <c r="AR31" s="37"/>
      <c r="BE31" s="302"/>
    </row>
    <row r="32" spans="2:71" s="2" customFormat="1" ht="14.45" customHeight="1" x14ac:dyDescent="0.2">
      <c r="B32" s="37"/>
      <c r="F32" s="28" t="s">
        <v>47</v>
      </c>
      <c r="L32" s="293">
        <v>0.12</v>
      </c>
      <c r="M32" s="294"/>
      <c r="N32" s="294"/>
      <c r="O32" s="294"/>
      <c r="P32" s="294"/>
      <c r="W32" s="295">
        <f>ROUND(BA56, 2)</f>
        <v>0</v>
      </c>
      <c r="X32" s="294"/>
      <c r="Y32" s="294"/>
      <c r="Z32" s="294"/>
      <c r="AA32" s="294"/>
      <c r="AB32" s="294"/>
      <c r="AC32" s="294"/>
      <c r="AD32" s="294"/>
      <c r="AE32" s="294"/>
      <c r="AK32" s="295">
        <f>ROUND(AW56, 2)</f>
        <v>0</v>
      </c>
      <c r="AL32" s="294"/>
      <c r="AM32" s="294"/>
      <c r="AN32" s="294"/>
      <c r="AO32" s="294"/>
      <c r="AR32" s="37"/>
      <c r="BE32" s="302"/>
    </row>
    <row r="33" spans="2:57" s="2" customFormat="1" ht="14.45" hidden="1" customHeight="1" x14ac:dyDescent="0.2">
      <c r="B33" s="37"/>
      <c r="F33" s="28" t="s">
        <v>48</v>
      </c>
      <c r="L33" s="293">
        <v>0.21</v>
      </c>
      <c r="M33" s="294"/>
      <c r="N33" s="294"/>
      <c r="O33" s="294"/>
      <c r="P33" s="294"/>
      <c r="W33" s="295">
        <f>ROUND(BB56, 2)</f>
        <v>0</v>
      </c>
      <c r="X33" s="294"/>
      <c r="Y33" s="294"/>
      <c r="Z33" s="294"/>
      <c r="AA33" s="294"/>
      <c r="AB33" s="294"/>
      <c r="AC33" s="294"/>
      <c r="AD33" s="294"/>
      <c r="AE33" s="294"/>
      <c r="AK33" s="295">
        <v>0</v>
      </c>
      <c r="AL33" s="294"/>
      <c r="AM33" s="294"/>
      <c r="AN33" s="294"/>
      <c r="AO33" s="294"/>
      <c r="AR33" s="37"/>
      <c r="BE33" s="302"/>
    </row>
    <row r="34" spans="2:57" s="2" customFormat="1" ht="14.45" hidden="1" customHeight="1" x14ac:dyDescent="0.2">
      <c r="B34" s="37"/>
      <c r="F34" s="28" t="s">
        <v>49</v>
      </c>
      <c r="L34" s="293">
        <v>0.12</v>
      </c>
      <c r="M34" s="294"/>
      <c r="N34" s="294"/>
      <c r="O34" s="294"/>
      <c r="P34" s="294"/>
      <c r="W34" s="295">
        <f>ROUND(BC56, 2)</f>
        <v>0</v>
      </c>
      <c r="X34" s="294"/>
      <c r="Y34" s="294"/>
      <c r="Z34" s="294"/>
      <c r="AA34" s="294"/>
      <c r="AB34" s="294"/>
      <c r="AC34" s="294"/>
      <c r="AD34" s="294"/>
      <c r="AE34" s="294"/>
      <c r="AK34" s="295">
        <v>0</v>
      </c>
      <c r="AL34" s="294"/>
      <c r="AM34" s="294"/>
      <c r="AN34" s="294"/>
      <c r="AO34" s="294"/>
      <c r="AR34" s="37"/>
      <c r="BE34" s="302"/>
    </row>
    <row r="35" spans="2:57" s="2" customFormat="1" ht="14.45" hidden="1" customHeight="1" x14ac:dyDescent="0.2">
      <c r="B35" s="37"/>
      <c r="F35" s="28" t="s">
        <v>50</v>
      </c>
      <c r="L35" s="293">
        <v>0</v>
      </c>
      <c r="M35" s="294"/>
      <c r="N35" s="294"/>
      <c r="O35" s="294"/>
      <c r="P35" s="294"/>
      <c r="W35" s="295">
        <f>ROUND(BD56, 2)</f>
        <v>0</v>
      </c>
      <c r="X35" s="294"/>
      <c r="Y35" s="294"/>
      <c r="Z35" s="294"/>
      <c r="AA35" s="294"/>
      <c r="AB35" s="294"/>
      <c r="AC35" s="294"/>
      <c r="AD35" s="294"/>
      <c r="AE35" s="294"/>
      <c r="AK35" s="295">
        <v>0</v>
      </c>
      <c r="AL35" s="294"/>
      <c r="AM35" s="294"/>
      <c r="AN35" s="294"/>
      <c r="AO35" s="294"/>
      <c r="AR35" s="37"/>
    </row>
    <row r="36" spans="2:57" s="1" customFormat="1" ht="6.95" customHeight="1" x14ac:dyDescent="0.2">
      <c r="B36" s="33"/>
      <c r="AR36" s="33"/>
    </row>
    <row r="37" spans="2:57" s="1" customFormat="1" ht="25.9" customHeight="1" x14ac:dyDescent="0.2">
      <c r="B37" s="33"/>
      <c r="C37" s="38"/>
      <c r="D37" s="39" t="s">
        <v>51</v>
      </c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1" t="s">
        <v>52</v>
      </c>
      <c r="U37" s="40"/>
      <c r="V37" s="40"/>
      <c r="W37" s="40"/>
      <c r="X37" s="299" t="s">
        <v>53</v>
      </c>
      <c r="Y37" s="297"/>
      <c r="Z37" s="297"/>
      <c r="AA37" s="297"/>
      <c r="AB37" s="297"/>
      <c r="AC37" s="40"/>
      <c r="AD37" s="40"/>
      <c r="AE37" s="40"/>
      <c r="AF37" s="40"/>
      <c r="AG37" s="40"/>
      <c r="AH37" s="40"/>
      <c r="AI37" s="40"/>
      <c r="AJ37" s="40"/>
      <c r="AK37" s="296">
        <f>SUM(AK26:AK35)</f>
        <v>0</v>
      </c>
      <c r="AL37" s="297"/>
      <c r="AM37" s="297"/>
      <c r="AN37" s="297"/>
      <c r="AO37" s="298"/>
      <c r="AP37" s="38"/>
      <c r="AQ37" s="38"/>
      <c r="AR37" s="33"/>
    </row>
    <row r="38" spans="2:57" s="1" customFormat="1" ht="6.95" customHeight="1" x14ac:dyDescent="0.2">
      <c r="B38" s="33"/>
      <c r="AR38" s="33"/>
    </row>
    <row r="39" spans="2:57" s="1" customFormat="1" ht="6.95" customHeight="1" x14ac:dyDescent="0.2">
      <c r="B39" s="42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33"/>
    </row>
    <row r="43" spans="2:57" s="1" customFormat="1" ht="6.95" customHeight="1" x14ac:dyDescent="0.2">
      <c r="B43" s="44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33"/>
    </row>
    <row r="44" spans="2:57" s="1" customFormat="1" ht="24.95" customHeight="1" x14ac:dyDescent="0.2">
      <c r="B44" s="33"/>
      <c r="C44" s="22" t="s">
        <v>54</v>
      </c>
      <c r="AR44" s="33"/>
    </row>
    <row r="45" spans="2:57" s="1" customFormat="1" ht="6.95" customHeight="1" x14ac:dyDescent="0.2">
      <c r="B45" s="33"/>
      <c r="AR45" s="33"/>
    </row>
    <row r="46" spans="2:57" s="3" customFormat="1" ht="12" customHeight="1" x14ac:dyDescent="0.2">
      <c r="B46" s="46"/>
      <c r="C46" s="28" t="s">
        <v>13</v>
      </c>
      <c r="L46" s="3" t="str">
        <f>K5</f>
        <v>2024_01_6_rev03</v>
      </c>
      <c r="AR46" s="46"/>
    </row>
    <row r="47" spans="2:57" s="4" customFormat="1" ht="36.950000000000003" customHeight="1" x14ac:dyDescent="0.2">
      <c r="B47" s="47"/>
      <c r="C47" s="48" t="s">
        <v>16</v>
      </c>
      <c r="L47" s="324" t="str">
        <f>K6</f>
        <v>Rekonstrukce bytových jednotek MČ Štefánikova 3/61, 15000 Praha 5, b.j.č. 3/6 - revize 3</v>
      </c>
      <c r="M47" s="325"/>
      <c r="N47" s="325"/>
      <c r="O47" s="325"/>
      <c r="P47" s="325"/>
      <c r="Q47" s="325"/>
      <c r="R47" s="325"/>
      <c r="S47" s="325"/>
      <c r="T47" s="325"/>
      <c r="U47" s="325"/>
      <c r="V47" s="325"/>
      <c r="W47" s="325"/>
      <c r="X47" s="325"/>
      <c r="Y47" s="325"/>
      <c r="Z47" s="325"/>
      <c r="AA47" s="325"/>
      <c r="AB47" s="325"/>
      <c r="AC47" s="325"/>
      <c r="AD47" s="325"/>
      <c r="AE47" s="325"/>
      <c r="AF47" s="325"/>
      <c r="AG47" s="325"/>
      <c r="AH47" s="325"/>
      <c r="AI47" s="325"/>
      <c r="AJ47" s="325"/>
      <c r="AK47" s="325"/>
      <c r="AL47" s="325"/>
      <c r="AM47" s="325"/>
      <c r="AN47" s="325"/>
      <c r="AO47" s="325"/>
      <c r="AR47" s="47"/>
    </row>
    <row r="48" spans="2:57" s="1" customFormat="1" ht="6.95" customHeight="1" x14ac:dyDescent="0.2">
      <c r="B48" s="33"/>
      <c r="AR48" s="33"/>
    </row>
    <row r="49" spans="1:91" s="1" customFormat="1" ht="12" customHeight="1" x14ac:dyDescent="0.2">
      <c r="B49" s="33"/>
      <c r="C49" s="28" t="s">
        <v>21</v>
      </c>
      <c r="L49" s="49" t="str">
        <f>IF(K8="","",K8)</f>
        <v>Štefánikova 3/61, 15000 Praha 5</v>
      </c>
      <c r="AI49" s="28" t="s">
        <v>23</v>
      </c>
      <c r="AM49" s="326" t="str">
        <f>IF(AN8= "","",AN8)</f>
        <v>25. 4. 2024</v>
      </c>
      <c r="AN49" s="326"/>
      <c r="AR49" s="33"/>
    </row>
    <row r="50" spans="1:91" s="1" customFormat="1" ht="6.95" customHeight="1" x14ac:dyDescent="0.2">
      <c r="B50" s="33"/>
      <c r="AR50" s="33"/>
    </row>
    <row r="51" spans="1:91" s="1" customFormat="1" ht="15.2" customHeight="1" x14ac:dyDescent="0.2">
      <c r="B51" s="33"/>
      <c r="C51" s="28" t="s">
        <v>25</v>
      </c>
      <c r="L51" s="3" t="str">
        <f>IF(E11= "","",E11)</f>
        <v>Městská část Praha 5</v>
      </c>
      <c r="AI51" s="28" t="s">
        <v>33</v>
      </c>
      <c r="AM51" s="331" t="str">
        <f>IF(E17="","",E17)</f>
        <v>Boa projekt s.r.o.</v>
      </c>
      <c r="AN51" s="332"/>
      <c r="AO51" s="332"/>
      <c r="AP51" s="332"/>
      <c r="AR51" s="33"/>
      <c r="AS51" s="327" t="s">
        <v>55</v>
      </c>
      <c r="AT51" s="328"/>
      <c r="AU51" s="51"/>
      <c r="AV51" s="51"/>
      <c r="AW51" s="51"/>
      <c r="AX51" s="51"/>
      <c r="AY51" s="51"/>
      <c r="AZ51" s="51"/>
      <c r="BA51" s="51"/>
      <c r="BB51" s="51"/>
      <c r="BC51" s="51"/>
      <c r="BD51" s="52"/>
    </row>
    <row r="52" spans="1:91" s="1" customFormat="1" ht="15.2" customHeight="1" x14ac:dyDescent="0.2">
      <c r="B52" s="33"/>
      <c r="C52" s="28" t="s">
        <v>31</v>
      </c>
      <c r="L52" s="3" t="str">
        <f>IF(E14= "Vyplň údaj","",E14)</f>
        <v/>
      </c>
      <c r="AI52" s="28" t="s">
        <v>37</v>
      </c>
      <c r="AM52" s="331" t="str">
        <f>IF(E20="","",E20)</f>
        <v xml:space="preserve"> </v>
      </c>
      <c r="AN52" s="332"/>
      <c r="AO52" s="332"/>
      <c r="AP52" s="332"/>
      <c r="AR52" s="33"/>
      <c r="AS52" s="329"/>
      <c r="AT52" s="330"/>
      <c r="BD52" s="54"/>
    </row>
    <row r="53" spans="1:91" s="1" customFormat="1" ht="10.9" customHeight="1" x14ac:dyDescent="0.2">
      <c r="B53" s="33"/>
      <c r="AR53" s="33"/>
      <c r="AS53" s="329"/>
      <c r="AT53" s="330"/>
      <c r="BD53" s="54"/>
    </row>
    <row r="54" spans="1:91" s="1" customFormat="1" ht="29.25" customHeight="1" x14ac:dyDescent="0.2">
      <c r="B54" s="33"/>
      <c r="C54" s="319" t="s">
        <v>56</v>
      </c>
      <c r="D54" s="320"/>
      <c r="E54" s="320"/>
      <c r="F54" s="320"/>
      <c r="G54" s="320"/>
      <c r="H54" s="55"/>
      <c r="I54" s="322" t="s">
        <v>57</v>
      </c>
      <c r="J54" s="320"/>
      <c r="K54" s="320"/>
      <c r="L54" s="320"/>
      <c r="M54" s="320"/>
      <c r="N54" s="320"/>
      <c r="O54" s="320"/>
      <c r="P54" s="320"/>
      <c r="Q54" s="320"/>
      <c r="R54" s="320"/>
      <c r="S54" s="320"/>
      <c r="T54" s="320"/>
      <c r="U54" s="320"/>
      <c r="V54" s="320"/>
      <c r="W54" s="320"/>
      <c r="X54" s="320"/>
      <c r="Y54" s="320"/>
      <c r="Z54" s="320"/>
      <c r="AA54" s="320"/>
      <c r="AB54" s="320"/>
      <c r="AC54" s="320"/>
      <c r="AD54" s="320"/>
      <c r="AE54" s="320"/>
      <c r="AF54" s="320"/>
      <c r="AG54" s="321" t="s">
        <v>58</v>
      </c>
      <c r="AH54" s="320"/>
      <c r="AI54" s="320"/>
      <c r="AJ54" s="320"/>
      <c r="AK54" s="320"/>
      <c r="AL54" s="320"/>
      <c r="AM54" s="320"/>
      <c r="AN54" s="322" t="s">
        <v>59</v>
      </c>
      <c r="AO54" s="320"/>
      <c r="AP54" s="320"/>
      <c r="AQ54" s="284" t="s">
        <v>1875</v>
      </c>
      <c r="AR54" s="33"/>
      <c r="AS54" s="56" t="s">
        <v>61</v>
      </c>
      <c r="AT54" s="57" t="s">
        <v>62</v>
      </c>
      <c r="AU54" s="57" t="s">
        <v>63</v>
      </c>
      <c r="AV54" s="57" t="s">
        <v>64</v>
      </c>
      <c r="AW54" s="57" t="s">
        <v>65</v>
      </c>
      <c r="AX54" s="57" t="s">
        <v>66</v>
      </c>
      <c r="AY54" s="57" t="s">
        <v>67</v>
      </c>
      <c r="AZ54" s="57" t="s">
        <v>68</v>
      </c>
      <c r="BA54" s="57" t="s">
        <v>69</v>
      </c>
      <c r="BB54" s="57" t="s">
        <v>70</v>
      </c>
      <c r="BC54" s="57" t="s">
        <v>71</v>
      </c>
      <c r="BD54" s="58" t="s">
        <v>72</v>
      </c>
    </row>
    <row r="55" spans="1:91" s="1" customFormat="1" ht="10.9" customHeight="1" x14ac:dyDescent="0.2">
      <c r="B55" s="33"/>
      <c r="AR55" s="33"/>
      <c r="AS55" s="59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2"/>
    </row>
    <row r="56" spans="1:91" s="5" customFormat="1" ht="32.450000000000003" customHeight="1" x14ac:dyDescent="0.2">
      <c r="B56" s="60"/>
      <c r="C56" s="61" t="s">
        <v>73</v>
      </c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314">
        <f>ROUND(AG57+AG64,2)</f>
        <v>0</v>
      </c>
      <c r="AH56" s="314"/>
      <c r="AI56" s="314"/>
      <c r="AJ56" s="314"/>
      <c r="AK56" s="314"/>
      <c r="AL56" s="314"/>
      <c r="AM56" s="314"/>
      <c r="AN56" s="315">
        <f t="shared" ref="AN56:AN64" si="0">SUM(AG56,AT56)</f>
        <v>0</v>
      </c>
      <c r="AO56" s="315"/>
      <c r="AP56" s="315"/>
      <c r="AQ56" s="63">
        <f>AQ57</f>
        <v>0</v>
      </c>
      <c r="AR56" s="60"/>
      <c r="AS56" s="64">
        <f>ROUND(AS57+AS64,2)</f>
        <v>0</v>
      </c>
      <c r="AT56" s="65">
        <f t="shared" ref="AT56:AT64" si="1">ROUND(SUM(AV56:AW56),2)</f>
        <v>0</v>
      </c>
      <c r="AU56" s="66">
        <f>ROUND(AU57+AU64,5)</f>
        <v>0</v>
      </c>
      <c r="AV56" s="65">
        <f>ROUND(AZ56*L31,2)</f>
        <v>0</v>
      </c>
      <c r="AW56" s="65">
        <f>ROUND(BA56*L32,2)</f>
        <v>0</v>
      </c>
      <c r="AX56" s="65">
        <f>ROUND(BB56*L31,2)</f>
        <v>0</v>
      </c>
      <c r="AY56" s="65">
        <f>ROUND(BC56*L32,2)</f>
        <v>0</v>
      </c>
      <c r="AZ56" s="65">
        <f>ROUND(AZ57+AZ64,2)</f>
        <v>0</v>
      </c>
      <c r="BA56" s="65">
        <f>ROUND(BA57+BA64,2)</f>
        <v>0</v>
      </c>
      <c r="BB56" s="65">
        <f>ROUND(BB57+BB64,2)</f>
        <v>0</v>
      </c>
      <c r="BC56" s="65">
        <f>ROUND(BC57+BC64,2)</f>
        <v>0</v>
      </c>
      <c r="BD56" s="67">
        <f>ROUND(BD57+BD64,2)</f>
        <v>0</v>
      </c>
      <c r="BS56" s="68" t="s">
        <v>74</v>
      </c>
      <c r="BT56" s="68" t="s">
        <v>75</v>
      </c>
      <c r="BU56" s="69" t="s">
        <v>76</v>
      </c>
      <c r="BV56" s="68" t="s">
        <v>77</v>
      </c>
      <c r="BW56" s="68" t="s">
        <v>5</v>
      </c>
      <c r="BX56" s="68" t="s">
        <v>78</v>
      </c>
      <c r="CL56" s="68" t="s">
        <v>19</v>
      </c>
    </row>
    <row r="57" spans="1:91" s="6" customFormat="1" ht="16.5" customHeight="1" x14ac:dyDescent="0.2">
      <c r="B57" s="70"/>
      <c r="C57" s="71"/>
      <c r="D57" s="313" t="s">
        <v>79</v>
      </c>
      <c r="E57" s="313"/>
      <c r="F57" s="313"/>
      <c r="G57" s="313"/>
      <c r="H57" s="313"/>
      <c r="I57" s="72"/>
      <c r="J57" s="313" t="s">
        <v>80</v>
      </c>
      <c r="K57" s="313"/>
      <c r="L57" s="313"/>
      <c r="M57" s="313"/>
      <c r="N57" s="313"/>
      <c r="O57" s="313"/>
      <c r="P57" s="313"/>
      <c r="Q57" s="313"/>
      <c r="R57" s="313"/>
      <c r="S57" s="313"/>
      <c r="T57" s="313"/>
      <c r="U57" s="313"/>
      <c r="V57" s="313"/>
      <c r="W57" s="313"/>
      <c r="X57" s="313"/>
      <c r="Y57" s="313"/>
      <c r="Z57" s="313"/>
      <c r="AA57" s="313"/>
      <c r="AB57" s="313"/>
      <c r="AC57" s="313"/>
      <c r="AD57" s="313"/>
      <c r="AE57" s="313"/>
      <c r="AF57" s="313"/>
      <c r="AG57" s="323">
        <f>ROUND(SUM(AG58:AG63),2)</f>
        <v>0</v>
      </c>
      <c r="AH57" s="312"/>
      <c r="AI57" s="312"/>
      <c r="AJ57" s="312"/>
      <c r="AK57" s="312"/>
      <c r="AL57" s="312"/>
      <c r="AM57" s="312"/>
      <c r="AN57" s="311">
        <f t="shared" si="0"/>
        <v>0</v>
      </c>
      <c r="AO57" s="312"/>
      <c r="AP57" s="312"/>
      <c r="AQ57" s="73">
        <f>SUM(AQ58:AQ63)</f>
        <v>0</v>
      </c>
      <c r="AR57" s="70"/>
      <c r="AS57" s="74">
        <f>ROUND(SUM(AS58:AS63),2)</f>
        <v>0</v>
      </c>
      <c r="AT57" s="75">
        <f t="shared" si="1"/>
        <v>0</v>
      </c>
      <c r="AU57" s="76">
        <f>ROUND(SUM(AU58:AU63),5)</f>
        <v>0</v>
      </c>
      <c r="AV57" s="75">
        <f>ROUND(AZ57*L31,2)</f>
        <v>0</v>
      </c>
      <c r="AW57" s="75">
        <f>ROUND(BA57*L32,2)</f>
        <v>0</v>
      </c>
      <c r="AX57" s="75">
        <f>ROUND(BB57*L31,2)</f>
        <v>0</v>
      </c>
      <c r="AY57" s="75">
        <f>ROUND(BC57*L32,2)</f>
        <v>0</v>
      </c>
      <c r="AZ57" s="75">
        <f>ROUND(SUM(AZ58:AZ63),2)</f>
        <v>0</v>
      </c>
      <c r="BA57" s="75">
        <f>ROUND(SUM(BA58:BA63),2)</f>
        <v>0</v>
      </c>
      <c r="BB57" s="75">
        <f>ROUND(SUM(BB58:BB63),2)</f>
        <v>0</v>
      </c>
      <c r="BC57" s="75">
        <f>ROUND(SUM(BC58:BC63),2)</f>
        <v>0</v>
      </c>
      <c r="BD57" s="77">
        <f>ROUND(SUM(BD58:BD63),2)</f>
        <v>0</v>
      </c>
      <c r="BS57" s="78" t="s">
        <v>74</v>
      </c>
      <c r="BT57" s="78" t="s">
        <v>82</v>
      </c>
      <c r="BU57" s="78" t="s">
        <v>76</v>
      </c>
      <c r="BV57" s="78" t="s">
        <v>77</v>
      </c>
      <c r="BW57" s="78" t="s">
        <v>83</v>
      </c>
      <c r="BX57" s="78" t="s">
        <v>5</v>
      </c>
      <c r="CL57" s="78" t="s">
        <v>19</v>
      </c>
      <c r="CM57" s="78" t="s">
        <v>82</v>
      </c>
    </row>
    <row r="58" spans="1:91" s="3" customFormat="1" ht="16.5" customHeight="1" x14ac:dyDescent="0.2">
      <c r="A58" s="79" t="s">
        <v>84</v>
      </c>
      <c r="B58" s="46"/>
      <c r="C58" s="9"/>
      <c r="D58" s="9"/>
      <c r="E58" s="318" t="s">
        <v>85</v>
      </c>
      <c r="F58" s="318"/>
      <c r="G58" s="318"/>
      <c r="H58" s="318"/>
      <c r="I58" s="318"/>
      <c r="J58" s="9"/>
      <c r="K58" s="318" t="s">
        <v>86</v>
      </c>
      <c r="L58" s="318"/>
      <c r="M58" s="318"/>
      <c r="N58" s="318"/>
      <c r="O58" s="318"/>
      <c r="P58" s="318"/>
      <c r="Q58" s="318"/>
      <c r="R58" s="318"/>
      <c r="S58" s="318"/>
      <c r="T58" s="318"/>
      <c r="U58" s="318"/>
      <c r="V58" s="318"/>
      <c r="W58" s="318"/>
      <c r="X58" s="318"/>
      <c r="Y58" s="318"/>
      <c r="Z58" s="318"/>
      <c r="AA58" s="318"/>
      <c r="AB58" s="318"/>
      <c r="AC58" s="318"/>
      <c r="AD58" s="318"/>
      <c r="AE58" s="318"/>
      <c r="AF58" s="318"/>
      <c r="AG58" s="316">
        <f>'ARS - Stavební část'!J32</f>
        <v>0</v>
      </c>
      <c r="AH58" s="317"/>
      <c r="AI58" s="317"/>
      <c r="AJ58" s="317"/>
      <c r="AK58" s="317"/>
      <c r="AL58" s="317"/>
      <c r="AM58" s="317"/>
      <c r="AN58" s="316">
        <f t="shared" si="0"/>
        <v>0</v>
      </c>
      <c r="AO58" s="317"/>
      <c r="AP58" s="317"/>
      <c r="AQ58" s="80">
        <f>'ARS - Stavební část'!U109</f>
        <v>0</v>
      </c>
      <c r="AR58" s="46"/>
      <c r="AS58" s="81">
        <v>0</v>
      </c>
      <c r="AT58" s="82">
        <f t="shared" si="1"/>
        <v>0</v>
      </c>
      <c r="AU58" s="83">
        <f>'ARS - Stavební část'!P109</f>
        <v>0</v>
      </c>
      <c r="AV58" s="82">
        <f>'ARS - Stavební část'!J35</f>
        <v>0</v>
      </c>
      <c r="AW58" s="82">
        <f>'ARS - Stavební část'!J36</f>
        <v>0</v>
      </c>
      <c r="AX58" s="82">
        <f>'ARS - Stavební část'!J37</f>
        <v>0</v>
      </c>
      <c r="AY58" s="82">
        <f>'ARS - Stavební část'!J38</f>
        <v>0</v>
      </c>
      <c r="AZ58" s="82">
        <f>'ARS - Stavební část'!F35</f>
        <v>0</v>
      </c>
      <c r="BA58" s="82">
        <f>'ARS - Stavební část'!F36</f>
        <v>0</v>
      </c>
      <c r="BB58" s="82">
        <f>'ARS - Stavební část'!F37</f>
        <v>0</v>
      </c>
      <c r="BC58" s="82">
        <f>'ARS - Stavební část'!F38</f>
        <v>0</v>
      </c>
      <c r="BD58" s="84">
        <f>'ARS - Stavební část'!F39</f>
        <v>0</v>
      </c>
      <c r="BT58" s="26" t="s">
        <v>88</v>
      </c>
      <c r="BV58" s="26" t="s">
        <v>77</v>
      </c>
      <c r="BW58" s="26" t="s">
        <v>89</v>
      </c>
      <c r="BX58" s="26" t="s">
        <v>83</v>
      </c>
      <c r="CL58" s="26" t="s">
        <v>19</v>
      </c>
    </row>
    <row r="59" spans="1:91" s="3" customFormat="1" ht="16.5" customHeight="1" x14ac:dyDescent="0.2">
      <c r="A59" s="79" t="s">
        <v>84</v>
      </c>
      <c r="B59" s="46"/>
      <c r="C59" s="9"/>
      <c r="D59" s="9"/>
      <c r="E59" s="318" t="s">
        <v>90</v>
      </c>
      <c r="F59" s="318"/>
      <c r="G59" s="318"/>
      <c r="H59" s="318"/>
      <c r="I59" s="318"/>
      <c r="J59" s="9"/>
      <c r="K59" s="318" t="s">
        <v>91</v>
      </c>
      <c r="L59" s="318"/>
      <c r="M59" s="318"/>
      <c r="N59" s="318"/>
      <c r="O59" s="318"/>
      <c r="P59" s="318"/>
      <c r="Q59" s="318"/>
      <c r="R59" s="318"/>
      <c r="S59" s="318"/>
      <c r="T59" s="318"/>
      <c r="U59" s="318"/>
      <c r="V59" s="318"/>
      <c r="W59" s="318"/>
      <c r="X59" s="318"/>
      <c r="Y59" s="318"/>
      <c r="Z59" s="318"/>
      <c r="AA59" s="318"/>
      <c r="AB59" s="318"/>
      <c r="AC59" s="318"/>
      <c r="AD59" s="318"/>
      <c r="AE59" s="318"/>
      <c r="AF59" s="318"/>
      <c r="AG59" s="316">
        <f>'ZTI - Zdravotně technické...'!J32</f>
        <v>0</v>
      </c>
      <c r="AH59" s="317"/>
      <c r="AI59" s="317"/>
      <c r="AJ59" s="317"/>
      <c r="AK59" s="317"/>
      <c r="AL59" s="317"/>
      <c r="AM59" s="317"/>
      <c r="AN59" s="316">
        <f t="shared" si="0"/>
        <v>0</v>
      </c>
      <c r="AO59" s="317"/>
      <c r="AP59" s="317"/>
      <c r="AQ59" s="80">
        <f>'ZTI - Zdravotně technické...'!U89</f>
        <v>0</v>
      </c>
      <c r="AR59" s="46"/>
      <c r="AS59" s="81">
        <v>0</v>
      </c>
      <c r="AT59" s="82">
        <f t="shared" si="1"/>
        <v>0</v>
      </c>
      <c r="AU59" s="83">
        <f>'ZTI - Zdravotně technické...'!P89</f>
        <v>0</v>
      </c>
      <c r="AV59" s="82">
        <f>'ZTI - Zdravotně technické...'!J35</f>
        <v>0</v>
      </c>
      <c r="AW59" s="82">
        <f>'ZTI - Zdravotně technické...'!J36</f>
        <v>0</v>
      </c>
      <c r="AX59" s="82">
        <f>'ZTI - Zdravotně technické...'!J37</f>
        <v>0</v>
      </c>
      <c r="AY59" s="82">
        <f>'ZTI - Zdravotně technické...'!J38</f>
        <v>0</v>
      </c>
      <c r="AZ59" s="82">
        <f>'ZTI - Zdravotně technické...'!F35</f>
        <v>0</v>
      </c>
      <c r="BA59" s="82">
        <f>'ZTI - Zdravotně technické...'!F36</f>
        <v>0</v>
      </c>
      <c r="BB59" s="82">
        <f>'ZTI - Zdravotně technické...'!F37</f>
        <v>0</v>
      </c>
      <c r="BC59" s="82">
        <f>'ZTI - Zdravotně technické...'!F38</f>
        <v>0</v>
      </c>
      <c r="BD59" s="84">
        <f>'ZTI - Zdravotně technické...'!F39</f>
        <v>0</v>
      </c>
      <c r="BT59" s="26" t="s">
        <v>88</v>
      </c>
      <c r="BV59" s="26" t="s">
        <v>77</v>
      </c>
      <c r="BW59" s="26" t="s">
        <v>92</v>
      </c>
      <c r="BX59" s="26" t="s">
        <v>83</v>
      </c>
      <c r="CL59" s="26" t="s">
        <v>19</v>
      </c>
    </row>
    <row r="60" spans="1:91" s="3" customFormat="1" ht="16.5" customHeight="1" x14ac:dyDescent="0.2">
      <c r="A60" s="79" t="s">
        <v>84</v>
      </c>
      <c r="B60" s="46"/>
      <c r="C60" s="9"/>
      <c r="D60" s="9"/>
      <c r="E60" s="318" t="s">
        <v>93</v>
      </c>
      <c r="F60" s="318"/>
      <c r="G60" s="318"/>
      <c r="H60" s="318"/>
      <c r="I60" s="318"/>
      <c r="J60" s="9"/>
      <c r="K60" s="318" t="s">
        <v>94</v>
      </c>
      <c r="L60" s="318"/>
      <c r="M60" s="318"/>
      <c r="N60" s="318"/>
      <c r="O60" s="318"/>
      <c r="P60" s="318"/>
      <c r="Q60" s="318"/>
      <c r="R60" s="318"/>
      <c r="S60" s="318"/>
      <c r="T60" s="318"/>
      <c r="U60" s="318"/>
      <c r="V60" s="318"/>
      <c r="W60" s="318"/>
      <c r="X60" s="318"/>
      <c r="Y60" s="318"/>
      <c r="Z60" s="318"/>
      <c r="AA60" s="318"/>
      <c r="AB60" s="318"/>
      <c r="AC60" s="318"/>
      <c r="AD60" s="318"/>
      <c r="AE60" s="318"/>
      <c r="AF60" s="318"/>
      <c r="AG60" s="316">
        <f>'VZT - Vzduchotechnika'!J32</f>
        <v>0</v>
      </c>
      <c r="AH60" s="317"/>
      <c r="AI60" s="317"/>
      <c r="AJ60" s="317"/>
      <c r="AK60" s="317"/>
      <c r="AL60" s="317"/>
      <c r="AM60" s="317"/>
      <c r="AN60" s="316">
        <f t="shared" si="0"/>
        <v>0</v>
      </c>
      <c r="AO60" s="317"/>
      <c r="AP60" s="317"/>
      <c r="AQ60" s="80">
        <f>'VZT - Vzduchotechnika'!U86</f>
        <v>0</v>
      </c>
      <c r="AR60" s="46"/>
      <c r="AS60" s="81">
        <v>0</v>
      </c>
      <c r="AT60" s="82">
        <f t="shared" si="1"/>
        <v>0</v>
      </c>
      <c r="AU60" s="83">
        <f>'VZT - Vzduchotechnika'!P86</f>
        <v>0</v>
      </c>
      <c r="AV60" s="82">
        <f>'VZT - Vzduchotechnika'!J35</f>
        <v>0</v>
      </c>
      <c r="AW60" s="82">
        <f>'VZT - Vzduchotechnika'!J36</f>
        <v>0</v>
      </c>
      <c r="AX60" s="82">
        <f>'VZT - Vzduchotechnika'!J37</f>
        <v>0</v>
      </c>
      <c r="AY60" s="82">
        <f>'VZT - Vzduchotechnika'!J38</f>
        <v>0</v>
      </c>
      <c r="AZ60" s="82">
        <f>'VZT - Vzduchotechnika'!F35</f>
        <v>0</v>
      </c>
      <c r="BA60" s="82">
        <f>'VZT - Vzduchotechnika'!F36</f>
        <v>0</v>
      </c>
      <c r="BB60" s="82">
        <f>'VZT - Vzduchotechnika'!F37</f>
        <v>0</v>
      </c>
      <c r="BC60" s="82">
        <f>'VZT - Vzduchotechnika'!F38</f>
        <v>0</v>
      </c>
      <c r="BD60" s="84">
        <f>'VZT - Vzduchotechnika'!F39</f>
        <v>0</v>
      </c>
      <c r="BT60" s="26" t="s">
        <v>88</v>
      </c>
      <c r="BV60" s="26" t="s">
        <v>77</v>
      </c>
      <c r="BW60" s="26" t="s">
        <v>95</v>
      </c>
      <c r="BX60" s="26" t="s">
        <v>83</v>
      </c>
      <c r="CL60" s="26" t="s">
        <v>19</v>
      </c>
    </row>
    <row r="61" spans="1:91" s="3" customFormat="1" ht="16.5" customHeight="1" x14ac:dyDescent="0.2">
      <c r="A61" s="79" t="s">
        <v>84</v>
      </c>
      <c r="B61" s="46"/>
      <c r="C61" s="9"/>
      <c r="D61" s="9"/>
      <c r="E61" s="318" t="s">
        <v>96</v>
      </c>
      <c r="F61" s="318"/>
      <c r="G61" s="318"/>
      <c r="H61" s="318"/>
      <c r="I61" s="318"/>
      <c r="J61" s="9"/>
      <c r="K61" s="318" t="s">
        <v>97</v>
      </c>
      <c r="L61" s="318"/>
      <c r="M61" s="318"/>
      <c r="N61" s="318"/>
      <c r="O61" s="318"/>
      <c r="P61" s="318"/>
      <c r="Q61" s="318"/>
      <c r="R61" s="318"/>
      <c r="S61" s="318"/>
      <c r="T61" s="318"/>
      <c r="U61" s="318"/>
      <c r="V61" s="318"/>
      <c r="W61" s="318"/>
      <c r="X61" s="318"/>
      <c r="Y61" s="318"/>
      <c r="Z61" s="318"/>
      <c r="AA61" s="318"/>
      <c r="AB61" s="318"/>
      <c r="AC61" s="318"/>
      <c r="AD61" s="318"/>
      <c r="AE61" s="318"/>
      <c r="AF61" s="318"/>
      <c r="AG61" s="316">
        <f>'ÚT - Vytápění'!J32</f>
        <v>0</v>
      </c>
      <c r="AH61" s="317"/>
      <c r="AI61" s="317"/>
      <c r="AJ61" s="317"/>
      <c r="AK61" s="317"/>
      <c r="AL61" s="317"/>
      <c r="AM61" s="317"/>
      <c r="AN61" s="316">
        <f t="shared" si="0"/>
        <v>0</v>
      </c>
      <c r="AO61" s="317"/>
      <c r="AP61" s="317"/>
      <c r="AQ61" s="80">
        <f>'ÚT - Vytápění'!U92</f>
        <v>0</v>
      </c>
      <c r="AR61" s="46"/>
      <c r="AS61" s="81">
        <v>0</v>
      </c>
      <c r="AT61" s="82">
        <f t="shared" si="1"/>
        <v>0</v>
      </c>
      <c r="AU61" s="83">
        <f>'ÚT - Vytápění'!P92</f>
        <v>0</v>
      </c>
      <c r="AV61" s="82">
        <f>'ÚT - Vytápění'!J35</f>
        <v>0</v>
      </c>
      <c r="AW61" s="82">
        <f>'ÚT - Vytápění'!J36</f>
        <v>0</v>
      </c>
      <c r="AX61" s="82">
        <f>'ÚT - Vytápění'!J37</f>
        <v>0</v>
      </c>
      <c r="AY61" s="82">
        <f>'ÚT - Vytápění'!J38</f>
        <v>0</v>
      </c>
      <c r="AZ61" s="82">
        <f>'ÚT - Vytápění'!F35</f>
        <v>0</v>
      </c>
      <c r="BA61" s="82">
        <f>'ÚT - Vytápění'!F36</f>
        <v>0</v>
      </c>
      <c r="BB61" s="82">
        <f>'ÚT - Vytápění'!F37</f>
        <v>0</v>
      </c>
      <c r="BC61" s="82">
        <f>'ÚT - Vytápění'!F38</f>
        <v>0</v>
      </c>
      <c r="BD61" s="84">
        <f>'ÚT - Vytápění'!F39</f>
        <v>0</v>
      </c>
      <c r="BT61" s="26" t="s">
        <v>88</v>
      </c>
      <c r="BV61" s="26" t="s">
        <v>77</v>
      </c>
      <c r="BW61" s="26" t="s">
        <v>98</v>
      </c>
      <c r="BX61" s="26" t="s">
        <v>83</v>
      </c>
      <c r="CL61" s="26" t="s">
        <v>19</v>
      </c>
    </row>
    <row r="62" spans="1:91" s="3" customFormat="1" ht="16.5" customHeight="1" x14ac:dyDescent="0.2">
      <c r="A62" s="79" t="s">
        <v>84</v>
      </c>
      <c r="B62" s="46"/>
      <c r="C62" s="9"/>
      <c r="D62" s="9"/>
      <c r="E62" s="318" t="s">
        <v>99</v>
      </c>
      <c r="F62" s="318"/>
      <c r="G62" s="318"/>
      <c r="H62" s="318"/>
      <c r="I62" s="318"/>
      <c r="J62" s="9"/>
      <c r="K62" s="318" t="s">
        <v>100</v>
      </c>
      <c r="L62" s="318"/>
      <c r="M62" s="318"/>
      <c r="N62" s="318"/>
      <c r="O62" s="318"/>
      <c r="P62" s="318"/>
      <c r="Q62" s="318"/>
      <c r="R62" s="318"/>
      <c r="S62" s="318"/>
      <c r="T62" s="318"/>
      <c r="U62" s="318"/>
      <c r="V62" s="318"/>
      <c r="W62" s="318"/>
      <c r="X62" s="318"/>
      <c r="Y62" s="318"/>
      <c r="Z62" s="318"/>
      <c r="AA62" s="318"/>
      <c r="AB62" s="318"/>
      <c r="AC62" s="318"/>
      <c r="AD62" s="318"/>
      <c r="AE62" s="318"/>
      <c r="AF62" s="318"/>
      <c r="AG62" s="316">
        <f>'ZTP - Plynovod'!J32</f>
        <v>0</v>
      </c>
      <c r="AH62" s="317"/>
      <c r="AI62" s="317"/>
      <c r="AJ62" s="317"/>
      <c r="AK62" s="317"/>
      <c r="AL62" s="317"/>
      <c r="AM62" s="317"/>
      <c r="AN62" s="316">
        <f t="shared" si="0"/>
        <v>0</v>
      </c>
      <c r="AO62" s="317"/>
      <c r="AP62" s="317"/>
      <c r="AQ62" s="80">
        <f>'ZTP - Plynovod'!U89</f>
        <v>0</v>
      </c>
      <c r="AR62" s="46"/>
      <c r="AS62" s="81">
        <v>0</v>
      </c>
      <c r="AT62" s="82">
        <f t="shared" si="1"/>
        <v>0</v>
      </c>
      <c r="AU62" s="83">
        <f>'ZTP - Plynovod'!P89</f>
        <v>0</v>
      </c>
      <c r="AV62" s="82">
        <f>'ZTP - Plynovod'!J35</f>
        <v>0</v>
      </c>
      <c r="AW62" s="82">
        <f>'ZTP - Plynovod'!J36</f>
        <v>0</v>
      </c>
      <c r="AX62" s="82">
        <f>'ZTP - Plynovod'!J37</f>
        <v>0</v>
      </c>
      <c r="AY62" s="82">
        <f>'ZTP - Plynovod'!J38</f>
        <v>0</v>
      </c>
      <c r="AZ62" s="82">
        <f>'ZTP - Plynovod'!F35</f>
        <v>0</v>
      </c>
      <c r="BA62" s="82">
        <f>'ZTP - Plynovod'!F36</f>
        <v>0</v>
      </c>
      <c r="BB62" s="82">
        <f>'ZTP - Plynovod'!F37</f>
        <v>0</v>
      </c>
      <c r="BC62" s="82">
        <f>'ZTP - Plynovod'!F38</f>
        <v>0</v>
      </c>
      <c r="BD62" s="84">
        <f>'ZTP - Plynovod'!F39</f>
        <v>0</v>
      </c>
      <c r="BT62" s="26" t="s">
        <v>88</v>
      </c>
      <c r="BV62" s="26" t="s">
        <v>77</v>
      </c>
      <c r="BW62" s="26" t="s">
        <v>101</v>
      </c>
      <c r="BX62" s="26" t="s">
        <v>83</v>
      </c>
      <c r="CL62" s="26" t="s">
        <v>19</v>
      </c>
    </row>
    <row r="63" spans="1:91" s="3" customFormat="1" ht="16.5" customHeight="1" x14ac:dyDescent="0.2">
      <c r="A63" s="79" t="s">
        <v>84</v>
      </c>
      <c r="B63" s="46"/>
      <c r="C63" s="9"/>
      <c r="D63" s="9"/>
      <c r="E63" s="318" t="s">
        <v>102</v>
      </c>
      <c r="F63" s="318"/>
      <c r="G63" s="318"/>
      <c r="H63" s="318"/>
      <c r="I63" s="318"/>
      <c r="J63" s="9"/>
      <c r="K63" s="318" t="s">
        <v>103</v>
      </c>
      <c r="L63" s="318"/>
      <c r="M63" s="318"/>
      <c r="N63" s="318"/>
      <c r="O63" s="318"/>
      <c r="P63" s="318"/>
      <c r="Q63" s="318"/>
      <c r="R63" s="318"/>
      <c r="S63" s="318"/>
      <c r="T63" s="318"/>
      <c r="U63" s="318"/>
      <c r="V63" s="318"/>
      <c r="W63" s="318"/>
      <c r="X63" s="318"/>
      <c r="Y63" s="318"/>
      <c r="Z63" s="318"/>
      <c r="AA63" s="318"/>
      <c r="AB63" s="318"/>
      <c r="AC63" s="318"/>
      <c r="AD63" s="318"/>
      <c r="AE63" s="318"/>
      <c r="AF63" s="318"/>
      <c r="AG63" s="316">
        <f>'EL - Elektroinstalace'!J32</f>
        <v>0</v>
      </c>
      <c r="AH63" s="317"/>
      <c r="AI63" s="317"/>
      <c r="AJ63" s="317"/>
      <c r="AK63" s="317"/>
      <c r="AL63" s="317"/>
      <c r="AM63" s="317"/>
      <c r="AN63" s="316">
        <f t="shared" si="0"/>
        <v>0</v>
      </c>
      <c r="AO63" s="317"/>
      <c r="AP63" s="317"/>
      <c r="AQ63" s="80">
        <f>'EL - Elektroinstalace'!U86</f>
        <v>0</v>
      </c>
      <c r="AR63" s="46"/>
      <c r="AS63" s="81">
        <v>0</v>
      </c>
      <c r="AT63" s="82">
        <f t="shared" si="1"/>
        <v>0</v>
      </c>
      <c r="AU63" s="83">
        <f>'EL - Elektroinstalace'!P86</f>
        <v>0</v>
      </c>
      <c r="AV63" s="82">
        <f>'EL - Elektroinstalace'!J35</f>
        <v>0</v>
      </c>
      <c r="AW63" s="82">
        <f>'EL - Elektroinstalace'!J36</f>
        <v>0</v>
      </c>
      <c r="AX63" s="82">
        <f>'EL - Elektroinstalace'!J37</f>
        <v>0</v>
      </c>
      <c r="AY63" s="82">
        <f>'EL - Elektroinstalace'!J38</f>
        <v>0</v>
      </c>
      <c r="AZ63" s="82">
        <f>'EL - Elektroinstalace'!F35</f>
        <v>0</v>
      </c>
      <c r="BA63" s="82">
        <f>'EL - Elektroinstalace'!F36</f>
        <v>0</v>
      </c>
      <c r="BB63" s="82">
        <f>'EL - Elektroinstalace'!F37</f>
        <v>0</v>
      </c>
      <c r="BC63" s="82">
        <f>'EL - Elektroinstalace'!F38</f>
        <v>0</v>
      </c>
      <c r="BD63" s="84">
        <f>'EL - Elektroinstalace'!F39</f>
        <v>0</v>
      </c>
      <c r="BT63" s="26" t="s">
        <v>88</v>
      </c>
      <c r="BV63" s="26" t="s">
        <v>77</v>
      </c>
      <c r="BW63" s="26" t="s">
        <v>104</v>
      </c>
      <c r="BX63" s="26" t="s">
        <v>83</v>
      </c>
      <c r="CL63" s="26" t="s">
        <v>19</v>
      </c>
    </row>
    <row r="64" spans="1:91" s="6" customFormat="1" ht="16.5" customHeight="1" x14ac:dyDescent="0.2">
      <c r="A64" s="79" t="s">
        <v>84</v>
      </c>
      <c r="B64" s="70"/>
      <c r="C64" s="71"/>
      <c r="D64" s="313" t="s">
        <v>105</v>
      </c>
      <c r="E64" s="313"/>
      <c r="F64" s="313"/>
      <c r="G64" s="313"/>
      <c r="H64" s="313"/>
      <c r="I64" s="72"/>
      <c r="J64" s="313" t="s">
        <v>106</v>
      </c>
      <c r="K64" s="313"/>
      <c r="L64" s="313"/>
      <c r="M64" s="313"/>
      <c r="N64" s="313"/>
      <c r="O64" s="313"/>
      <c r="P64" s="313"/>
      <c r="Q64" s="313"/>
      <c r="R64" s="313"/>
      <c r="S64" s="313"/>
      <c r="T64" s="313"/>
      <c r="U64" s="313"/>
      <c r="V64" s="313"/>
      <c r="W64" s="313"/>
      <c r="X64" s="313"/>
      <c r="Y64" s="313"/>
      <c r="Z64" s="313"/>
      <c r="AA64" s="313"/>
      <c r="AB64" s="313"/>
      <c r="AC64" s="313"/>
      <c r="AD64" s="313"/>
      <c r="AE64" s="313"/>
      <c r="AF64" s="313"/>
      <c r="AG64" s="311">
        <f>'VRN - Vedlejší rozpočtové...'!J30</f>
        <v>0</v>
      </c>
      <c r="AH64" s="312"/>
      <c r="AI64" s="312"/>
      <c r="AJ64" s="312"/>
      <c r="AK64" s="312"/>
      <c r="AL64" s="312"/>
      <c r="AM64" s="312"/>
      <c r="AN64" s="311">
        <f t="shared" si="0"/>
        <v>0</v>
      </c>
      <c r="AO64" s="312"/>
      <c r="AP64" s="312"/>
      <c r="AQ64" s="73">
        <v>0</v>
      </c>
      <c r="AR64" s="70"/>
      <c r="AS64" s="85">
        <v>0</v>
      </c>
      <c r="AT64" s="86">
        <f t="shared" si="1"/>
        <v>0</v>
      </c>
      <c r="AU64" s="87">
        <f>'VRN - Vedlejší rozpočtové...'!P85</f>
        <v>0</v>
      </c>
      <c r="AV64" s="86">
        <f>'VRN - Vedlejší rozpočtové...'!J33</f>
        <v>0</v>
      </c>
      <c r="AW64" s="86">
        <f>'VRN - Vedlejší rozpočtové...'!J34</f>
        <v>0</v>
      </c>
      <c r="AX64" s="86">
        <f>'VRN - Vedlejší rozpočtové...'!J35</f>
        <v>0</v>
      </c>
      <c r="AY64" s="86">
        <f>'VRN - Vedlejší rozpočtové...'!J36</f>
        <v>0</v>
      </c>
      <c r="AZ64" s="86">
        <f>'VRN - Vedlejší rozpočtové...'!F33</f>
        <v>0</v>
      </c>
      <c r="BA64" s="86">
        <f>'VRN - Vedlejší rozpočtové...'!F34</f>
        <v>0</v>
      </c>
      <c r="BB64" s="86">
        <f>'VRN - Vedlejší rozpočtové...'!F35</f>
        <v>0</v>
      </c>
      <c r="BC64" s="86">
        <f>'VRN - Vedlejší rozpočtové...'!F36</f>
        <v>0</v>
      </c>
      <c r="BD64" s="88">
        <f>'VRN - Vedlejší rozpočtové...'!F37</f>
        <v>0</v>
      </c>
      <c r="BT64" s="78" t="s">
        <v>82</v>
      </c>
      <c r="BV64" s="78" t="s">
        <v>77</v>
      </c>
      <c r="BW64" s="78" t="s">
        <v>108</v>
      </c>
      <c r="BX64" s="78" t="s">
        <v>5</v>
      </c>
      <c r="CL64" s="78" t="s">
        <v>19</v>
      </c>
      <c r="CM64" s="78" t="s">
        <v>82</v>
      </c>
    </row>
    <row r="65" spans="2:44" s="1" customFormat="1" ht="30" customHeight="1" x14ac:dyDescent="0.2">
      <c r="B65" s="33"/>
      <c r="AR65" s="33"/>
    </row>
    <row r="66" spans="2:44" s="1" customFormat="1" ht="6.95" customHeight="1" x14ac:dyDescent="0.2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33"/>
    </row>
  </sheetData>
  <sheetProtection algorithmName="SHA-512" hashValue="m3BT8rlAD+rNn15yU+0qww2WR9SnO5kMsSIyxmmNlLSym4YwsfcuRnmcWSZ15s7yk5Hl72yyEkmRB/Z4s4+5YQ==" saltValue="V3OkWEqqt/hDXYEU3JmYuA==" spinCount="100000" sheet="1" objects="1" scenarios="1" formatColumns="0" formatRows="0"/>
  <mergeCells count="70">
    <mergeCell ref="AS51:AT53"/>
    <mergeCell ref="AM51:AP51"/>
    <mergeCell ref="AM52:AP52"/>
    <mergeCell ref="C54:G54"/>
    <mergeCell ref="AG54:AM54"/>
    <mergeCell ref="AN54:AP54"/>
    <mergeCell ref="I54:AF54"/>
    <mergeCell ref="AG57:AM57"/>
    <mergeCell ref="AN57:AP57"/>
    <mergeCell ref="J57:AF57"/>
    <mergeCell ref="D57:H57"/>
    <mergeCell ref="E61:I61"/>
    <mergeCell ref="K61:AF61"/>
    <mergeCell ref="AN58:AP58"/>
    <mergeCell ref="E58:I58"/>
    <mergeCell ref="K58:AF58"/>
    <mergeCell ref="AG58:AM58"/>
    <mergeCell ref="K59:AF59"/>
    <mergeCell ref="AN59:AP59"/>
    <mergeCell ref="E59:I59"/>
    <mergeCell ref="AG59:AM59"/>
    <mergeCell ref="D64:H64"/>
    <mergeCell ref="J64:AF64"/>
    <mergeCell ref="AG56:AM56"/>
    <mergeCell ref="AN56:AP56"/>
    <mergeCell ref="AN62:AP62"/>
    <mergeCell ref="AG62:AM62"/>
    <mergeCell ref="E62:I62"/>
    <mergeCell ref="K62:AF62"/>
    <mergeCell ref="AN63:AP63"/>
    <mergeCell ref="AG63:AM63"/>
    <mergeCell ref="E63:I63"/>
    <mergeCell ref="K63:AF63"/>
    <mergeCell ref="AG60:AM60"/>
    <mergeCell ref="AN60:AP60"/>
    <mergeCell ref="E60:I60"/>
    <mergeCell ref="K60:AF60"/>
    <mergeCell ref="W32:AE32"/>
    <mergeCell ref="AK32:AO32"/>
    <mergeCell ref="L32:P32"/>
    <mergeCell ref="AK33:AO33"/>
    <mergeCell ref="AN64:AP64"/>
    <mergeCell ref="AG64:AM64"/>
    <mergeCell ref="AN61:AP61"/>
    <mergeCell ref="AG61:AM61"/>
    <mergeCell ref="L47:AO47"/>
    <mergeCell ref="AM49:AN49"/>
    <mergeCell ref="AK26:AO26"/>
    <mergeCell ref="L30:P30"/>
    <mergeCell ref="W30:AE30"/>
    <mergeCell ref="AK30:AO30"/>
    <mergeCell ref="AK31:AO31"/>
    <mergeCell ref="L31:P31"/>
    <mergeCell ref="W31:AE31"/>
    <mergeCell ref="AR2:BE2"/>
    <mergeCell ref="L35:P35"/>
    <mergeCell ref="AK35:AO35"/>
    <mergeCell ref="W35:AE35"/>
    <mergeCell ref="AK37:AO37"/>
    <mergeCell ref="X37:AB37"/>
    <mergeCell ref="W33:AE33"/>
    <mergeCell ref="L33:P33"/>
    <mergeCell ref="L34:P34"/>
    <mergeCell ref="W34:AE34"/>
    <mergeCell ref="AK34:AO34"/>
    <mergeCell ref="BE5:BE34"/>
    <mergeCell ref="K5:AO5"/>
    <mergeCell ref="K6:AO6"/>
    <mergeCell ref="E14:AJ14"/>
    <mergeCell ref="E23:AN23"/>
  </mergeCells>
  <hyperlinks>
    <hyperlink ref="A58" location="'ARS - Stavební část'!C2" display="/" xr:uid="{00000000-0004-0000-0000-000000000000}"/>
    <hyperlink ref="A59" location="'ZTI - Zdravotně technické...'!C2" display="/" xr:uid="{00000000-0004-0000-0000-000001000000}"/>
    <hyperlink ref="A60" location="'VZT - Vzduchotechnika'!C2" display="/" xr:uid="{00000000-0004-0000-0000-000002000000}"/>
    <hyperlink ref="A61" location="'ÚT - Vytápění'!C2" display="/" xr:uid="{00000000-0004-0000-0000-000003000000}"/>
    <hyperlink ref="A62" location="'ZTP - Plynovod'!C2" display="/" xr:uid="{00000000-0004-0000-0000-000004000000}"/>
    <hyperlink ref="A63" location="'EL - Elektroinstalace'!C2" display="/" xr:uid="{00000000-0004-0000-0000-000005000000}"/>
    <hyperlink ref="A64" location="'VRN - Vedlejší rozpočtové...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925"/>
  <sheetViews>
    <sheetView showGridLines="0" workbookViewId="0">
      <selection activeCell="W108" sqref="W108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8" t="s">
        <v>89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109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34" t="str">
        <f>'Rekapitulace stavby'!K6</f>
        <v>Rekonstrukce bytových jednotek MČ Štefánikova 3/61, 15000 Praha 5, b.j.č. 3/6 - revize 3</v>
      </c>
      <c r="F7" s="335"/>
      <c r="G7" s="335"/>
      <c r="H7" s="335"/>
      <c r="L7" s="21"/>
    </row>
    <row r="8" spans="2:46" ht="12" customHeight="1" x14ac:dyDescent="0.2">
      <c r="B8" s="21"/>
      <c r="D8" s="28" t="s">
        <v>110</v>
      </c>
      <c r="L8" s="21"/>
    </row>
    <row r="9" spans="2:46" s="1" customFormat="1" ht="16.5" customHeight="1" x14ac:dyDescent="0.2">
      <c r="B9" s="33"/>
      <c r="E9" s="334" t="s">
        <v>111</v>
      </c>
      <c r="F9" s="333"/>
      <c r="G9" s="333"/>
      <c r="H9" s="333"/>
      <c r="L9" s="33"/>
    </row>
    <row r="10" spans="2:46" s="1" customFormat="1" ht="12" customHeight="1" x14ac:dyDescent="0.2">
      <c r="B10" s="33"/>
      <c r="D10" s="28" t="s">
        <v>112</v>
      </c>
      <c r="L10" s="33"/>
    </row>
    <row r="11" spans="2:46" s="1" customFormat="1" ht="16.5" customHeight="1" x14ac:dyDescent="0.2">
      <c r="B11" s="33"/>
      <c r="E11" s="324" t="s">
        <v>113</v>
      </c>
      <c r="F11" s="333"/>
      <c r="G11" s="333"/>
      <c r="H11" s="333"/>
      <c r="L11" s="33"/>
    </row>
    <row r="12" spans="2:46" s="1" customFormat="1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25. 4. 2024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36" t="str">
        <f>'Rekapitulace stavby'!E14</f>
        <v>Vyplň údaj</v>
      </c>
      <c r="F20" s="303"/>
      <c r="G20" s="303"/>
      <c r="H20" s="303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7" t="s">
        <v>40</v>
      </c>
      <c r="F29" s="307"/>
      <c r="G29" s="307"/>
      <c r="H29" s="307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ROUND(J109,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ROUND((SUM(BE109:BE924)),  2)</f>
        <v>0</v>
      </c>
      <c r="I35" s="92">
        <v>0.21</v>
      </c>
      <c r="J35" s="82">
        <f>ROUND(((SUM(BE109:BE924))*I35),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ROUND((SUM(BF109:BF924)),  2)</f>
        <v>0</v>
      </c>
      <c r="I36" s="92">
        <v>0.12</v>
      </c>
      <c r="J36" s="82">
        <f>ROUND(((SUM(BF109:BF924))*I36),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ROUND((SUM(BG109:BG924)),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ROUND((SUM(BH109:BH924)),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ROUND((SUM(BI109:BI924)),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114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34" t="str">
        <f>E7</f>
        <v>Rekonstrukce bytových jednotek MČ Štefánikova 3/61, 15000 Praha 5, b.j.č. 3/6 - revize 3</v>
      </c>
      <c r="F50" s="335"/>
      <c r="G50" s="335"/>
      <c r="H50" s="335"/>
      <c r="L50" s="33"/>
    </row>
    <row r="51" spans="2:47" ht="12" customHeight="1" x14ac:dyDescent="0.2">
      <c r="B51" s="21"/>
      <c r="C51" s="28" t="s">
        <v>110</v>
      </c>
      <c r="L51" s="21"/>
    </row>
    <row r="52" spans="2:47" s="1" customFormat="1" ht="16.5" customHeight="1" x14ac:dyDescent="0.2">
      <c r="B52" s="33"/>
      <c r="E52" s="334" t="s">
        <v>111</v>
      </c>
      <c r="F52" s="333"/>
      <c r="G52" s="333"/>
      <c r="H52" s="333"/>
      <c r="L52" s="33"/>
    </row>
    <row r="53" spans="2:47" s="1" customFormat="1" ht="12" customHeight="1" x14ac:dyDescent="0.2">
      <c r="B53" s="33"/>
      <c r="C53" s="28" t="s">
        <v>112</v>
      </c>
      <c r="L53" s="33"/>
    </row>
    <row r="54" spans="2:47" s="1" customFormat="1" ht="16.5" customHeight="1" x14ac:dyDescent="0.2">
      <c r="B54" s="33"/>
      <c r="E54" s="324" t="str">
        <f>E11</f>
        <v>ARS - Stavební část</v>
      </c>
      <c r="F54" s="333"/>
      <c r="G54" s="333"/>
      <c r="H54" s="333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Štefánikova 3/61, 15000 Praha 5</v>
      </c>
      <c r="I56" s="28" t="s">
        <v>23</v>
      </c>
      <c r="J56" s="50" t="str">
        <f>IF(J14="","",J14)</f>
        <v>25. 4. 2024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115</v>
      </c>
      <c r="D61" s="93"/>
      <c r="E61" s="93"/>
      <c r="F61" s="93"/>
      <c r="G61" s="93"/>
      <c r="H61" s="93"/>
      <c r="I61" s="93"/>
      <c r="J61" s="100" t="s">
        <v>116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J109</f>
        <v>0</v>
      </c>
      <c r="L63" s="33"/>
      <c r="AU63" s="18" t="s">
        <v>117</v>
      </c>
    </row>
    <row r="64" spans="2:47" s="8" customFormat="1" ht="24.95" customHeight="1" x14ac:dyDescent="0.2">
      <c r="B64" s="102"/>
      <c r="D64" s="103" t="s">
        <v>118</v>
      </c>
      <c r="E64" s="104"/>
      <c r="F64" s="104"/>
      <c r="G64" s="104"/>
      <c r="H64" s="104"/>
      <c r="I64" s="104"/>
      <c r="J64" s="105">
        <f>J110</f>
        <v>0</v>
      </c>
      <c r="L64" s="102"/>
    </row>
    <row r="65" spans="2:12" s="9" customFormat="1" ht="19.899999999999999" customHeight="1" x14ac:dyDescent="0.2">
      <c r="B65" s="106"/>
      <c r="D65" s="107" t="s">
        <v>119</v>
      </c>
      <c r="E65" s="108"/>
      <c r="F65" s="108"/>
      <c r="G65" s="108"/>
      <c r="H65" s="108"/>
      <c r="I65" s="108"/>
      <c r="J65" s="109">
        <f>J111</f>
        <v>0</v>
      </c>
      <c r="L65" s="106"/>
    </row>
    <row r="66" spans="2:12" s="9" customFormat="1" ht="19.899999999999999" customHeight="1" x14ac:dyDescent="0.2">
      <c r="B66" s="106"/>
      <c r="D66" s="107" t="s">
        <v>120</v>
      </c>
      <c r="E66" s="108"/>
      <c r="F66" s="108"/>
      <c r="G66" s="108"/>
      <c r="H66" s="108"/>
      <c r="I66" s="108"/>
      <c r="J66" s="109">
        <f>J148</f>
        <v>0</v>
      </c>
      <c r="L66" s="106"/>
    </row>
    <row r="67" spans="2:12" s="9" customFormat="1" ht="19.899999999999999" customHeight="1" x14ac:dyDescent="0.2">
      <c r="B67" s="106"/>
      <c r="D67" s="107" t="s">
        <v>121</v>
      </c>
      <c r="E67" s="108"/>
      <c r="F67" s="108"/>
      <c r="G67" s="108"/>
      <c r="H67" s="108"/>
      <c r="I67" s="108"/>
      <c r="J67" s="109">
        <f>J264</f>
        <v>0</v>
      </c>
      <c r="L67" s="106"/>
    </row>
    <row r="68" spans="2:12" s="9" customFormat="1" ht="19.899999999999999" customHeight="1" x14ac:dyDescent="0.2">
      <c r="B68" s="106"/>
      <c r="D68" s="107" t="s">
        <v>122</v>
      </c>
      <c r="E68" s="108"/>
      <c r="F68" s="108"/>
      <c r="G68" s="108"/>
      <c r="H68" s="108"/>
      <c r="I68" s="108"/>
      <c r="J68" s="109">
        <f>J413</f>
        <v>0</v>
      </c>
      <c r="L68" s="106"/>
    </row>
    <row r="69" spans="2:12" s="9" customFormat="1" ht="19.899999999999999" customHeight="1" x14ac:dyDescent="0.2">
      <c r="B69" s="106"/>
      <c r="D69" s="107" t="s">
        <v>123</v>
      </c>
      <c r="E69" s="108"/>
      <c r="F69" s="108"/>
      <c r="G69" s="108"/>
      <c r="H69" s="108"/>
      <c r="I69" s="108"/>
      <c r="J69" s="109">
        <f>J446</f>
        <v>0</v>
      </c>
      <c r="L69" s="106"/>
    </row>
    <row r="70" spans="2:12" s="8" customFormat="1" ht="24.95" customHeight="1" x14ac:dyDescent="0.2">
      <c r="B70" s="102"/>
      <c r="D70" s="103" t="s">
        <v>124</v>
      </c>
      <c r="E70" s="104"/>
      <c r="F70" s="104"/>
      <c r="G70" s="104"/>
      <c r="H70" s="104"/>
      <c r="I70" s="104"/>
      <c r="J70" s="105">
        <f>J449</f>
        <v>0</v>
      </c>
      <c r="L70" s="102"/>
    </row>
    <row r="71" spans="2:12" s="9" customFormat="1" ht="19.899999999999999" customHeight="1" x14ac:dyDescent="0.2">
      <c r="B71" s="106"/>
      <c r="D71" s="107" t="s">
        <v>125</v>
      </c>
      <c r="E71" s="108"/>
      <c r="F71" s="108"/>
      <c r="G71" s="108"/>
      <c r="H71" s="108"/>
      <c r="I71" s="108"/>
      <c r="J71" s="109">
        <f>J450</f>
        <v>0</v>
      </c>
      <c r="L71" s="106"/>
    </row>
    <row r="72" spans="2:12" s="9" customFormat="1" ht="19.899999999999999" customHeight="1" x14ac:dyDescent="0.2">
      <c r="B72" s="106"/>
      <c r="D72" s="107" t="s">
        <v>126</v>
      </c>
      <c r="E72" s="108"/>
      <c r="F72" s="108"/>
      <c r="G72" s="108"/>
      <c r="H72" s="108"/>
      <c r="I72" s="108"/>
      <c r="J72" s="109">
        <f>J459</f>
        <v>0</v>
      </c>
      <c r="L72" s="106"/>
    </row>
    <row r="73" spans="2:12" s="9" customFormat="1" ht="19.899999999999999" customHeight="1" x14ac:dyDescent="0.2">
      <c r="B73" s="106"/>
      <c r="D73" s="107" t="s">
        <v>127</v>
      </c>
      <c r="E73" s="108"/>
      <c r="F73" s="108"/>
      <c r="G73" s="108"/>
      <c r="H73" s="108"/>
      <c r="I73" s="108"/>
      <c r="J73" s="109">
        <f>J461</f>
        <v>0</v>
      </c>
      <c r="L73" s="106"/>
    </row>
    <row r="74" spans="2:12" s="9" customFormat="1" ht="19.899999999999999" customHeight="1" x14ac:dyDescent="0.2">
      <c r="B74" s="106"/>
      <c r="D74" s="107" t="s">
        <v>128</v>
      </c>
      <c r="E74" s="108"/>
      <c r="F74" s="108"/>
      <c r="G74" s="108"/>
      <c r="H74" s="108"/>
      <c r="I74" s="108"/>
      <c r="J74" s="109">
        <f>J464</f>
        <v>0</v>
      </c>
      <c r="L74" s="106"/>
    </row>
    <row r="75" spans="2:12" s="9" customFormat="1" ht="19.899999999999999" customHeight="1" x14ac:dyDescent="0.2">
      <c r="B75" s="106"/>
      <c r="D75" s="107" t="s">
        <v>129</v>
      </c>
      <c r="E75" s="108"/>
      <c r="F75" s="108"/>
      <c r="G75" s="108"/>
      <c r="H75" s="108"/>
      <c r="I75" s="108"/>
      <c r="J75" s="109">
        <f>J467</f>
        <v>0</v>
      </c>
      <c r="L75" s="106"/>
    </row>
    <row r="76" spans="2:12" s="9" customFormat="1" ht="19.899999999999999" customHeight="1" x14ac:dyDescent="0.2">
      <c r="B76" s="106"/>
      <c r="D76" s="107" t="s">
        <v>130</v>
      </c>
      <c r="E76" s="108"/>
      <c r="F76" s="108"/>
      <c r="G76" s="108"/>
      <c r="H76" s="108"/>
      <c r="I76" s="108"/>
      <c r="J76" s="109">
        <f>J489</f>
        <v>0</v>
      </c>
      <c r="L76" s="106"/>
    </row>
    <row r="77" spans="2:12" s="9" customFormat="1" ht="19.899999999999999" customHeight="1" x14ac:dyDescent="0.2">
      <c r="B77" s="106"/>
      <c r="D77" s="107" t="s">
        <v>131</v>
      </c>
      <c r="E77" s="108"/>
      <c r="F77" s="108"/>
      <c r="G77" s="108"/>
      <c r="H77" s="108"/>
      <c r="I77" s="108"/>
      <c r="J77" s="109">
        <f>J491</f>
        <v>0</v>
      </c>
      <c r="L77" s="106"/>
    </row>
    <row r="78" spans="2:12" s="9" customFormat="1" ht="19.899999999999999" customHeight="1" x14ac:dyDescent="0.2">
      <c r="B78" s="106"/>
      <c r="D78" s="107" t="s">
        <v>132</v>
      </c>
      <c r="E78" s="108"/>
      <c r="F78" s="108"/>
      <c r="G78" s="108"/>
      <c r="H78" s="108"/>
      <c r="I78" s="108"/>
      <c r="J78" s="109">
        <f>J509</f>
        <v>0</v>
      </c>
      <c r="L78" s="106"/>
    </row>
    <row r="79" spans="2:12" s="9" customFormat="1" ht="19.899999999999999" customHeight="1" x14ac:dyDescent="0.2">
      <c r="B79" s="106"/>
      <c r="D79" s="107" t="s">
        <v>133</v>
      </c>
      <c r="E79" s="108"/>
      <c r="F79" s="108"/>
      <c r="G79" s="108"/>
      <c r="H79" s="108"/>
      <c r="I79" s="108"/>
      <c r="J79" s="109">
        <f>J616</f>
        <v>0</v>
      </c>
      <c r="L79" s="106"/>
    </row>
    <row r="80" spans="2:12" s="9" customFormat="1" ht="19.899999999999999" customHeight="1" x14ac:dyDescent="0.2">
      <c r="B80" s="106"/>
      <c r="D80" s="107" t="s">
        <v>134</v>
      </c>
      <c r="E80" s="108"/>
      <c r="F80" s="108"/>
      <c r="G80" s="108"/>
      <c r="H80" s="108"/>
      <c r="I80" s="108"/>
      <c r="J80" s="109">
        <f>J630</f>
        <v>0</v>
      </c>
      <c r="L80" s="106"/>
    </row>
    <row r="81" spans="2:12" s="9" customFormat="1" ht="19.899999999999999" customHeight="1" x14ac:dyDescent="0.2">
      <c r="B81" s="106"/>
      <c r="D81" s="107" t="s">
        <v>135</v>
      </c>
      <c r="E81" s="108"/>
      <c r="F81" s="108"/>
      <c r="G81" s="108"/>
      <c r="H81" s="108"/>
      <c r="I81" s="108"/>
      <c r="J81" s="109">
        <f>J708</f>
        <v>0</v>
      </c>
      <c r="L81" s="106"/>
    </row>
    <row r="82" spans="2:12" s="9" customFormat="1" ht="19.899999999999999" customHeight="1" x14ac:dyDescent="0.2">
      <c r="B82" s="106"/>
      <c r="D82" s="107" t="s">
        <v>136</v>
      </c>
      <c r="E82" s="108"/>
      <c r="F82" s="108"/>
      <c r="G82" s="108"/>
      <c r="H82" s="108"/>
      <c r="I82" s="108"/>
      <c r="J82" s="109">
        <f>J717</f>
        <v>0</v>
      </c>
      <c r="L82" s="106"/>
    </row>
    <row r="83" spans="2:12" s="9" customFormat="1" ht="19.899999999999999" customHeight="1" x14ac:dyDescent="0.2">
      <c r="B83" s="106"/>
      <c r="D83" s="107" t="s">
        <v>137</v>
      </c>
      <c r="E83" s="108"/>
      <c r="F83" s="108"/>
      <c r="G83" s="108"/>
      <c r="H83" s="108"/>
      <c r="I83" s="108"/>
      <c r="J83" s="109">
        <f>J777</f>
        <v>0</v>
      </c>
      <c r="L83" s="106"/>
    </row>
    <row r="84" spans="2:12" s="9" customFormat="1" ht="19.899999999999999" customHeight="1" x14ac:dyDescent="0.2">
      <c r="B84" s="106"/>
      <c r="D84" s="107" t="s">
        <v>138</v>
      </c>
      <c r="E84" s="108"/>
      <c r="F84" s="108"/>
      <c r="G84" s="108"/>
      <c r="H84" s="108"/>
      <c r="I84" s="108"/>
      <c r="J84" s="109">
        <f>J810</f>
        <v>0</v>
      </c>
      <c r="L84" s="106"/>
    </row>
    <row r="85" spans="2:12" s="9" customFormat="1" ht="19.899999999999999" customHeight="1" x14ac:dyDescent="0.2">
      <c r="B85" s="106"/>
      <c r="D85" s="107" t="s">
        <v>139</v>
      </c>
      <c r="E85" s="108"/>
      <c r="F85" s="108"/>
      <c r="G85" s="108"/>
      <c r="H85" s="108"/>
      <c r="I85" s="108"/>
      <c r="J85" s="109">
        <f>J827</f>
        <v>0</v>
      </c>
      <c r="L85" s="106"/>
    </row>
    <row r="86" spans="2:12" s="9" customFormat="1" ht="19.899999999999999" customHeight="1" x14ac:dyDescent="0.2">
      <c r="B86" s="106"/>
      <c r="D86" s="107" t="s">
        <v>140</v>
      </c>
      <c r="E86" s="108"/>
      <c r="F86" s="108"/>
      <c r="G86" s="108"/>
      <c r="H86" s="108"/>
      <c r="I86" s="108"/>
      <c r="J86" s="109">
        <f>J871</f>
        <v>0</v>
      </c>
      <c r="L86" s="106"/>
    </row>
    <row r="87" spans="2:12" s="9" customFormat="1" ht="19.899999999999999" customHeight="1" x14ac:dyDescent="0.2">
      <c r="B87" s="106"/>
      <c r="D87" s="107" t="s">
        <v>141</v>
      </c>
      <c r="E87" s="108"/>
      <c r="F87" s="108"/>
      <c r="G87" s="108"/>
      <c r="H87" s="108"/>
      <c r="I87" s="108"/>
      <c r="J87" s="109">
        <f>J884</f>
        <v>0</v>
      </c>
      <c r="L87" s="106"/>
    </row>
    <row r="88" spans="2:12" s="1" customFormat="1" ht="21.75" customHeight="1" x14ac:dyDescent="0.2">
      <c r="B88" s="33"/>
      <c r="L88" s="33"/>
    </row>
    <row r="89" spans="2:12" s="1" customFormat="1" ht="6.95" customHeight="1" x14ac:dyDescent="0.2"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33"/>
    </row>
    <row r="93" spans="2:12" s="1" customFormat="1" ht="6.95" customHeight="1" x14ac:dyDescent="0.2">
      <c r="B93" s="44"/>
      <c r="C93" s="45"/>
      <c r="D93" s="45"/>
      <c r="E93" s="45"/>
      <c r="F93" s="45"/>
      <c r="G93" s="45"/>
      <c r="H93" s="45"/>
      <c r="I93" s="45"/>
      <c r="J93" s="45"/>
      <c r="K93" s="45"/>
      <c r="L93" s="33"/>
    </row>
    <row r="94" spans="2:12" s="1" customFormat="1" ht="24.95" customHeight="1" x14ac:dyDescent="0.2">
      <c r="B94" s="33"/>
      <c r="C94" s="22" t="s">
        <v>142</v>
      </c>
      <c r="L94" s="33"/>
    </row>
    <row r="95" spans="2:12" s="1" customFormat="1" ht="6.95" customHeight="1" x14ac:dyDescent="0.2">
      <c r="B95" s="33"/>
      <c r="L95" s="33"/>
    </row>
    <row r="96" spans="2:12" s="1" customFormat="1" ht="12" customHeight="1" x14ac:dyDescent="0.2">
      <c r="B96" s="33"/>
      <c r="C96" s="28" t="s">
        <v>16</v>
      </c>
      <c r="L96" s="33"/>
    </row>
    <row r="97" spans="2:65" s="1" customFormat="1" ht="16.5" customHeight="1" x14ac:dyDescent="0.2">
      <c r="B97" s="33"/>
      <c r="E97" s="334" t="str">
        <f>E7</f>
        <v>Rekonstrukce bytových jednotek MČ Štefánikova 3/61, 15000 Praha 5, b.j.č. 3/6 - revize 3</v>
      </c>
      <c r="F97" s="335"/>
      <c r="G97" s="335"/>
      <c r="H97" s="335"/>
      <c r="L97" s="33"/>
    </row>
    <row r="98" spans="2:65" ht="12" customHeight="1" x14ac:dyDescent="0.2">
      <c r="B98" s="21"/>
      <c r="C98" s="28" t="s">
        <v>110</v>
      </c>
      <c r="L98" s="21"/>
    </row>
    <row r="99" spans="2:65" s="1" customFormat="1" ht="16.5" customHeight="1" x14ac:dyDescent="0.2">
      <c r="B99" s="33"/>
      <c r="E99" s="334" t="s">
        <v>111</v>
      </c>
      <c r="F99" s="333"/>
      <c r="G99" s="333"/>
      <c r="H99" s="333"/>
      <c r="L99" s="33"/>
    </row>
    <row r="100" spans="2:65" s="1" customFormat="1" ht="12" customHeight="1" x14ac:dyDescent="0.2">
      <c r="B100" s="33"/>
      <c r="C100" s="28" t="s">
        <v>112</v>
      </c>
      <c r="L100" s="33"/>
    </row>
    <row r="101" spans="2:65" s="1" customFormat="1" ht="16.5" customHeight="1" x14ac:dyDescent="0.2">
      <c r="B101" s="33"/>
      <c r="E101" s="324" t="str">
        <f>E11</f>
        <v>ARS - Stavební část</v>
      </c>
      <c r="F101" s="333"/>
      <c r="G101" s="333"/>
      <c r="H101" s="333"/>
      <c r="L101" s="33"/>
    </row>
    <row r="102" spans="2:65" s="1" customFormat="1" ht="6.95" customHeight="1" x14ac:dyDescent="0.2">
      <c r="B102" s="33"/>
      <c r="L102" s="33"/>
    </row>
    <row r="103" spans="2:65" s="1" customFormat="1" ht="12" customHeight="1" x14ac:dyDescent="0.2">
      <c r="B103" s="33"/>
      <c r="C103" s="28" t="s">
        <v>21</v>
      </c>
      <c r="F103" s="26" t="str">
        <f>F14</f>
        <v>Štefánikova 3/61, 15000 Praha 5</v>
      </c>
      <c r="I103" s="28" t="s">
        <v>23</v>
      </c>
      <c r="J103" s="50" t="str">
        <f>IF(J14="","",J14)</f>
        <v>25. 4. 2024</v>
      </c>
      <c r="L103" s="33"/>
    </row>
    <row r="104" spans="2:65" s="1" customFormat="1" ht="6.95" customHeight="1" x14ac:dyDescent="0.2">
      <c r="B104" s="33"/>
      <c r="L104" s="33"/>
    </row>
    <row r="105" spans="2:65" s="1" customFormat="1" ht="15.2" customHeight="1" x14ac:dyDescent="0.2">
      <c r="B105" s="33"/>
      <c r="C105" s="28" t="s">
        <v>25</v>
      </c>
      <c r="F105" s="26" t="str">
        <f>E17</f>
        <v>Městská část Praha 5</v>
      </c>
      <c r="I105" s="28" t="s">
        <v>33</v>
      </c>
      <c r="J105" s="31" t="str">
        <f>E23</f>
        <v>Boa projekt s.r.o.</v>
      </c>
      <c r="L105" s="33"/>
    </row>
    <row r="106" spans="2:65" s="1" customFormat="1" ht="15.2" customHeight="1" x14ac:dyDescent="0.2">
      <c r="B106" s="33"/>
      <c r="C106" s="28" t="s">
        <v>31</v>
      </c>
      <c r="F106" s="26" t="str">
        <f>IF(E20="","",E20)</f>
        <v>Vyplň údaj</v>
      </c>
      <c r="I106" s="28" t="s">
        <v>37</v>
      </c>
      <c r="J106" s="31" t="str">
        <f>E26</f>
        <v xml:space="preserve"> </v>
      </c>
      <c r="L106" s="33"/>
    </row>
    <row r="107" spans="2:65" s="1" customFormat="1" ht="10.35" customHeight="1" x14ac:dyDescent="0.2">
      <c r="B107" s="33"/>
      <c r="L107" s="33"/>
    </row>
    <row r="108" spans="2:65" s="10" customFormat="1" ht="29.25" customHeight="1" x14ac:dyDescent="0.2">
      <c r="B108" s="110"/>
      <c r="C108" s="111" t="s">
        <v>143</v>
      </c>
      <c r="D108" s="112" t="s">
        <v>60</v>
      </c>
      <c r="E108" s="112" t="s">
        <v>56</v>
      </c>
      <c r="F108" s="112" t="s">
        <v>57</v>
      </c>
      <c r="G108" s="112" t="s">
        <v>144</v>
      </c>
      <c r="H108" s="112" t="s">
        <v>145</v>
      </c>
      <c r="I108" s="112" t="s">
        <v>146</v>
      </c>
      <c r="J108" s="112" t="s">
        <v>116</v>
      </c>
      <c r="K108" s="113" t="s">
        <v>147</v>
      </c>
      <c r="L108" s="110"/>
      <c r="M108" s="56" t="s">
        <v>19</v>
      </c>
      <c r="N108" s="57" t="s">
        <v>45</v>
      </c>
      <c r="O108" s="57" t="s">
        <v>148</v>
      </c>
      <c r="P108" s="57" t="s">
        <v>149</v>
      </c>
      <c r="Q108" s="57" t="s">
        <v>150</v>
      </c>
      <c r="R108" s="57" t="s">
        <v>151</v>
      </c>
      <c r="S108" s="57" t="s">
        <v>152</v>
      </c>
      <c r="T108" s="57" t="s">
        <v>153</v>
      </c>
      <c r="U108" s="273" t="s">
        <v>1874</v>
      </c>
    </row>
    <row r="109" spans="2:65" s="1" customFormat="1" ht="22.9" customHeight="1" x14ac:dyDescent="0.25">
      <c r="B109" s="33"/>
      <c r="C109" s="61" t="s">
        <v>155</v>
      </c>
      <c r="J109" s="114">
        <f>BK109</f>
        <v>0</v>
      </c>
      <c r="L109" s="33"/>
      <c r="M109" s="59"/>
      <c r="N109" s="51"/>
      <c r="O109" s="51"/>
      <c r="P109" s="115">
        <f>P110+P449</f>
        <v>0</v>
      </c>
      <c r="Q109" s="51"/>
      <c r="R109" s="115">
        <f>R110+R449</f>
        <v>13.102915940000001</v>
      </c>
      <c r="S109" s="51"/>
      <c r="T109" s="115">
        <f>T110+T449</f>
        <v>12.67634647</v>
      </c>
      <c r="U109" s="274">
        <f>SUM(V109:V686)</f>
        <v>0</v>
      </c>
      <c r="AT109" s="18" t="s">
        <v>74</v>
      </c>
      <c r="AU109" s="18" t="s">
        <v>117</v>
      </c>
      <c r="BK109" s="116">
        <f>BK110+BK449</f>
        <v>0</v>
      </c>
    </row>
    <row r="110" spans="2:65" s="11" customFormat="1" ht="25.9" customHeight="1" x14ac:dyDescent="0.2">
      <c r="B110" s="117"/>
      <c r="D110" s="118" t="s">
        <v>74</v>
      </c>
      <c r="E110" s="119" t="s">
        <v>156</v>
      </c>
      <c r="F110" s="119" t="s">
        <v>157</v>
      </c>
      <c r="I110" s="120"/>
      <c r="J110" s="121">
        <f>BK110</f>
        <v>0</v>
      </c>
      <c r="L110" s="117"/>
      <c r="M110" s="122"/>
      <c r="P110" s="123">
        <f>P111+P148+P264+P413+P446</f>
        <v>0</v>
      </c>
      <c r="R110" s="123">
        <f>R111+R148+R264+R413+R446</f>
        <v>8.5259005800000001</v>
      </c>
      <c r="T110" s="123">
        <f>T111+T148+T264+T413+T446</f>
        <v>9.0150064000000008</v>
      </c>
      <c r="U110" s="275"/>
      <c r="V110" s="1" t="str">
        <f t="shared" ref="V110:V173" si="0">IF(U110="investice",J110,"")</f>
        <v/>
      </c>
      <c r="AR110" s="118" t="s">
        <v>82</v>
      </c>
      <c r="AT110" s="125" t="s">
        <v>74</v>
      </c>
      <c r="AU110" s="125" t="s">
        <v>75</v>
      </c>
      <c r="AY110" s="118" t="s">
        <v>158</v>
      </c>
      <c r="BK110" s="126">
        <f>BK111+BK148+BK264+BK413+BK446</f>
        <v>0</v>
      </c>
    </row>
    <row r="111" spans="2:65" s="11" customFormat="1" ht="22.9" customHeight="1" x14ac:dyDescent="0.2">
      <c r="B111" s="117"/>
      <c r="D111" s="118" t="s">
        <v>74</v>
      </c>
      <c r="E111" s="127" t="s">
        <v>159</v>
      </c>
      <c r="F111" s="127" t="s">
        <v>160</v>
      </c>
      <c r="I111" s="120"/>
      <c r="J111" s="128">
        <f>BK111</f>
        <v>0</v>
      </c>
      <c r="L111" s="117"/>
      <c r="M111" s="122"/>
      <c r="P111" s="123">
        <f>SUM(P112:P147)</f>
        <v>0</v>
      </c>
      <c r="R111" s="123">
        <f>SUM(R112:R147)</f>
        <v>1.6157840000000001</v>
      </c>
      <c r="T111" s="123">
        <f>SUM(T112:T147)</f>
        <v>0</v>
      </c>
      <c r="U111" s="275"/>
      <c r="V111" s="1" t="str">
        <f t="shared" si="0"/>
        <v/>
      </c>
      <c r="AR111" s="118" t="s">
        <v>82</v>
      </c>
      <c r="AT111" s="125" t="s">
        <v>74</v>
      </c>
      <c r="AU111" s="125" t="s">
        <v>82</v>
      </c>
      <c r="AY111" s="118" t="s">
        <v>158</v>
      </c>
      <c r="BK111" s="126">
        <f>SUM(BK112:BK147)</f>
        <v>0</v>
      </c>
    </row>
    <row r="112" spans="2:65" s="1" customFormat="1" ht="24.2" customHeight="1" x14ac:dyDescent="0.2">
      <c r="B112" s="33"/>
      <c r="C112" s="129" t="s">
        <v>82</v>
      </c>
      <c r="D112" s="129" t="s">
        <v>161</v>
      </c>
      <c r="E112" s="130" t="s">
        <v>162</v>
      </c>
      <c r="F112" s="131" t="s">
        <v>163</v>
      </c>
      <c r="G112" s="132" t="s">
        <v>164</v>
      </c>
      <c r="H112" s="133">
        <v>2.2549999999999999</v>
      </c>
      <c r="I112" s="134"/>
      <c r="J112" s="135">
        <f>ROUND(I112*H112,2)</f>
        <v>0</v>
      </c>
      <c r="K112" s="131" t="s">
        <v>165</v>
      </c>
      <c r="L112" s="33"/>
      <c r="M112" s="136" t="s">
        <v>19</v>
      </c>
      <c r="N112" s="137" t="s">
        <v>47</v>
      </c>
      <c r="P112" s="138">
        <f>O112*H112</f>
        <v>0</v>
      </c>
      <c r="Q112" s="138">
        <v>0.14784</v>
      </c>
      <c r="R112" s="138">
        <f>Q112*H112</f>
        <v>0.33337919999999999</v>
      </c>
      <c r="S112" s="138">
        <v>0</v>
      </c>
      <c r="T112" s="138">
        <f>S112*H112</f>
        <v>0</v>
      </c>
      <c r="U112" s="276" t="s">
        <v>19</v>
      </c>
      <c r="V112" s="1" t="str">
        <f t="shared" si="0"/>
        <v/>
      </c>
      <c r="AR112" s="140" t="s">
        <v>166</v>
      </c>
      <c r="AT112" s="140" t="s">
        <v>161</v>
      </c>
      <c r="AU112" s="140" t="s">
        <v>88</v>
      </c>
      <c r="AY112" s="18" t="s">
        <v>158</v>
      </c>
      <c r="BE112" s="141">
        <f>IF(N112="základní",J112,0)</f>
        <v>0</v>
      </c>
      <c r="BF112" s="141">
        <f>IF(N112="snížená",J112,0)</f>
        <v>0</v>
      </c>
      <c r="BG112" s="141">
        <f>IF(N112="zákl. přenesená",J112,0)</f>
        <v>0</v>
      </c>
      <c r="BH112" s="141">
        <f>IF(N112="sníž. přenesená",J112,0)</f>
        <v>0</v>
      </c>
      <c r="BI112" s="141">
        <f>IF(N112="nulová",J112,0)</f>
        <v>0</v>
      </c>
      <c r="BJ112" s="18" t="s">
        <v>88</v>
      </c>
      <c r="BK112" s="141">
        <f>ROUND(I112*H112,2)</f>
        <v>0</v>
      </c>
      <c r="BL112" s="18" t="s">
        <v>166</v>
      </c>
      <c r="BM112" s="140" t="s">
        <v>167</v>
      </c>
    </row>
    <row r="113" spans="2:65" s="1" customFormat="1" x14ac:dyDescent="0.2">
      <c r="B113" s="33"/>
      <c r="D113" s="142" t="s">
        <v>168</v>
      </c>
      <c r="F113" s="143" t="s">
        <v>169</v>
      </c>
      <c r="I113" s="144"/>
      <c r="L113" s="33"/>
      <c r="M113" s="145"/>
      <c r="U113" s="277"/>
      <c r="V113" s="1" t="str">
        <f t="shared" si="0"/>
        <v/>
      </c>
      <c r="AT113" s="18" t="s">
        <v>168</v>
      </c>
      <c r="AU113" s="18" t="s">
        <v>88</v>
      </c>
    </row>
    <row r="114" spans="2:65" s="12" customFormat="1" x14ac:dyDescent="0.2">
      <c r="B114" s="146"/>
      <c r="D114" s="147" t="s">
        <v>170</v>
      </c>
      <c r="E114" s="148" t="s">
        <v>19</v>
      </c>
      <c r="F114" s="149" t="s">
        <v>171</v>
      </c>
      <c r="H114" s="150">
        <v>4.1900000000000004</v>
      </c>
      <c r="I114" s="151"/>
      <c r="L114" s="146"/>
      <c r="M114" s="152"/>
      <c r="U114" s="278"/>
      <c r="V114" s="1" t="str">
        <f t="shared" si="0"/>
        <v/>
      </c>
      <c r="AT114" s="148" t="s">
        <v>170</v>
      </c>
      <c r="AU114" s="148" t="s">
        <v>88</v>
      </c>
      <c r="AV114" s="12" t="s">
        <v>88</v>
      </c>
      <c r="AW114" s="12" t="s">
        <v>36</v>
      </c>
      <c r="AX114" s="12" t="s">
        <v>75</v>
      </c>
      <c r="AY114" s="148" t="s">
        <v>158</v>
      </c>
    </row>
    <row r="115" spans="2:65" s="12" customFormat="1" x14ac:dyDescent="0.2">
      <c r="B115" s="146"/>
      <c r="D115" s="147" t="s">
        <v>170</v>
      </c>
      <c r="E115" s="148" t="s">
        <v>19</v>
      </c>
      <c r="F115" s="149" t="s">
        <v>172</v>
      </c>
      <c r="H115" s="150">
        <v>-1.9350000000000001</v>
      </c>
      <c r="I115" s="151"/>
      <c r="L115" s="146"/>
      <c r="M115" s="152"/>
      <c r="U115" s="278"/>
      <c r="V115" s="1" t="str">
        <f t="shared" si="0"/>
        <v/>
      </c>
      <c r="AT115" s="148" t="s">
        <v>170</v>
      </c>
      <c r="AU115" s="148" t="s">
        <v>88</v>
      </c>
      <c r="AV115" s="12" t="s">
        <v>88</v>
      </c>
      <c r="AW115" s="12" t="s">
        <v>36</v>
      </c>
      <c r="AX115" s="12" t="s">
        <v>75</v>
      </c>
      <c r="AY115" s="148" t="s">
        <v>158</v>
      </c>
    </row>
    <row r="116" spans="2:65" s="13" customFormat="1" x14ac:dyDescent="0.2">
      <c r="B116" s="153"/>
      <c r="D116" s="147" t="s">
        <v>170</v>
      </c>
      <c r="E116" s="154" t="s">
        <v>19</v>
      </c>
      <c r="F116" s="155" t="s">
        <v>173</v>
      </c>
      <c r="H116" s="156">
        <v>2.2550000000000003</v>
      </c>
      <c r="I116" s="157"/>
      <c r="L116" s="153"/>
      <c r="M116" s="158"/>
      <c r="U116" s="279"/>
      <c r="V116" s="1" t="str">
        <f t="shared" si="0"/>
        <v/>
      </c>
      <c r="AT116" s="154" t="s">
        <v>170</v>
      </c>
      <c r="AU116" s="154" t="s">
        <v>88</v>
      </c>
      <c r="AV116" s="13" t="s">
        <v>166</v>
      </c>
      <c r="AW116" s="13" t="s">
        <v>36</v>
      </c>
      <c r="AX116" s="13" t="s">
        <v>82</v>
      </c>
      <c r="AY116" s="154" t="s">
        <v>158</v>
      </c>
    </row>
    <row r="117" spans="2:65" s="1" customFormat="1" ht="24.2" customHeight="1" x14ac:dyDescent="0.2">
      <c r="B117" s="33"/>
      <c r="C117" s="129" t="s">
        <v>88</v>
      </c>
      <c r="D117" s="129" t="s">
        <v>161</v>
      </c>
      <c r="E117" s="130" t="s">
        <v>174</v>
      </c>
      <c r="F117" s="131" t="s">
        <v>175</v>
      </c>
      <c r="G117" s="132" t="s">
        <v>164</v>
      </c>
      <c r="H117" s="133">
        <v>5.3710000000000004</v>
      </c>
      <c r="I117" s="134"/>
      <c r="J117" s="135">
        <f>ROUND(I117*H117,2)</f>
        <v>0</v>
      </c>
      <c r="K117" s="131" t="s">
        <v>19</v>
      </c>
      <c r="L117" s="33"/>
      <c r="M117" s="136" t="s">
        <v>19</v>
      </c>
      <c r="N117" s="137" t="s">
        <v>47</v>
      </c>
      <c r="P117" s="138">
        <f>O117*H117</f>
        <v>0</v>
      </c>
      <c r="Q117" s="138">
        <v>0.15443999999999999</v>
      </c>
      <c r="R117" s="138">
        <f>Q117*H117</f>
        <v>0.82949724000000002</v>
      </c>
      <c r="S117" s="138">
        <v>0</v>
      </c>
      <c r="T117" s="138">
        <f>S117*H117</f>
        <v>0</v>
      </c>
      <c r="U117" s="276" t="s">
        <v>19</v>
      </c>
      <c r="V117" s="1" t="str">
        <f t="shared" si="0"/>
        <v/>
      </c>
      <c r="AR117" s="140" t="s">
        <v>166</v>
      </c>
      <c r="AT117" s="140" t="s">
        <v>161</v>
      </c>
      <c r="AU117" s="140" t="s">
        <v>88</v>
      </c>
      <c r="AY117" s="18" t="s">
        <v>158</v>
      </c>
      <c r="BE117" s="141">
        <f>IF(N117="základní",J117,0)</f>
        <v>0</v>
      </c>
      <c r="BF117" s="141">
        <f>IF(N117="snížená",J117,0)</f>
        <v>0</v>
      </c>
      <c r="BG117" s="141">
        <f>IF(N117="zákl. přenesená",J117,0)</f>
        <v>0</v>
      </c>
      <c r="BH117" s="141">
        <f>IF(N117="sníž. přenesená",J117,0)</f>
        <v>0</v>
      </c>
      <c r="BI117" s="141">
        <f>IF(N117="nulová",J117,0)</f>
        <v>0</v>
      </c>
      <c r="BJ117" s="18" t="s">
        <v>88</v>
      </c>
      <c r="BK117" s="141">
        <f>ROUND(I117*H117,2)</f>
        <v>0</v>
      </c>
      <c r="BL117" s="18" t="s">
        <v>166</v>
      </c>
      <c r="BM117" s="140" t="s">
        <v>176</v>
      </c>
    </row>
    <row r="118" spans="2:65" s="12" customFormat="1" x14ac:dyDescent="0.2">
      <c r="B118" s="146"/>
      <c r="D118" s="147" t="s">
        <v>170</v>
      </c>
      <c r="E118" s="148" t="s">
        <v>19</v>
      </c>
      <c r="F118" s="149" t="s">
        <v>177</v>
      </c>
      <c r="H118" s="150">
        <v>2.58</v>
      </c>
      <c r="I118" s="151"/>
      <c r="L118" s="146"/>
      <c r="M118" s="152"/>
      <c r="U118" s="278"/>
      <c r="V118" s="1" t="str">
        <f t="shared" si="0"/>
        <v/>
      </c>
      <c r="AT118" s="148" t="s">
        <v>170</v>
      </c>
      <c r="AU118" s="148" t="s">
        <v>88</v>
      </c>
      <c r="AV118" s="12" t="s">
        <v>88</v>
      </c>
      <c r="AW118" s="12" t="s">
        <v>36</v>
      </c>
      <c r="AX118" s="12" t="s">
        <v>75</v>
      </c>
      <c r="AY118" s="148" t="s">
        <v>158</v>
      </c>
    </row>
    <row r="119" spans="2:65" s="12" customFormat="1" x14ac:dyDescent="0.2">
      <c r="B119" s="146"/>
      <c r="D119" s="147" t="s">
        <v>170</v>
      </c>
      <c r="E119" s="148" t="s">
        <v>19</v>
      </c>
      <c r="F119" s="149" t="s">
        <v>178</v>
      </c>
      <c r="H119" s="150">
        <v>2.7909999999999999</v>
      </c>
      <c r="I119" s="151"/>
      <c r="L119" s="146"/>
      <c r="M119" s="152"/>
      <c r="U119" s="278"/>
      <c r="V119" s="1" t="str">
        <f t="shared" si="0"/>
        <v/>
      </c>
      <c r="AT119" s="148" t="s">
        <v>170</v>
      </c>
      <c r="AU119" s="148" t="s">
        <v>88</v>
      </c>
      <c r="AV119" s="12" t="s">
        <v>88</v>
      </c>
      <c r="AW119" s="12" t="s">
        <v>36</v>
      </c>
      <c r="AX119" s="12" t="s">
        <v>75</v>
      </c>
      <c r="AY119" s="148" t="s">
        <v>158</v>
      </c>
    </row>
    <row r="120" spans="2:65" s="13" customFormat="1" x14ac:dyDescent="0.2">
      <c r="B120" s="153"/>
      <c r="D120" s="147" t="s">
        <v>170</v>
      </c>
      <c r="E120" s="154" t="s">
        <v>19</v>
      </c>
      <c r="F120" s="155" t="s">
        <v>173</v>
      </c>
      <c r="H120" s="156">
        <v>5.3710000000000004</v>
      </c>
      <c r="I120" s="157"/>
      <c r="L120" s="153"/>
      <c r="M120" s="158"/>
      <c r="U120" s="279"/>
      <c r="V120" s="1" t="str">
        <f t="shared" si="0"/>
        <v/>
      </c>
      <c r="AT120" s="154" t="s">
        <v>170</v>
      </c>
      <c r="AU120" s="154" t="s">
        <v>88</v>
      </c>
      <c r="AV120" s="13" t="s">
        <v>166</v>
      </c>
      <c r="AW120" s="13" t="s">
        <v>36</v>
      </c>
      <c r="AX120" s="13" t="s">
        <v>82</v>
      </c>
      <c r="AY120" s="154" t="s">
        <v>158</v>
      </c>
    </row>
    <row r="121" spans="2:65" s="1" customFormat="1" ht="24.2" customHeight="1" x14ac:dyDescent="0.2">
      <c r="B121" s="33"/>
      <c r="C121" s="129" t="s">
        <v>159</v>
      </c>
      <c r="D121" s="129" t="s">
        <v>161</v>
      </c>
      <c r="E121" s="130" t="s">
        <v>179</v>
      </c>
      <c r="F121" s="131" t="s">
        <v>180</v>
      </c>
      <c r="G121" s="132" t="s">
        <v>181</v>
      </c>
      <c r="H121" s="133">
        <v>3</v>
      </c>
      <c r="I121" s="134"/>
      <c r="J121" s="135">
        <f>ROUND(I121*H121,2)</f>
        <v>0</v>
      </c>
      <c r="K121" s="131" t="s">
        <v>165</v>
      </c>
      <c r="L121" s="33"/>
      <c r="M121" s="136" t="s">
        <v>19</v>
      </c>
      <c r="N121" s="137" t="s">
        <v>47</v>
      </c>
      <c r="P121" s="138">
        <f>O121*H121</f>
        <v>0</v>
      </c>
      <c r="Q121" s="138">
        <v>9.6860000000000002E-2</v>
      </c>
      <c r="R121" s="138">
        <f>Q121*H121</f>
        <v>0.29058</v>
      </c>
      <c r="S121" s="138">
        <v>0</v>
      </c>
      <c r="T121" s="138">
        <f>S121*H121</f>
        <v>0</v>
      </c>
      <c r="U121" s="276" t="s">
        <v>19</v>
      </c>
      <c r="V121" s="1" t="str">
        <f t="shared" si="0"/>
        <v/>
      </c>
      <c r="AR121" s="140" t="s">
        <v>166</v>
      </c>
      <c r="AT121" s="140" t="s">
        <v>161</v>
      </c>
      <c r="AU121" s="140" t="s">
        <v>88</v>
      </c>
      <c r="AY121" s="18" t="s">
        <v>158</v>
      </c>
      <c r="BE121" s="141">
        <f>IF(N121="základní",J121,0)</f>
        <v>0</v>
      </c>
      <c r="BF121" s="141">
        <f>IF(N121="snížená",J121,0)</f>
        <v>0</v>
      </c>
      <c r="BG121" s="141">
        <f>IF(N121="zákl. přenesená",J121,0)</f>
        <v>0</v>
      </c>
      <c r="BH121" s="141">
        <f>IF(N121="sníž. přenesená",J121,0)</f>
        <v>0</v>
      </c>
      <c r="BI121" s="141">
        <f>IF(N121="nulová",J121,0)</f>
        <v>0</v>
      </c>
      <c r="BJ121" s="18" t="s">
        <v>88</v>
      </c>
      <c r="BK121" s="141">
        <f>ROUND(I121*H121,2)</f>
        <v>0</v>
      </c>
      <c r="BL121" s="18" t="s">
        <v>166</v>
      </c>
      <c r="BM121" s="140" t="s">
        <v>182</v>
      </c>
    </row>
    <row r="122" spans="2:65" s="1" customFormat="1" x14ac:dyDescent="0.2">
      <c r="B122" s="33"/>
      <c r="D122" s="142" t="s">
        <v>168</v>
      </c>
      <c r="F122" s="143" t="s">
        <v>183</v>
      </c>
      <c r="I122" s="144"/>
      <c r="L122" s="33"/>
      <c r="M122" s="145"/>
      <c r="U122" s="277"/>
      <c r="V122" s="1" t="str">
        <f t="shared" si="0"/>
        <v/>
      </c>
      <c r="AT122" s="18" t="s">
        <v>168</v>
      </c>
      <c r="AU122" s="18" t="s">
        <v>88</v>
      </c>
    </row>
    <row r="123" spans="2:65" s="12" customFormat="1" x14ac:dyDescent="0.2">
      <c r="B123" s="146"/>
      <c r="D123" s="147" t="s">
        <v>170</v>
      </c>
      <c r="E123" s="148" t="s">
        <v>19</v>
      </c>
      <c r="F123" s="149" t="s">
        <v>184</v>
      </c>
      <c r="H123" s="150">
        <v>2</v>
      </c>
      <c r="I123" s="151"/>
      <c r="L123" s="146"/>
      <c r="M123" s="152"/>
      <c r="U123" s="278"/>
      <c r="V123" s="1" t="str">
        <f t="shared" si="0"/>
        <v/>
      </c>
      <c r="AT123" s="148" t="s">
        <v>170</v>
      </c>
      <c r="AU123" s="148" t="s">
        <v>88</v>
      </c>
      <c r="AV123" s="12" t="s">
        <v>88</v>
      </c>
      <c r="AW123" s="12" t="s">
        <v>36</v>
      </c>
      <c r="AX123" s="12" t="s">
        <v>75</v>
      </c>
      <c r="AY123" s="148" t="s">
        <v>158</v>
      </c>
    </row>
    <row r="124" spans="2:65" s="12" customFormat="1" x14ac:dyDescent="0.2">
      <c r="B124" s="146"/>
      <c r="D124" s="147" t="s">
        <v>170</v>
      </c>
      <c r="E124" s="148" t="s">
        <v>19</v>
      </c>
      <c r="F124" s="149" t="s">
        <v>185</v>
      </c>
      <c r="H124" s="150">
        <v>1</v>
      </c>
      <c r="I124" s="151"/>
      <c r="L124" s="146"/>
      <c r="M124" s="152"/>
      <c r="U124" s="278"/>
      <c r="V124" s="1" t="str">
        <f t="shared" si="0"/>
        <v/>
      </c>
      <c r="AT124" s="148" t="s">
        <v>170</v>
      </c>
      <c r="AU124" s="148" t="s">
        <v>88</v>
      </c>
      <c r="AV124" s="12" t="s">
        <v>88</v>
      </c>
      <c r="AW124" s="12" t="s">
        <v>36</v>
      </c>
      <c r="AX124" s="12" t="s">
        <v>75</v>
      </c>
      <c r="AY124" s="148" t="s">
        <v>158</v>
      </c>
    </row>
    <row r="125" spans="2:65" s="13" customFormat="1" x14ac:dyDescent="0.2">
      <c r="B125" s="153"/>
      <c r="D125" s="147" t="s">
        <v>170</v>
      </c>
      <c r="E125" s="154" t="s">
        <v>19</v>
      </c>
      <c r="F125" s="155" t="s">
        <v>173</v>
      </c>
      <c r="H125" s="156">
        <v>3</v>
      </c>
      <c r="I125" s="157"/>
      <c r="L125" s="153"/>
      <c r="M125" s="158"/>
      <c r="U125" s="279"/>
      <c r="V125" s="1" t="str">
        <f t="shared" si="0"/>
        <v/>
      </c>
      <c r="AT125" s="154" t="s">
        <v>170</v>
      </c>
      <c r="AU125" s="154" t="s">
        <v>88</v>
      </c>
      <c r="AV125" s="13" t="s">
        <v>166</v>
      </c>
      <c r="AW125" s="13" t="s">
        <v>36</v>
      </c>
      <c r="AX125" s="13" t="s">
        <v>82</v>
      </c>
      <c r="AY125" s="154" t="s">
        <v>158</v>
      </c>
    </row>
    <row r="126" spans="2:65" s="1" customFormat="1" ht="16.5" customHeight="1" x14ac:dyDescent="0.2">
      <c r="B126" s="33"/>
      <c r="C126" s="129" t="s">
        <v>166</v>
      </c>
      <c r="D126" s="129" t="s">
        <v>161</v>
      </c>
      <c r="E126" s="130" t="s">
        <v>186</v>
      </c>
      <c r="F126" s="131" t="s">
        <v>187</v>
      </c>
      <c r="G126" s="132" t="s">
        <v>188</v>
      </c>
      <c r="H126" s="133">
        <v>1.97</v>
      </c>
      <c r="I126" s="134"/>
      <c r="J126" s="135">
        <f>ROUND(I126*H126,2)</f>
        <v>0</v>
      </c>
      <c r="K126" s="131" t="s">
        <v>19</v>
      </c>
      <c r="L126" s="33"/>
      <c r="M126" s="136" t="s">
        <v>19</v>
      </c>
      <c r="N126" s="137" t="s">
        <v>47</v>
      </c>
      <c r="P126" s="138">
        <f>O126*H126</f>
        <v>0</v>
      </c>
      <c r="Q126" s="138">
        <v>4.0000000000000001E-3</v>
      </c>
      <c r="R126" s="138">
        <f>Q126*H126</f>
        <v>7.8799999999999999E-3</v>
      </c>
      <c r="S126" s="138">
        <v>0</v>
      </c>
      <c r="T126" s="138">
        <f>S126*H126</f>
        <v>0</v>
      </c>
      <c r="U126" s="276" t="s">
        <v>19</v>
      </c>
      <c r="V126" s="1" t="str">
        <f t="shared" si="0"/>
        <v/>
      </c>
      <c r="AR126" s="140" t="s">
        <v>166</v>
      </c>
      <c r="AT126" s="140" t="s">
        <v>161</v>
      </c>
      <c r="AU126" s="140" t="s">
        <v>88</v>
      </c>
      <c r="AY126" s="18" t="s">
        <v>158</v>
      </c>
      <c r="BE126" s="141">
        <f>IF(N126="základní",J126,0)</f>
        <v>0</v>
      </c>
      <c r="BF126" s="141">
        <f>IF(N126="snížená",J126,0)</f>
        <v>0</v>
      </c>
      <c r="BG126" s="141">
        <f>IF(N126="zákl. přenesená",J126,0)</f>
        <v>0</v>
      </c>
      <c r="BH126" s="141">
        <f>IF(N126="sníž. přenesená",J126,0)</f>
        <v>0</v>
      </c>
      <c r="BI126" s="141">
        <f>IF(N126="nulová",J126,0)</f>
        <v>0</v>
      </c>
      <c r="BJ126" s="18" t="s">
        <v>88</v>
      </c>
      <c r="BK126" s="141">
        <f>ROUND(I126*H126,2)</f>
        <v>0</v>
      </c>
      <c r="BL126" s="18" t="s">
        <v>166</v>
      </c>
      <c r="BM126" s="140" t="s">
        <v>189</v>
      </c>
    </row>
    <row r="127" spans="2:65" s="14" customFormat="1" x14ac:dyDescent="0.2">
      <c r="B127" s="159"/>
      <c r="D127" s="147" t="s">
        <v>170</v>
      </c>
      <c r="E127" s="160" t="s">
        <v>19</v>
      </c>
      <c r="F127" s="161" t="s">
        <v>190</v>
      </c>
      <c r="H127" s="160" t="s">
        <v>19</v>
      </c>
      <c r="I127" s="162"/>
      <c r="L127" s="159"/>
      <c r="M127" s="163"/>
      <c r="U127" s="280"/>
      <c r="V127" s="1" t="str">
        <f t="shared" si="0"/>
        <v/>
      </c>
      <c r="AT127" s="160" t="s">
        <v>170</v>
      </c>
      <c r="AU127" s="160" t="s">
        <v>88</v>
      </c>
      <c r="AV127" s="14" t="s">
        <v>82</v>
      </c>
      <c r="AW127" s="14" t="s">
        <v>36</v>
      </c>
      <c r="AX127" s="14" t="s">
        <v>75</v>
      </c>
      <c r="AY127" s="160" t="s">
        <v>158</v>
      </c>
    </row>
    <row r="128" spans="2:65" s="12" customFormat="1" x14ac:dyDescent="0.2">
      <c r="B128" s="146"/>
      <c r="D128" s="147" t="s">
        <v>170</v>
      </c>
      <c r="E128" s="148" t="s">
        <v>19</v>
      </c>
      <c r="F128" s="149" t="s">
        <v>191</v>
      </c>
      <c r="H128" s="150">
        <v>1.97</v>
      </c>
      <c r="I128" s="151"/>
      <c r="L128" s="146"/>
      <c r="M128" s="152"/>
      <c r="U128" s="278"/>
      <c r="V128" s="1" t="str">
        <f t="shared" si="0"/>
        <v/>
      </c>
      <c r="AT128" s="148" t="s">
        <v>170</v>
      </c>
      <c r="AU128" s="148" t="s">
        <v>88</v>
      </c>
      <c r="AV128" s="12" t="s">
        <v>88</v>
      </c>
      <c r="AW128" s="12" t="s">
        <v>36</v>
      </c>
      <c r="AX128" s="12" t="s">
        <v>75</v>
      </c>
      <c r="AY128" s="148" t="s">
        <v>158</v>
      </c>
    </row>
    <row r="129" spans="2:65" s="13" customFormat="1" x14ac:dyDescent="0.2">
      <c r="B129" s="153"/>
      <c r="D129" s="147" t="s">
        <v>170</v>
      </c>
      <c r="E129" s="154" t="s">
        <v>19</v>
      </c>
      <c r="F129" s="155" t="s">
        <v>173</v>
      </c>
      <c r="H129" s="156">
        <v>1.97</v>
      </c>
      <c r="I129" s="157"/>
      <c r="L129" s="153"/>
      <c r="M129" s="158"/>
      <c r="U129" s="279"/>
      <c r="V129" s="1" t="str">
        <f t="shared" si="0"/>
        <v/>
      </c>
      <c r="AT129" s="154" t="s">
        <v>170</v>
      </c>
      <c r="AU129" s="154" t="s">
        <v>88</v>
      </c>
      <c r="AV129" s="13" t="s">
        <v>166</v>
      </c>
      <c r="AW129" s="13" t="s">
        <v>36</v>
      </c>
      <c r="AX129" s="13" t="s">
        <v>82</v>
      </c>
      <c r="AY129" s="154" t="s">
        <v>158</v>
      </c>
    </row>
    <row r="130" spans="2:65" s="1" customFormat="1" ht="16.5" customHeight="1" x14ac:dyDescent="0.2">
      <c r="B130" s="33"/>
      <c r="C130" s="129" t="s">
        <v>192</v>
      </c>
      <c r="D130" s="129" t="s">
        <v>161</v>
      </c>
      <c r="E130" s="130" t="s">
        <v>193</v>
      </c>
      <c r="F130" s="131" t="s">
        <v>194</v>
      </c>
      <c r="G130" s="132" t="s">
        <v>188</v>
      </c>
      <c r="H130" s="133">
        <v>2.4</v>
      </c>
      <c r="I130" s="134"/>
      <c r="J130" s="135">
        <f>ROUND(I130*H130,2)</f>
        <v>0</v>
      </c>
      <c r="K130" s="131" t="s">
        <v>19</v>
      </c>
      <c r="L130" s="33"/>
      <c r="M130" s="136" t="s">
        <v>19</v>
      </c>
      <c r="N130" s="137" t="s">
        <v>47</v>
      </c>
      <c r="P130" s="138">
        <f>O130*H130</f>
        <v>0</v>
      </c>
      <c r="Q130" s="138">
        <v>4.0000000000000001E-3</v>
      </c>
      <c r="R130" s="138">
        <f>Q130*H130</f>
        <v>9.5999999999999992E-3</v>
      </c>
      <c r="S130" s="138">
        <v>0</v>
      </c>
      <c r="T130" s="138">
        <f>S130*H130</f>
        <v>0</v>
      </c>
      <c r="U130" s="276" t="s">
        <v>19</v>
      </c>
      <c r="V130" s="1" t="str">
        <f t="shared" si="0"/>
        <v/>
      </c>
      <c r="AR130" s="140" t="s">
        <v>166</v>
      </c>
      <c r="AT130" s="140" t="s">
        <v>161</v>
      </c>
      <c r="AU130" s="140" t="s">
        <v>88</v>
      </c>
      <c r="AY130" s="18" t="s">
        <v>158</v>
      </c>
      <c r="BE130" s="141">
        <f>IF(N130="základní",J130,0)</f>
        <v>0</v>
      </c>
      <c r="BF130" s="141">
        <f>IF(N130="snížená",J130,0)</f>
        <v>0</v>
      </c>
      <c r="BG130" s="141">
        <f>IF(N130="zákl. přenesená",J130,0)</f>
        <v>0</v>
      </c>
      <c r="BH130" s="141">
        <f>IF(N130="sníž. přenesená",J130,0)</f>
        <v>0</v>
      </c>
      <c r="BI130" s="141">
        <f>IF(N130="nulová",J130,0)</f>
        <v>0</v>
      </c>
      <c r="BJ130" s="18" t="s">
        <v>88</v>
      </c>
      <c r="BK130" s="141">
        <f>ROUND(I130*H130,2)</f>
        <v>0</v>
      </c>
      <c r="BL130" s="18" t="s">
        <v>166</v>
      </c>
      <c r="BM130" s="140" t="s">
        <v>195</v>
      </c>
    </row>
    <row r="131" spans="2:65" s="14" customFormat="1" x14ac:dyDescent="0.2">
      <c r="B131" s="159"/>
      <c r="D131" s="147" t="s">
        <v>170</v>
      </c>
      <c r="E131" s="160" t="s">
        <v>19</v>
      </c>
      <c r="F131" s="161" t="s">
        <v>190</v>
      </c>
      <c r="H131" s="160" t="s">
        <v>19</v>
      </c>
      <c r="I131" s="162"/>
      <c r="L131" s="159"/>
      <c r="M131" s="163"/>
      <c r="U131" s="280"/>
      <c r="V131" s="1" t="str">
        <f t="shared" si="0"/>
        <v/>
      </c>
      <c r="AT131" s="160" t="s">
        <v>170</v>
      </c>
      <c r="AU131" s="160" t="s">
        <v>88</v>
      </c>
      <c r="AV131" s="14" t="s">
        <v>82</v>
      </c>
      <c r="AW131" s="14" t="s">
        <v>36</v>
      </c>
      <c r="AX131" s="14" t="s">
        <v>75</v>
      </c>
      <c r="AY131" s="160" t="s">
        <v>158</v>
      </c>
    </row>
    <row r="132" spans="2:65" s="12" customFormat="1" x14ac:dyDescent="0.2">
      <c r="B132" s="146"/>
      <c r="D132" s="147" t="s">
        <v>170</v>
      </c>
      <c r="E132" s="148" t="s">
        <v>19</v>
      </c>
      <c r="F132" s="149" t="s">
        <v>196</v>
      </c>
      <c r="H132" s="150">
        <v>2.4</v>
      </c>
      <c r="I132" s="151"/>
      <c r="L132" s="146"/>
      <c r="M132" s="152"/>
      <c r="U132" s="278"/>
      <c r="V132" s="1" t="str">
        <f t="shared" si="0"/>
        <v/>
      </c>
      <c r="AT132" s="148" t="s">
        <v>170</v>
      </c>
      <c r="AU132" s="148" t="s">
        <v>88</v>
      </c>
      <c r="AV132" s="12" t="s">
        <v>88</v>
      </c>
      <c r="AW132" s="12" t="s">
        <v>36</v>
      </c>
      <c r="AX132" s="12" t="s">
        <v>75</v>
      </c>
      <c r="AY132" s="148" t="s">
        <v>158</v>
      </c>
    </row>
    <row r="133" spans="2:65" s="13" customFormat="1" x14ac:dyDescent="0.2">
      <c r="B133" s="153"/>
      <c r="D133" s="147" t="s">
        <v>170</v>
      </c>
      <c r="E133" s="154" t="s">
        <v>19</v>
      </c>
      <c r="F133" s="155" t="s">
        <v>173</v>
      </c>
      <c r="H133" s="156">
        <v>2.4</v>
      </c>
      <c r="I133" s="157"/>
      <c r="L133" s="153"/>
      <c r="M133" s="158"/>
      <c r="U133" s="279"/>
      <c r="V133" s="1" t="str">
        <f t="shared" si="0"/>
        <v/>
      </c>
      <c r="AT133" s="154" t="s">
        <v>170</v>
      </c>
      <c r="AU133" s="154" t="s">
        <v>88</v>
      </c>
      <c r="AV133" s="13" t="s">
        <v>166</v>
      </c>
      <c r="AW133" s="13" t="s">
        <v>36</v>
      </c>
      <c r="AX133" s="13" t="s">
        <v>82</v>
      </c>
      <c r="AY133" s="154" t="s">
        <v>158</v>
      </c>
    </row>
    <row r="134" spans="2:65" s="1" customFormat="1" ht="21.75" customHeight="1" x14ac:dyDescent="0.2">
      <c r="B134" s="33"/>
      <c r="C134" s="129" t="s">
        <v>197</v>
      </c>
      <c r="D134" s="129" t="s">
        <v>161</v>
      </c>
      <c r="E134" s="130" t="s">
        <v>198</v>
      </c>
      <c r="F134" s="131" t="s">
        <v>199</v>
      </c>
      <c r="G134" s="132" t="s">
        <v>181</v>
      </c>
      <c r="H134" s="133">
        <v>2</v>
      </c>
      <c r="I134" s="134"/>
      <c r="J134" s="135">
        <f>ROUND(I134*H134,2)</f>
        <v>0</v>
      </c>
      <c r="K134" s="131" t="s">
        <v>165</v>
      </c>
      <c r="L134" s="33"/>
      <c r="M134" s="136" t="s">
        <v>19</v>
      </c>
      <c r="N134" s="137" t="s">
        <v>47</v>
      </c>
      <c r="P134" s="138">
        <f>O134*H134</f>
        <v>0</v>
      </c>
      <c r="Q134" s="138">
        <v>4.555E-2</v>
      </c>
      <c r="R134" s="138">
        <f>Q134*H134</f>
        <v>9.11E-2</v>
      </c>
      <c r="S134" s="138">
        <v>0</v>
      </c>
      <c r="T134" s="138">
        <f>S134*H134</f>
        <v>0</v>
      </c>
      <c r="U134" s="276" t="s">
        <v>19</v>
      </c>
      <c r="V134" s="1" t="str">
        <f t="shared" si="0"/>
        <v/>
      </c>
      <c r="AR134" s="140" t="s">
        <v>166</v>
      </c>
      <c r="AT134" s="140" t="s">
        <v>161</v>
      </c>
      <c r="AU134" s="140" t="s">
        <v>88</v>
      </c>
      <c r="AY134" s="18" t="s">
        <v>158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8" t="s">
        <v>88</v>
      </c>
      <c r="BK134" s="141">
        <f>ROUND(I134*H134,2)</f>
        <v>0</v>
      </c>
      <c r="BL134" s="18" t="s">
        <v>166</v>
      </c>
      <c r="BM134" s="140" t="s">
        <v>200</v>
      </c>
    </row>
    <row r="135" spans="2:65" s="1" customFormat="1" x14ac:dyDescent="0.2">
      <c r="B135" s="33"/>
      <c r="D135" s="142" t="s">
        <v>168</v>
      </c>
      <c r="F135" s="143" t="s">
        <v>201</v>
      </c>
      <c r="I135" s="144"/>
      <c r="L135" s="33"/>
      <c r="M135" s="145"/>
      <c r="U135" s="277"/>
      <c r="V135" s="1" t="str">
        <f t="shared" si="0"/>
        <v/>
      </c>
      <c r="AT135" s="18" t="s">
        <v>168</v>
      </c>
      <c r="AU135" s="18" t="s">
        <v>88</v>
      </c>
    </row>
    <row r="136" spans="2:65" s="14" customFormat="1" x14ac:dyDescent="0.2">
      <c r="B136" s="159"/>
      <c r="D136" s="147" t="s">
        <v>170</v>
      </c>
      <c r="E136" s="160" t="s">
        <v>19</v>
      </c>
      <c r="F136" s="161" t="s">
        <v>190</v>
      </c>
      <c r="H136" s="160" t="s">
        <v>19</v>
      </c>
      <c r="I136" s="162"/>
      <c r="L136" s="159"/>
      <c r="M136" s="163"/>
      <c r="U136" s="280"/>
      <c r="V136" s="1" t="str">
        <f t="shared" si="0"/>
        <v/>
      </c>
      <c r="AT136" s="160" t="s">
        <v>170</v>
      </c>
      <c r="AU136" s="160" t="s">
        <v>88</v>
      </c>
      <c r="AV136" s="14" t="s">
        <v>82</v>
      </c>
      <c r="AW136" s="14" t="s">
        <v>36</v>
      </c>
      <c r="AX136" s="14" t="s">
        <v>75</v>
      </c>
      <c r="AY136" s="160" t="s">
        <v>158</v>
      </c>
    </row>
    <row r="137" spans="2:65" s="12" customFormat="1" x14ac:dyDescent="0.2">
      <c r="B137" s="146"/>
      <c r="D137" s="147" t="s">
        <v>170</v>
      </c>
      <c r="E137" s="148" t="s">
        <v>19</v>
      </c>
      <c r="F137" s="149" t="s">
        <v>202</v>
      </c>
      <c r="H137" s="150">
        <v>2</v>
      </c>
      <c r="I137" s="151"/>
      <c r="L137" s="146"/>
      <c r="M137" s="152"/>
      <c r="U137" s="278"/>
      <c r="V137" s="1" t="str">
        <f t="shared" si="0"/>
        <v/>
      </c>
      <c r="AT137" s="148" t="s">
        <v>170</v>
      </c>
      <c r="AU137" s="148" t="s">
        <v>88</v>
      </c>
      <c r="AV137" s="12" t="s">
        <v>88</v>
      </c>
      <c r="AW137" s="12" t="s">
        <v>36</v>
      </c>
      <c r="AX137" s="12" t="s">
        <v>75</v>
      </c>
      <c r="AY137" s="148" t="s">
        <v>158</v>
      </c>
    </row>
    <row r="138" spans="2:65" s="13" customFormat="1" x14ac:dyDescent="0.2">
      <c r="B138" s="153"/>
      <c r="D138" s="147" t="s">
        <v>170</v>
      </c>
      <c r="E138" s="154" t="s">
        <v>19</v>
      </c>
      <c r="F138" s="155" t="s">
        <v>173</v>
      </c>
      <c r="H138" s="156">
        <v>2</v>
      </c>
      <c r="I138" s="157"/>
      <c r="L138" s="153"/>
      <c r="M138" s="158"/>
      <c r="U138" s="279"/>
      <c r="V138" s="1" t="str">
        <f t="shared" si="0"/>
        <v/>
      </c>
      <c r="AT138" s="154" t="s">
        <v>170</v>
      </c>
      <c r="AU138" s="154" t="s">
        <v>88</v>
      </c>
      <c r="AV138" s="13" t="s">
        <v>166</v>
      </c>
      <c r="AW138" s="13" t="s">
        <v>36</v>
      </c>
      <c r="AX138" s="13" t="s">
        <v>82</v>
      </c>
      <c r="AY138" s="154" t="s">
        <v>158</v>
      </c>
    </row>
    <row r="139" spans="2:65" s="1" customFormat="1" ht="16.5" customHeight="1" x14ac:dyDescent="0.2">
      <c r="B139" s="33"/>
      <c r="C139" s="129" t="s">
        <v>203</v>
      </c>
      <c r="D139" s="129" t="s">
        <v>161</v>
      </c>
      <c r="E139" s="130" t="s">
        <v>204</v>
      </c>
      <c r="F139" s="131" t="s">
        <v>205</v>
      </c>
      <c r="G139" s="132" t="s">
        <v>188</v>
      </c>
      <c r="H139" s="133">
        <v>1.25</v>
      </c>
      <c r="I139" s="134"/>
      <c r="J139" s="135">
        <f>ROUND(I139*H139,2)</f>
        <v>0</v>
      </c>
      <c r="K139" s="131" t="s">
        <v>165</v>
      </c>
      <c r="L139" s="33"/>
      <c r="M139" s="136" t="s">
        <v>19</v>
      </c>
      <c r="N139" s="137" t="s">
        <v>47</v>
      </c>
      <c r="P139" s="138">
        <f>O139*H139</f>
        <v>0</v>
      </c>
      <c r="Q139" s="138">
        <v>2.5999999999999998E-4</v>
      </c>
      <c r="R139" s="138">
        <f>Q139*H139</f>
        <v>3.2499999999999999E-4</v>
      </c>
      <c r="S139" s="138">
        <v>0</v>
      </c>
      <c r="T139" s="138">
        <f>S139*H139</f>
        <v>0</v>
      </c>
      <c r="U139" s="276" t="s">
        <v>19</v>
      </c>
      <c r="V139" s="1" t="str">
        <f t="shared" si="0"/>
        <v/>
      </c>
      <c r="AR139" s="140" t="s">
        <v>166</v>
      </c>
      <c r="AT139" s="140" t="s">
        <v>161</v>
      </c>
      <c r="AU139" s="140" t="s">
        <v>88</v>
      </c>
      <c r="AY139" s="18" t="s">
        <v>158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8" t="s">
        <v>88</v>
      </c>
      <c r="BK139" s="141">
        <f>ROUND(I139*H139,2)</f>
        <v>0</v>
      </c>
      <c r="BL139" s="18" t="s">
        <v>166</v>
      </c>
      <c r="BM139" s="140" t="s">
        <v>206</v>
      </c>
    </row>
    <row r="140" spans="2:65" s="1" customFormat="1" x14ac:dyDescent="0.2">
      <c r="B140" s="33"/>
      <c r="D140" s="142" t="s">
        <v>168</v>
      </c>
      <c r="F140" s="143" t="s">
        <v>207</v>
      </c>
      <c r="I140" s="144"/>
      <c r="L140" s="33"/>
      <c r="M140" s="145"/>
      <c r="U140" s="277"/>
      <c r="V140" s="1" t="str">
        <f t="shared" si="0"/>
        <v/>
      </c>
      <c r="AT140" s="18" t="s">
        <v>168</v>
      </c>
      <c r="AU140" s="18" t="s">
        <v>88</v>
      </c>
    </row>
    <row r="141" spans="2:65" s="14" customFormat="1" x14ac:dyDescent="0.2">
      <c r="B141" s="159"/>
      <c r="D141" s="147" t="s">
        <v>170</v>
      </c>
      <c r="E141" s="160" t="s">
        <v>19</v>
      </c>
      <c r="F141" s="161" t="s">
        <v>190</v>
      </c>
      <c r="H141" s="160" t="s">
        <v>19</v>
      </c>
      <c r="I141" s="162"/>
      <c r="L141" s="159"/>
      <c r="M141" s="163"/>
      <c r="U141" s="280"/>
      <c r="V141" s="1" t="str">
        <f t="shared" si="0"/>
        <v/>
      </c>
      <c r="AT141" s="160" t="s">
        <v>170</v>
      </c>
      <c r="AU141" s="160" t="s">
        <v>88</v>
      </c>
      <c r="AV141" s="14" t="s">
        <v>82</v>
      </c>
      <c r="AW141" s="14" t="s">
        <v>36</v>
      </c>
      <c r="AX141" s="14" t="s">
        <v>75</v>
      </c>
      <c r="AY141" s="160" t="s">
        <v>158</v>
      </c>
    </row>
    <row r="142" spans="2:65" s="12" customFormat="1" x14ac:dyDescent="0.2">
      <c r="B142" s="146"/>
      <c r="D142" s="147" t="s">
        <v>170</v>
      </c>
      <c r="E142" s="148" t="s">
        <v>19</v>
      </c>
      <c r="F142" s="149" t="s">
        <v>208</v>
      </c>
      <c r="H142" s="150">
        <v>1.25</v>
      </c>
      <c r="I142" s="151"/>
      <c r="L142" s="146"/>
      <c r="M142" s="152"/>
      <c r="U142" s="278"/>
      <c r="V142" s="1" t="str">
        <f t="shared" si="0"/>
        <v/>
      </c>
      <c r="AT142" s="148" t="s">
        <v>170</v>
      </c>
      <c r="AU142" s="148" t="s">
        <v>88</v>
      </c>
      <c r="AV142" s="12" t="s">
        <v>88</v>
      </c>
      <c r="AW142" s="12" t="s">
        <v>36</v>
      </c>
      <c r="AX142" s="12" t="s">
        <v>75</v>
      </c>
      <c r="AY142" s="148" t="s">
        <v>158</v>
      </c>
    </row>
    <row r="143" spans="2:65" s="13" customFormat="1" x14ac:dyDescent="0.2">
      <c r="B143" s="153"/>
      <c r="D143" s="147" t="s">
        <v>170</v>
      </c>
      <c r="E143" s="154" t="s">
        <v>19</v>
      </c>
      <c r="F143" s="155" t="s">
        <v>173</v>
      </c>
      <c r="H143" s="156">
        <v>1.25</v>
      </c>
      <c r="I143" s="157"/>
      <c r="L143" s="153"/>
      <c r="M143" s="158"/>
      <c r="U143" s="279"/>
      <c r="V143" s="1" t="str">
        <f t="shared" si="0"/>
        <v/>
      </c>
      <c r="AT143" s="154" t="s">
        <v>170</v>
      </c>
      <c r="AU143" s="154" t="s">
        <v>88</v>
      </c>
      <c r="AV143" s="13" t="s">
        <v>166</v>
      </c>
      <c r="AW143" s="13" t="s">
        <v>36</v>
      </c>
      <c r="AX143" s="13" t="s">
        <v>82</v>
      </c>
      <c r="AY143" s="154" t="s">
        <v>158</v>
      </c>
    </row>
    <row r="144" spans="2:65" s="1" customFormat="1" ht="16.5" customHeight="1" x14ac:dyDescent="0.2">
      <c r="B144" s="33"/>
      <c r="C144" s="129" t="s">
        <v>209</v>
      </c>
      <c r="D144" s="129" t="s">
        <v>161</v>
      </c>
      <c r="E144" s="130" t="s">
        <v>210</v>
      </c>
      <c r="F144" s="131" t="s">
        <v>211</v>
      </c>
      <c r="G144" s="132" t="s">
        <v>181</v>
      </c>
      <c r="H144" s="133">
        <v>2</v>
      </c>
      <c r="I144" s="134"/>
      <c r="J144" s="135">
        <f>ROUND(I144*H144,2)</f>
        <v>0</v>
      </c>
      <c r="K144" s="131" t="s">
        <v>19</v>
      </c>
      <c r="L144" s="33"/>
      <c r="M144" s="136" t="s">
        <v>19</v>
      </c>
      <c r="N144" s="137" t="s">
        <v>47</v>
      </c>
      <c r="P144" s="138">
        <f>O144*H144</f>
        <v>0</v>
      </c>
      <c r="Q144" s="138">
        <v>0</v>
      </c>
      <c r="R144" s="138">
        <f>Q144*H144</f>
        <v>0</v>
      </c>
      <c r="S144" s="138">
        <v>0</v>
      </c>
      <c r="T144" s="138">
        <f>S144*H144</f>
        <v>0</v>
      </c>
      <c r="U144" s="276" t="s">
        <v>19</v>
      </c>
      <c r="V144" s="1" t="str">
        <f t="shared" si="0"/>
        <v/>
      </c>
      <c r="AR144" s="140" t="s">
        <v>166</v>
      </c>
      <c r="AT144" s="140" t="s">
        <v>161</v>
      </c>
      <c r="AU144" s="140" t="s">
        <v>88</v>
      </c>
      <c r="AY144" s="18" t="s">
        <v>158</v>
      </c>
      <c r="BE144" s="141">
        <f>IF(N144="základní",J144,0)</f>
        <v>0</v>
      </c>
      <c r="BF144" s="141">
        <f>IF(N144="snížená",J144,0)</f>
        <v>0</v>
      </c>
      <c r="BG144" s="141">
        <f>IF(N144="zákl. přenesená",J144,0)</f>
        <v>0</v>
      </c>
      <c r="BH144" s="141">
        <f>IF(N144="sníž. přenesená",J144,0)</f>
        <v>0</v>
      </c>
      <c r="BI144" s="141">
        <f>IF(N144="nulová",J144,0)</f>
        <v>0</v>
      </c>
      <c r="BJ144" s="18" t="s">
        <v>88</v>
      </c>
      <c r="BK144" s="141">
        <f>ROUND(I144*H144,2)</f>
        <v>0</v>
      </c>
      <c r="BL144" s="18" t="s">
        <v>166</v>
      </c>
      <c r="BM144" s="140" t="s">
        <v>212</v>
      </c>
    </row>
    <row r="145" spans="2:65" s="1" customFormat="1" ht="16.5" customHeight="1" x14ac:dyDescent="0.2">
      <c r="B145" s="33"/>
      <c r="C145" s="129" t="s">
        <v>213</v>
      </c>
      <c r="D145" s="129" t="s">
        <v>161</v>
      </c>
      <c r="E145" s="130" t="s">
        <v>214</v>
      </c>
      <c r="F145" s="131" t="s">
        <v>215</v>
      </c>
      <c r="G145" s="132" t="s">
        <v>164</v>
      </c>
      <c r="H145" s="133">
        <v>0.82799999999999996</v>
      </c>
      <c r="I145" s="134"/>
      <c r="J145" s="135">
        <f>ROUND(I145*H145,2)</f>
        <v>0</v>
      </c>
      <c r="K145" s="131" t="s">
        <v>19</v>
      </c>
      <c r="L145" s="33"/>
      <c r="M145" s="136" t="s">
        <v>19</v>
      </c>
      <c r="N145" s="137" t="s">
        <v>47</v>
      </c>
      <c r="P145" s="138">
        <f>O145*H145</f>
        <v>0</v>
      </c>
      <c r="Q145" s="138">
        <v>6.4519999999999994E-2</v>
      </c>
      <c r="R145" s="138">
        <f>Q145*H145</f>
        <v>5.3422559999999994E-2</v>
      </c>
      <c r="S145" s="138">
        <v>0</v>
      </c>
      <c r="T145" s="138">
        <f>S145*H145</f>
        <v>0</v>
      </c>
      <c r="U145" s="276" t="s">
        <v>19</v>
      </c>
      <c r="V145" s="1" t="str">
        <f t="shared" si="0"/>
        <v/>
      </c>
      <c r="AR145" s="140" t="s">
        <v>166</v>
      </c>
      <c r="AT145" s="140" t="s">
        <v>161</v>
      </c>
      <c r="AU145" s="140" t="s">
        <v>88</v>
      </c>
      <c r="AY145" s="18" t="s">
        <v>158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8" t="s">
        <v>88</v>
      </c>
      <c r="BK145" s="141">
        <f>ROUND(I145*H145,2)</f>
        <v>0</v>
      </c>
      <c r="BL145" s="18" t="s">
        <v>166</v>
      </c>
      <c r="BM145" s="140" t="s">
        <v>216</v>
      </c>
    </row>
    <row r="146" spans="2:65" s="12" customFormat="1" x14ac:dyDescent="0.2">
      <c r="B146" s="146"/>
      <c r="D146" s="147" t="s">
        <v>170</v>
      </c>
      <c r="E146" s="148" t="s">
        <v>19</v>
      </c>
      <c r="F146" s="149" t="s">
        <v>217</v>
      </c>
      <c r="H146" s="150">
        <v>0.82799999999999996</v>
      </c>
      <c r="I146" s="151"/>
      <c r="L146" s="146"/>
      <c r="M146" s="152"/>
      <c r="U146" s="278"/>
      <c r="V146" s="1" t="str">
        <f t="shared" si="0"/>
        <v/>
      </c>
      <c r="AT146" s="148" t="s">
        <v>170</v>
      </c>
      <c r="AU146" s="148" t="s">
        <v>88</v>
      </c>
      <c r="AV146" s="12" t="s">
        <v>88</v>
      </c>
      <c r="AW146" s="12" t="s">
        <v>36</v>
      </c>
      <c r="AX146" s="12" t="s">
        <v>75</v>
      </c>
      <c r="AY146" s="148" t="s">
        <v>158</v>
      </c>
    </row>
    <row r="147" spans="2:65" s="13" customFormat="1" x14ac:dyDescent="0.2">
      <c r="B147" s="153"/>
      <c r="D147" s="147" t="s">
        <v>170</v>
      </c>
      <c r="E147" s="154" t="s">
        <v>19</v>
      </c>
      <c r="F147" s="155" t="s">
        <v>173</v>
      </c>
      <c r="H147" s="156">
        <v>0.82799999999999996</v>
      </c>
      <c r="I147" s="157"/>
      <c r="L147" s="153"/>
      <c r="M147" s="158"/>
      <c r="U147" s="279"/>
      <c r="V147" s="1" t="str">
        <f t="shared" si="0"/>
        <v/>
      </c>
      <c r="AT147" s="154" t="s">
        <v>170</v>
      </c>
      <c r="AU147" s="154" t="s">
        <v>88</v>
      </c>
      <c r="AV147" s="13" t="s">
        <v>166</v>
      </c>
      <c r="AW147" s="13" t="s">
        <v>36</v>
      </c>
      <c r="AX147" s="13" t="s">
        <v>82</v>
      </c>
      <c r="AY147" s="154" t="s">
        <v>158</v>
      </c>
    </row>
    <row r="148" spans="2:65" s="11" customFormat="1" ht="22.9" customHeight="1" x14ac:dyDescent="0.2">
      <c r="B148" s="117"/>
      <c r="D148" s="118" t="s">
        <v>74</v>
      </c>
      <c r="E148" s="127" t="s">
        <v>197</v>
      </c>
      <c r="F148" s="127" t="s">
        <v>218</v>
      </c>
      <c r="I148" s="120"/>
      <c r="J148" s="128">
        <f>BK148</f>
        <v>0</v>
      </c>
      <c r="L148" s="117"/>
      <c r="M148" s="122"/>
      <c r="P148" s="123">
        <f>SUM(P149:P263)</f>
        <v>0</v>
      </c>
      <c r="R148" s="123">
        <f>SUM(R149:R263)</f>
        <v>6.8917644300000003</v>
      </c>
      <c r="T148" s="123">
        <f>SUM(T149:T263)</f>
        <v>0.1873254</v>
      </c>
      <c r="U148" s="275"/>
      <c r="V148" s="1" t="str">
        <f t="shared" si="0"/>
        <v/>
      </c>
      <c r="AR148" s="118" t="s">
        <v>82</v>
      </c>
      <c r="AT148" s="125" t="s">
        <v>74</v>
      </c>
      <c r="AU148" s="125" t="s">
        <v>82</v>
      </c>
      <c r="AY148" s="118" t="s">
        <v>158</v>
      </c>
      <c r="BK148" s="126">
        <f>SUM(BK149:BK263)</f>
        <v>0</v>
      </c>
    </row>
    <row r="149" spans="2:65" s="1" customFormat="1" ht="16.5" customHeight="1" x14ac:dyDescent="0.2">
      <c r="B149" s="33"/>
      <c r="C149" s="129" t="s">
        <v>219</v>
      </c>
      <c r="D149" s="129" t="s">
        <v>161</v>
      </c>
      <c r="E149" s="130" t="s">
        <v>220</v>
      </c>
      <c r="F149" s="131" t="s">
        <v>221</v>
      </c>
      <c r="G149" s="132" t="s">
        <v>164</v>
      </c>
      <c r="H149" s="133">
        <v>45.92</v>
      </c>
      <c r="I149" s="134"/>
      <c r="J149" s="135">
        <f>ROUND(I149*H149,2)</f>
        <v>0</v>
      </c>
      <c r="K149" s="131" t="s">
        <v>165</v>
      </c>
      <c r="L149" s="33"/>
      <c r="M149" s="136" t="s">
        <v>19</v>
      </c>
      <c r="N149" s="137" t="s">
        <v>47</v>
      </c>
      <c r="P149" s="138">
        <f>O149*H149</f>
        <v>0</v>
      </c>
      <c r="Q149" s="138">
        <v>6.0000000000000002E-5</v>
      </c>
      <c r="R149" s="138">
        <f>Q149*H149</f>
        <v>2.7552000000000002E-3</v>
      </c>
      <c r="S149" s="138">
        <v>6.0000000000000002E-5</v>
      </c>
      <c r="T149" s="138">
        <f>S149*H149</f>
        <v>2.7552000000000002E-3</v>
      </c>
      <c r="U149" s="276" t="s">
        <v>19</v>
      </c>
      <c r="V149" s="1" t="str">
        <f t="shared" si="0"/>
        <v/>
      </c>
      <c r="AR149" s="140" t="s">
        <v>166</v>
      </c>
      <c r="AT149" s="140" t="s">
        <v>161</v>
      </c>
      <c r="AU149" s="140" t="s">
        <v>88</v>
      </c>
      <c r="AY149" s="18" t="s">
        <v>158</v>
      </c>
      <c r="BE149" s="141">
        <f>IF(N149="základní",J149,0)</f>
        <v>0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18" t="s">
        <v>88</v>
      </c>
      <c r="BK149" s="141">
        <f>ROUND(I149*H149,2)</f>
        <v>0</v>
      </c>
      <c r="BL149" s="18" t="s">
        <v>166</v>
      </c>
      <c r="BM149" s="140" t="s">
        <v>222</v>
      </c>
    </row>
    <row r="150" spans="2:65" s="1" customFormat="1" x14ac:dyDescent="0.2">
      <c r="B150" s="33"/>
      <c r="D150" s="142" t="s">
        <v>168</v>
      </c>
      <c r="F150" s="143" t="s">
        <v>223</v>
      </c>
      <c r="I150" s="144"/>
      <c r="L150" s="33"/>
      <c r="M150" s="145"/>
      <c r="U150" s="277"/>
      <c r="V150" s="1" t="str">
        <f t="shared" si="0"/>
        <v/>
      </c>
      <c r="AT150" s="18" t="s">
        <v>168</v>
      </c>
      <c r="AU150" s="18" t="s">
        <v>88</v>
      </c>
    </row>
    <row r="151" spans="2:65" s="1" customFormat="1" ht="24.2" customHeight="1" x14ac:dyDescent="0.2">
      <c r="B151" s="33"/>
      <c r="C151" s="129" t="s">
        <v>224</v>
      </c>
      <c r="D151" s="129" t="s">
        <v>161</v>
      </c>
      <c r="E151" s="130" t="s">
        <v>225</v>
      </c>
      <c r="F151" s="131" t="s">
        <v>226</v>
      </c>
      <c r="G151" s="132" t="s">
        <v>164</v>
      </c>
      <c r="H151" s="133">
        <v>9.2219999999999995</v>
      </c>
      <c r="I151" s="134"/>
      <c r="J151" s="135">
        <f>ROUND(I151*H151,2)</f>
        <v>0</v>
      </c>
      <c r="K151" s="131" t="s">
        <v>165</v>
      </c>
      <c r="L151" s="33"/>
      <c r="M151" s="136" t="s">
        <v>19</v>
      </c>
      <c r="N151" s="137" t="s">
        <v>47</v>
      </c>
      <c r="P151" s="138">
        <f>O151*H151</f>
        <v>0</v>
      </c>
      <c r="Q151" s="138">
        <v>1.9290000000000002E-2</v>
      </c>
      <c r="R151" s="138">
        <f>Q151*H151</f>
        <v>0.17789238000000002</v>
      </c>
      <c r="S151" s="138">
        <v>0.02</v>
      </c>
      <c r="T151" s="138">
        <f>S151*H151</f>
        <v>0.18443999999999999</v>
      </c>
      <c r="U151" s="276" t="s">
        <v>19</v>
      </c>
      <c r="V151" s="1" t="str">
        <f t="shared" si="0"/>
        <v/>
      </c>
      <c r="AR151" s="140" t="s">
        <v>166</v>
      </c>
      <c r="AT151" s="140" t="s">
        <v>161</v>
      </c>
      <c r="AU151" s="140" t="s">
        <v>88</v>
      </c>
      <c r="AY151" s="18" t="s">
        <v>158</v>
      </c>
      <c r="BE151" s="141">
        <f>IF(N151="základní",J151,0)</f>
        <v>0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8" t="s">
        <v>88</v>
      </c>
      <c r="BK151" s="141">
        <f>ROUND(I151*H151,2)</f>
        <v>0</v>
      </c>
      <c r="BL151" s="18" t="s">
        <v>166</v>
      </c>
      <c r="BM151" s="140" t="s">
        <v>227</v>
      </c>
    </row>
    <row r="152" spans="2:65" s="1" customFormat="1" x14ac:dyDescent="0.2">
      <c r="B152" s="33"/>
      <c r="D152" s="142" t="s">
        <v>168</v>
      </c>
      <c r="F152" s="143" t="s">
        <v>228</v>
      </c>
      <c r="I152" s="144"/>
      <c r="L152" s="33"/>
      <c r="M152" s="145"/>
      <c r="U152" s="277"/>
      <c r="V152" s="1" t="str">
        <f t="shared" si="0"/>
        <v/>
      </c>
      <c r="AT152" s="18" t="s">
        <v>168</v>
      </c>
      <c r="AU152" s="18" t="s">
        <v>88</v>
      </c>
    </row>
    <row r="153" spans="2:65" s="14" customFormat="1" x14ac:dyDescent="0.2">
      <c r="B153" s="159"/>
      <c r="D153" s="147" t="s">
        <v>170</v>
      </c>
      <c r="E153" s="160" t="s">
        <v>19</v>
      </c>
      <c r="F153" s="161" t="s">
        <v>229</v>
      </c>
      <c r="H153" s="160" t="s">
        <v>19</v>
      </c>
      <c r="I153" s="162"/>
      <c r="L153" s="159"/>
      <c r="M153" s="163"/>
      <c r="U153" s="280"/>
      <c r="V153" s="1" t="str">
        <f t="shared" si="0"/>
        <v/>
      </c>
      <c r="AT153" s="160" t="s">
        <v>170</v>
      </c>
      <c r="AU153" s="160" t="s">
        <v>88</v>
      </c>
      <c r="AV153" s="14" t="s">
        <v>82</v>
      </c>
      <c r="AW153" s="14" t="s">
        <v>36</v>
      </c>
      <c r="AX153" s="14" t="s">
        <v>75</v>
      </c>
      <c r="AY153" s="160" t="s">
        <v>158</v>
      </c>
    </row>
    <row r="154" spans="2:65" s="12" customFormat="1" x14ac:dyDescent="0.2">
      <c r="B154" s="146"/>
      <c r="D154" s="147" t="s">
        <v>170</v>
      </c>
      <c r="E154" s="148" t="s">
        <v>19</v>
      </c>
      <c r="F154" s="149" t="s">
        <v>230</v>
      </c>
      <c r="H154" s="150">
        <v>2.4289999999999998</v>
      </c>
      <c r="I154" s="151"/>
      <c r="L154" s="146"/>
      <c r="M154" s="152"/>
      <c r="U154" s="278"/>
      <c r="V154" s="1" t="str">
        <f t="shared" si="0"/>
        <v/>
      </c>
      <c r="AT154" s="148" t="s">
        <v>170</v>
      </c>
      <c r="AU154" s="148" t="s">
        <v>88</v>
      </c>
      <c r="AV154" s="12" t="s">
        <v>88</v>
      </c>
      <c r="AW154" s="12" t="s">
        <v>36</v>
      </c>
      <c r="AX154" s="12" t="s">
        <v>75</v>
      </c>
      <c r="AY154" s="148" t="s">
        <v>158</v>
      </c>
    </row>
    <row r="155" spans="2:65" s="12" customFormat="1" x14ac:dyDescent="0.2">
      <c r="B155" s="146"/>
      <c r="D155" s="147" t="s">
        <v>170</v>
      </c>
      <c r="E155" s="148" t="s">
        <v>19</v>
      </c>
      <c r="F155" s="149" t="s">
        <v>231</v>
      </c>
      <c r="H155" s="150">
        <v>2.4740000000000002</v>
      </c>
      <c r="I155" s="151"/>
      <c r="L155" s="146"/>
      <c r="M155" s="152"/>
      <c r="U155" s="278"/>
      <c r="V155" s="1" t="str">
        <f t="shared" si="0"/>
        <v/>
      </c>
      <c r="AT155" s="148" t="s">
        <v>170</v>
      </c>
      <c r="AU155" s="148" t="s">
        <v>88</v>
      </c>
      <c r="AV155" s="12" t="s">
        <v>88</v>
      </c>
      <c r="AW155" s="12" t="s">
        <v>36</v>
      </c>
      <c r="AX155" s="12" t="s">
        <v>75</v>
      </c>
      <c r="AY155" s="148" t="s">
        <v>158</v>
      </c>
    </row>
    <row r="156" spans="2:65" s="12" customFormat="1" x14ac:dyDescent="0.2">
      <c r="B156" s="146"/>
      <c r="D156" s="147" t="s">
        <v>170</v>
      </c>
      <c r="E156" s="148" t="s">
        <v>19</v>
      </c>
      <c r="F156" s="149" t="s">
        <v>232</v>
      </c>
      <c r="H156" s="150">
        <v>4.319</v>
      </c>
      <c r="I156" s="151"/>
      <c r="L156" s="146"/>
      <c r="M156" s="152"/>
      <c r="U156" s="278"/>
      <c r="V156" s="1" t="str">
        <f t="shared" si="0"/>
        <v/>
      </c>
      <c r="AT156" s="148" t="s">
        <v>170</v>
      </c>
      <c r="AU156" s="148" t="s">
        <v>88</v>
      </c>
      <c r="AV156" s="12" t="s">
        <v>88</v>
      </c>
      <c r="AW156" s="12" t="s">
        <v>36</v>
      </c>
      <c r="AX156" s="12" t="s">
        <v>75</v>
      </c>
      <c r="AY156" s="148" t="s">
        <v>158</v>
      </c>
    </row>
    <row r="157" spans="2:65" s="13" customFormat="1" x14ac:dyDescent="0.2">
      <c r="B157" s="153"/>
      <c r="D157" s="147" t="s">
        <v>170</v>
      </c>
      <c r="E157" s="154" t="s">
        <v>19</v>
      </c>
      <c r="F157" s="155" t="s">
        <v>173</v>
      </c>
      <c r="H157" s="156">
        <v>9.2220000000000013</v>
      </c>
      <c r="I157" s="157"/>
      <c r="L157" s="153"/>
      <c r="M157" s="158"/>
      <c r="U157" s="279"/>
      <c r="V157" s="1" t="str">
        <f t="shared" si="0"/>
        <v/>
      </c>
      <c r="AT157" s="154" t="s">
        <v>170</v>
      </c>
      <c r="AU157" s="154" t="s">
        <v>88</v>
      </c>
      <c r="AV157" s="13" t="s">
        <v>166</v>
      </c>
      <c r="AW157" s="13" t="s">
        <v>36</v>
      </c>
      <c r="AX157" s="13" t="s">
        <v>82</v>
      </c>
      <c r="AY157" s="154" t="s">
        <v>158</v>
      </c>
    </row>
    <row r="158" spans="2:65" s="1" customFormat="1" ht="24.2" customHeight="1" x14ac:dyDescent="0.2">
      <c r="B158" s="33"/>
      <c r="C158" s="129" t="s">
        <v>8</v>
      </c>
      <c r="D158" s="129" t="s">
        <v>161</v>
      </c>
      <c r="E158" s="130" t="s">
        <v>233</v>
      </c>
      <c r="F158" s="131" t="s">
        <v>234</v>
      </c>
      <c r="G158" s="132" t="s">
        <v>164</v>
      </c>
      <c r="H158" s="133">
        <v>13.02</v>
      </c>
      <c r="I158" s="134"/>
      <c r="J158" s="135">
        <f>ROUND(I158*H158,2)</f>
        <v>0</v>
      </c>
      <c r="K158" s="131" t="s">
        <v>165</v>
      </c>
      <c r="L158" s="33"/>
      <c r="M158" s="136" t="s">
        <v>19</v>
      </c>
      <c r="N158" s="137" t="s">
        <v>47</v>
      </c>
      <c r="P158" s="138">
        <f>O158*H158</f>
        <v>0</v>
      </c>
      <c r="Q158" s="138">
        <v>0</v>
      </c>
      <c r="R158" s="138">
        <f>Q158*H158</f>
        <v>0</v>
      </c>
      <c r="S158" s="138">
        <v>1.0000000000000001E-5</v>
      </c>
      <c r="T158" s="138">
        <f>S158*H158</f>
        <v>1.3019999999999999E-4</v>
      </c>
      <c r="U158" s="276" t="s">
        <v>19</v>
      </c>
      <c r="V158" s="1" t="str">
        <f t="shared" si="0"/>
        <v/>
      </c>
      <c r="AR158" s="140" t="s">
        <v>166</v>
      </c>
      <c r="AT158" s="140" t="s">
        <v>161</v>
      </c>
      <c r="AU158" s="140" t="s">
        <v>88</v>
      </c>
      <c r="AY158" s="18" t="s">
        <v>158</v>
      </c>
      <c r="BE158" s="141">
        <f>IF(N158="základní",J158,0)</f>
        <v>0</v>
      </c>
      <c r="BF158" s="141">
        <f>IF(N158="snížená",J158,0)</f>
        <v>0</v>
      </c>
      <c r="BG158" s="141">
        <f>IF(N158="zákl. přenesená",J158,0)</f>
        <v>0</v>
      </c>
      <c r="BH158" s="141">
        <f>IF(N158="sníž. přenesená",J158,0)</f>
        <v>0</v>
      </c>
      <c r="BI158" s="141">
        <f>IF(N158="nulová",J158,0)</f>
        <v>0</v>
      </c>
      <c r="BJ158" s="18" t="s">
        <v>88</v>
      </c>
      <c r="BK158" s="141">
        <f>ROUND(I158*H158,2)</f>
        <v>0</v>
      </c>
      <c r="BL158" s="18" t="s">
        <v>166</v>
      </c>
      <c r="BM158" s="140" t="s">
        <v>235</v>
      </c>
    </row>
    <row r="159" spans="2:65" s="1" customFormat="1" x14ac:dyDescent="0.2">
      <c r="B159" s="33"/>
      <c r="D159" s="142" t="s">
        <v>168</v>
      </c>
      <c r="F159" s="143" t="s">
        <v>236</v>
      </c>
      <c r="I159" s="144"/>
      <c r="L159" s="33"/>
      <c r="M159" s="145"/>
      <c r="U159" s="277"/>
      <c r="V159" s="1" t="str">
        <f t="shared" si="0"/>
        <v/>
      </c>
      <c r="AT159" s="18" t="s">
        <v>168</v>
      </c>
      <c r="AU159" s="18" t="s">
        <v>88</v>
      </c>
    </row>
    <row r="160" spans="2:65" s="12" customFormat="1" x14ac:dyDescent="0.2">
      <c r="B160" s="146"/>
      <c r="D160" s="147" t="s">
        <v>170</v>
      </c>
      <c r="E160" s="148" t="s">
        <v>19</v>
      </c>
      <c r="F160" s="149" t="s">
        <v>237</v>
      </c>
      <c r="H160" s="150">
        <v>13.02</v>
      </c>
      <c r="I160" s="151"/>
      <c r="L160" s="146"/>
      <c r="M160" s="152"/>
      <c r="U160" s="278"/>
      <c r="V160" s="1" t="str">
        <f t="shared" si="0"/>
        <v/>
      </c>
      <c r="AT160" s="148" t="s">
        <v>170</v>
      </c>
      <c r="AU160" s="148" t="s">
        <v>88</v>
      </c>
      <c r="AV160" s="12" t="s">
        <v>88</v>
      </c>
      <c r="AW160" s="12" t="s">
        <v>36</v>
      </c>
      <c r="AX160" s="12" t="s">
        <v>75</v>
      </c>
      <c r="AY160" s="148" t="s">
        <v>158</v>
      </c>
    </row>
    <row r="161" spans="2:65" s="13" customFormat="1" x14ac:dyDescent="0.2">
      <c r="B161" s="153"/>
      <c r="D161" s="147" t="s">
        <v>170</v>
      </c>
      <c r="E161" s="154" t="s">
        <v>19</v>
      </c>
      <c r="F161" s="155" t="s">
        <v>173</v>
      </c>
      <c r="H161" s="156">
        <v>13.02</v>
      </c>
      <c r="I161" s="157"/>
      <c r="L161" s="153"/>
      <c r="M161" s="158"/>
      <c r="U161" s="279"/>
      <c r="V161" s="1" t="str">
        <f t="shared" si="0"/>
        <v/>
      </c>
      <c r="AT161" s="154" t="s">
        <v>170</v>
      </c>
      <c r="AU161" s="154" t="s">
        <v>88</v>
      </c>
      <c r="AV161" s="13" t="s">
        <v>166</v>
      </c>
      <c r="AW161" s="13" t="s">
        <v>36</v>
      </c>
      <c r="AX161" s="13" t="s">
        <v>82</v>
      </c>
      <c r="AY161" s="154" t="s">
        <v>158</v>
      </c>
    </row>
    <row r="162" spans="2:65" s="1" customFormat="1" ht="16.5" customHeight="1" x14ac:dyDescent="0.2">
      <c r="B162" s="33"/>
      <c r="C162" s="129" t="s">
        <v>238</v>
      </c>
      <c r="D162" s="129" t="s">
        <v>161</v>
      </c>
      <c r="E162" s="130" t="s">
        <v>239</v>
      </c>
      <c r="F162" s="131" t="s">
        <v>240</v>
      </c>
      <c r="G162" s="132" t="s">
        <v>164</v>
      </c>
      <c r="H162" s="133">
        <v>35.164000000000001</v>
      </c>
      <c r="I162" s="134"/>
      <c r="J162" s="135">
        <f>ROUND(I162*H162,2)</f>
        <v>0</v>
      </c>
      <c r="K162" s="131" t="s">
        <v>165</v>
      </c>
      <c r="L162" s="33"/>
      <c r="M162" s="136" t="s">
        <v>19</v>
      </c>
      <c r="N162" s="137" t="s">
        <v>47</v>
      </c>
      <c r="P162" s="138">
        <f>O162*H162</f>
        <v>0</v>
      </c>
      <c r="Q162" s="138">
        <v>2.5999999999999998E-4</v>
      </c>
      <c r="R162" s="138">
        <f>Q162*H162</f>
        <v>9.1426399999999988E-3</v>
      </c>
      <c r="S162" s="138">
        <v>0</v>
      </c>
      <c r="T162" s="138">
        <f>S162*H162</f>
        <v>0</v>
      </c>
      <c r="U162" s="276" t="s">
        <v>19</v>
      </c>
      <c r="V162" s="1" t="str">
        <f t="shared" si="0"/>
        <v/>
      </c>
      <c r="AR162" s="140" t="s">
        <v>166</v>
      </c>
      <c r="AT162" s="140" t="s">
        <v>161</v>
      </c>
      <c r="AU162" s="140" t="s">
        <v>88</v>
      </c>
      <c r="AY162" s="18" t="s">
        <v>158</v>
      </c>
      <c r="BE162" s="141">
        <f>IF(N162="základní",J162,0)</f>
        <v>0</v>
      </c>
      <c r="BF162" s="141">
        <f>IF(N162="snížená",J162,0)</f>
        <v>0</v>
      </c>
      <c r="BG162" s="141">
        <f>IF(N162="zákl. přenesená",J162,0)</f>
        <v>0</v>
      </c>
      <c r="BH162" s="141">
        <f>IF(N162="sníž. přenesená",J162,0)</f>
        <v>0</v>
      </c>
      <c r="BI162" s="141">
        <f>IF(N162="nulová",J162,0)</f>
        <v>0</v>
      </c>
      <c r="BJ162" s="18" t="s">
        <v>88</v>
      </c>
      <c r="BK162" s="141">
        <f>ROUND(I162*H162,2)</f>
        <v>0</v>
      </c>
      <c r="BL162" s="18" t="s">
        <v>166</v>
      </c>
      <c r="BM162" s="140" t="s">
        <v>241</v>
      </c>
    </row>
    <row r="163" spans="2:65" s="1" customFormat="1" x14ac:dyDescent="0.2">
      <c r="B163" s="33"/>
      <c r="D163" s="142" t="s">
        <v>168</v>
      </c>
      <c r="F163" s="143" t="s">
        <v>242</v>
      </c>
      <c r="I163" s="144"/>
      <c r="L163" s="33"/>
      <c r="M163" s="145"/>
      <c r="U163" s="277"/>
      <c r="V163" s="1" t="str">
        <f t="shared" si="0"/>
        <v/>
      </c>
      <c r="AT163" s="18" t="s">
        <v>168</v>
      </c>
      <c r="AU163" s="18" t="s">
        <v>88</v>
      </c>
    </row>
    <row r="164" spans="2:65" s="1" customFormat="1" ht="24.2" customHeight="1" x14ac:dyDescent="0.2">
      <c r="B164" s="33"/>
      <c r="C164" s="129" t="s">
        <v>243</v>
      </c>
      <c r="D164" s="129" t="s">
        <v>161</v>
      </c>
      <c r="E164" s="130" t="s">
        <v>244</v>
      </c>
      <c r="F164" s="131" t="s">
        <v>245</v>
      </c>
      <c r="G164" s="132" t="s">
        <v>164</v>
      </c>
      <c r="H164" s="133">
        <v>35.164000000000001</v>
      </c>
      <c r="I164" s="134"/>
      <c r="J164" s="135">
        <f>ROUND(I164*H164,2)</f>
        <v>0</v>
      </c>
      <c r="K164" s="131" t="s">
        <v>165</v>
      </c>
      <c r="L164" s="33"/>
      <c r="M164" s="136" t="s">
        <v>19</v>
      </c>
      <c r="N164" s="137" t="s">
        <v>47</v>
      </c>
      <c r="P164" s="138">
        <f>O164*H164</f>
        <v>0</v>
      </c>
      <c r="Q164" s="138">
        <v>2.1000000000000001E-2</v>
      </c>
      <c r="R164" s="138">
        <f>Q164*H164</f>
        <v>0.7384440000000001</v>
      </c>
      <c r="S164" s="138">
        <v>0</v>
      </c>
      <c r="T164" s="138">
        <f>S164*H164</f>
        <v>0</v>
      </c>
      <c r="U164" s="276" t="s">
        <v>19</v>
      </c>
      <c r="V164" s="1" t="str">
        <f t="shared" si="0"/>
        <v/>
      </c>
      <c r="AR164" s="140" t="s">
        <v>166</v>
      </c>
      <c r="AT164" s="140" t="s">
        <v>161</v>
      </c>
      <c r="AU164" s="140" t="s">
        <v>88</v>
      </c>
      <c r="AY164" s="18" t="s">
        <v>158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8" t="s">
        <v>88</v>
      </c>
      <c r="BK164" s="141">
        <f>ROUND(I164*H164,2)</f>
        <v>0</v>
      </c>
      <c r="BL164" s="18" t="s">
        <v>166</v>
      </c>
      <c r="BM164" s="140" t="s">
        <v>246</v>
      </c>
    </row>
    <row r="165" spans="2:65" s="1" customFormat="1" x14ac:dyDescent="0.2">
      <c r="B165" s="33"/>
      <c r="D165" s="142" t="s">
        <v>168</v>
      </c>
      <c r="F165" s="143" t="s">
        <v>247</v>
      </c>
      <c r="I165" s="144"/>
      <c r="L165" s="33"/>
      <c r="M165" s="145"/>
      <c r="U165" s="277"/>
      <c r="V165" s="1" t="str">
        <f t="shared" si="0"/>
        <v/>
      </c>
      <c r="AT165" s="18" t="s">
        <v>168</v>
      </c>
      <c r="AU165" s="18" t="s">
        <v>88</v>
      </c>
    </row>
    <row r="166" spans="2:65" s="1" customFormat="1" ht="19.5" x14ac:dyDescent="0.2">
      <c r="B166" s="33"/>
      <c r="D166" s="147" t="s">
        <v>248</v>
      </c>
      <c r="F166" s="164" t="s">
        <v>249</v>
      </c>
      <c r="I166" s="144"/>
      <c r="L166" s="33"/>
      <c r="M166" s="145"/>
      <c r="U166" s="277"/>
      <c r="V166" s="1" t="str">
        <f t="shared" si="0"/>
        <v/>
      </c>
      <c r="AT166" s="18" t="s">
        <v>248</v>
      </c>
      <c r="AU166" s="18" t="s">
        <v>88</v>
      </c>
    </row>
    <row r="167" spans="2:65" s="12" customFormat="1" x14ac:dyDescent="0.2">
      <c r="B167" s="146"/>
      <c r="D167" s="147" t="s">
        <v>170</v>
      </c>
      <c r="E167" s="148" t="s">
        <v>19</v>
      </c>
      <c r="F167" s="149" t="s">
        <v>250</v>
      </c>
      <c r="H167" s="150">
        <v>35.164000000000001</v>
      </c>
      <c r="I167" s="151"/>
      <c r="L167" s="146"/>
      <c r="M167" s="152"/>
      <c r="U167" s="278"/>
      <c r="V167" s="1" t="str">
        <f t="shared" si="0"/>
        <v/>
      </c>
      <c r="AT167" s="148" t="s">
        <v>170</v>
      </c>
      <c r="AU167" s="148" t="s">
        <v>88</v>
      </c>
      <c r="AV167" s="12" t="s">
        <v>88</v>
      </c>
      <c r="AW167" s="12" t="s">
        <v>36</v>
      </c>
      <c r="AX167" s="12" t="s">
        <v>75</v>
      </c>
      <c r="AY167" s="148" t="s">
        <v>158</v>
      </c>
    </row>
    <row r="168" spans="2:65" s="13" customFormat="1" x14ac:dyDescent="0.2">
      <c r="B168" s="153"/>
      <c r="D168" s="147" t="s">
        <v>170</v>
      </c>
      <c r="E168" s="154" t="s">
        <v>19</v>
      </c>
      <c r="F168" s="155" t="s">
        <v>173</v>
      </c>
      <c r="H168" s="156">
        <v>35.164000000000001</v>
      </c>
      <c r="I168" s="157"/>
      <c r="L168" s="153"/>
      <c r="M168" s="158"/>
      <c r="U168" s="279"/>
      <c r="V168" s="1" t="str">
        <f t="shared" si="0"/>
        <v/>
      </c>
      <c r="AT168" s="154" t="s">
        <v>170</v>
      </c>
      <c r="AU168" s="154" t="s">
        <v>88</v>
      </c>
      <c r="AV168" s="13" t="s">
        <v>166</v>
      </c>
      <c r="AW168" s="13" t="s">
        <v>36</v>
      </c>
      <c r="AX168" s="13" t="s">
        <v>82</v>
      </c>
      <c r="AY168" s="154" t="s">
        <v>158</v>
      </c>
    </row>
    <row r="169" spans="2:65" s="1" customFormat="1" ht="16.5" customHeight="1" x14ac:dyDescent="0.2">
      <c r="B169" s="33"/>
      <c r="C169" s="129" t="s">
        <v>251</v>
      </c>
      <c r="D169" s="129" t="s">
        <v>161</v>
      </c>
      <c r="E169" s="130" t="s">
        <v>252</v>
      </c>
      <c r="F169" s="131" t="s">
        <v>253</v>
      </c>
      <c r="G169" s="132" t="s">
        <v>164</v>
      </c>
      <c r="H169" s="133">
        <v>3.28</v>
      </c>
      <c r="I169" s="134"/>
      <c r="J169" s="135">
        <f>ROUND(I169*H169,2)</f>
        <v>0</v>
      </c>
      <c r="K169" s="131" t="s">
        <v>165</v>
      </c>
      <c r="L169" s="33"/>
      <c r="M169" s="136" t="s">
        <v>19</v>
      </c>
      <c r="N169" s="137" t="s">
        <v>47</v>
      </c>
      <c r="P169" s="138">
        <f>O169*H169</f>
        <v>0</v>
      </c>
      <c r="Q169" s="138">
        <v>5.6000000000000001E-2</v>
      </c>
      <c r="R169" s="138">
        <f>Q169*H169</f>
        <v>0.18367999999999998</v>
      </c>
      <c r="S169" s="138">
        <v>0</v>
      </c>
      <c r="T169" s="138">
        <f>S169*H169</f>
        <v>0</v>
      </c>
      <c r="U169" s="276" t="s">
        <v>19</v>
      </c>
      <c r="V169" s="1" t="str">
        <f t="shared" si="0"/>
        <v/>
      </c>
      <c r="AR169" s="140" t="s">
        <v>166</v>
      </c>
      <c r="AT169" s="140" t="s">
        <v>161</v>
      </c>
      <c r="AU169" s="140" t="s">
        <v>88</v>
      </c>
      <c r="AY169" s="18" t="s">
        <v>158</v>
      </c>
      <c r="BE169" s="141">
        <f>IF(N169="základní",J169,0)</f>
        <v>0</v>
      </c>
      <c r="BF169" s="141">
        <f>IF(N169="snížená",J169,0)</f>
        <v>0</v>
      </c>
      <c r="BG169" s="141">
        <f>IF(N169="zákl. přenesená",J169,0)</f>
        <v>0</v>
      </c>
      <c r="BH169" s="141">
        <f>IF(N169="sníž. přenesená",J169,0)</f>
        <v>0</v>
      </c>
      <c r="BI169" s="141">
        <f>IF(N169="nulová",J169,0)</f>
        <v>0</v>
      </c>
      <c r="BJ169" s="18" t="s">
        <v>88</v>
      </c>
      <c r="BK169" s="141">
        <f>ROUND(I169*H169,2)</f>
        <v>0</v>
      </c>
      <c r="BL169" s="18" t="s">
        <v>166</v>
      </c>
      <c r="BM169" s="140" t="s">
        <v>254</v>
      </c>
    </row>
    <row r="170" spans="2:65" s="1" customFormat="1" x14ac:dyDescent="0.2">
      <c r="B170" s="33"/>
      <c r="D170" s="142" t="s">
        <v>168</v>
      </c>
      <c r="F170" s="143" t="s">
        <v>255</v>
      </c>
      <c r="I170" s="144"/>
      <c r="L170" s="33"/>
      <c r="M170" s="145"/>
      <c r="U170" s="277"/>
      <c r="V170" s="1" t="str">
        <f t="shared" si="0"/>
        <v/>
      </c>
      <c r="AT170" s="18" t="s">
        <v>168</v>
      </c>
      <c r="AU170" s="18" t="s">
        <v>88</v>
      </c>
    </row>
    <row r="171" spans="2:65" s="1" customFormat="1" ht="19.5" x14ac:dyDescent="0.2">
      <c r="B171" s="33"/>
      <c r="D171" s="147" t="s">
        <v>248</v>
      </c>
      <c r="F171" s="164" t="s">
        <v>256</v>
      </c>
      <c r="I171" s="144"/>
      <c r="L171" s="33"/>
      <c r="M171" s="145"/>
      <c r="U171" s="277"/>
      <c r="V171" s="1" t="str">
        <f t="shared" si="0"/>
        <v/>
      </c>
      <c r="AT171" s="18" t="s">
        <v>248</v>
      </c>
      <c r="AU171" s="18" t="s">
        <v>88</v>
      </c>
    </row>
    <row r="172" spans="2:65" s="12" customFormat="1" x14ac:dyDescent="0.2">
      <c r="B172" s="146"/>
      <c r="D172" s="147" t="s">
        <v>170</v>
      </c>
      <c r="E172" s="148" t="s">
        <v>19</v>
      </c>
      <c r="F172" s="149" t="s">
        <v>257</v>
      </c>
      <c r="H172" s="150">
        <v>0.35</v>
      </c>
      <c r="I172" s="151"/>
      <c r="L172" s="146"/>
      <c r="M172" s="152"/>
      <c r="U172" s="278"/>
      <c r="V172" s="1" t="str">
        <f t="shared" si="0"/>
        <v/>
      </c>
      <c r="AT172" s="148" t="s">
        <v>170</v>
      </c>
      <c r="AU172" s="148" t="s">
        <v>88</v>
      </c>
      <c r="AV172" s="12" t="s">
        <v>88</v>
      </c>
      <c r="AW172" s="12" t="s">
        <v>36</v>
      </c>
      <c r="AX172" s="12" t="s">
        <v>75</v>
      </c>
      <c r="AY172" s="148" t="s">
        <v>158</v>
      </c>
    </row>
    <row r="173" spans="2:65" s="12" customFormat="1" x14ac:dyDescent="0.2">
      <c r="B173" s="146"/>
      <c r="D173" s="147" t="s">
        <v>170</v>
      </c>
      <c r="E173" s="148" t="s">
        <v>19</v>
      </c>
      <c r="F173" s="149" t="s">
        <v>258</v>
      </c>
      <c r="H173" s="150">
        <v>2.93</v>
      </c>
      <c r="I173" s="151"/>
      <c r="L173" s="146"/>
      <c r="M173" s="152"/>
      <c r="U173" s="278"/>
      <c r="V173" s="1" t="str">
        <f t="shared" si="0"/>
        <v/>
      </c>
      <c r="AT173" s="148" t="s">
        <v>170</v>
      </c>
      <c r="AU173" s="148" t="s">
        <v>88</v>
      </c>
      <c r="AV173" s="12" t="s">
        <v>88</v>
      </c>
      <c r="AW173" s="12" t="s">
        <v>36</v>
      </c>
      <c r="AX173" s="12" t="s">
        <v>75</v>
      </c>
      <c r="AY173" s="148" t="s">
        <v>158</v>
      </c>
    </row>
    <row r="174" spans="2:65" s="13" customFormat="1" x14ac:dyDescent="0.2">
      <c r="B174" s="153"/>
      <c r="D174" s="147" t="s">
        <v>170</v>
      </c>
      <c r="E174" s="154" t="s">
        <v>19</v>
      </c>
      <c r="F174" s="155" t="s">
        <v>173</v>
      </c>
      <c r="H174" s="156">
        <v>3.2800000000000002</v>
      </c>
      <c r="I174" s="157"/>
      <c r="L174" s="153"/>
      <c r="M174" s="158"/>
      <c r="U174" s="279"/>
      <c r="V174" s="1" t="str">
        <f t="shared" ref="V174:V237" si="1">IF(U174="investice",J174,"")</f>
        <v/>
      </c>
      <c r="AT174" s="154" t="s">
        <v>170</v>
      </c>
      <c r="AU174" s="154" t="s">
        <v>88</v>
      </c>
      <c r="AV174" s="13" t="s">
        <v>166</v>
      </c>
      <c r="AW174" s="13" t="s">
        <v>36</v>
      </c>
      <c r="AX174" s="13" t="s">
        <v>82</v>
      </c>
      <c r="AY174" s="154" t="s">
        <v>158</v>
      </c>
    </row>
    <row r="175" spans="2:65" s="1" customFormat="1" ht="16.5" customHeight="1" x14ac:dyDescent="0.2">
      <c r="B175" s="33"/>
      <c r="C175" s="129" t="s">
        <v>259</v>
      </c>
      <c r="D175" s="129" t="s">
        <v>161</v>
      </c>
      <c r="E175" s="130" t="s">
        <v>260</v>
      </c>
      <c r="F175" s="131" t="s">
        <v>261</v>
      </c>
      <c r="G175" s="132" t="s">
        <v>164</v>
      </c>
      <c r="H175" s="133">
        <v>43.618000000000002</v>
      </c>
      <c r="I175" s="134"/>
      <c r="J175" s="135">
        <f>ROUND(I175*H175,2)</f>
        <v>0</v>
      </c>
      <c r="K175" s="131" t="s">
        <v>165</v>
      </c>
      <c r="L175" s="33"/>
      <c r="M175" s="136" t="s">
        <v>19</v>
      </c>
      <c r="N175" s="137" t="s">
        <v>47</v>
      </c>
      <c r="P175" s="138">
        <f>O175*H175</f>
        <v>0</v>
      </c>
      <c r="Q175" s="138">
        <v>1.9300000000000001E-3</v>
      </c>
      <c r="R175" s="138">
        <f>Q175*H175</f>
        <v>8.4182740000000006E-2</v>
      </c>
      <c r="S175" s="138">
        <v>0</v>
      </c>
      <c r="T175" s="138">
        <f>S175*H175</f>
        <v>0</v>
      </c>
      <c r="U175" s="276" t="s">
        <v>19</v>
      </c>
      <c r="V175" s="1" t="str">
        <f t="shared" si="1"/>
        <v/>
      </c>
      <c r="AR175" s="140" t="s">
        <v>166</v>
      </c>
      <c r="AT175" s="140" t="s">
        <v>161</v>
      </c>
      <c r="AU175" s="140" t="s">
        <v>88</v>
      </c>
      <c r="AY175" s="18" t="s">
        <v>158</v>
      </c>
      <c r="BE175" s="141">
        <f>IF(N175="základní",J175,0)</f>
        <v>0</v>
      </c>
      <c r="BF175" s="141">
        <f>IF(N175="snížená",J175,0)</f>
        <v>0</v>
      </c>
      <c r="BG175" s="141">
        <f>IF(N175="zákl. přenesená",J175,0)</f>
        <v>0</v>
      </c>
      <c r="BH175" s="141">
        <f>IF(N175="sníž. přenesená",J175,0)</f>
        <v>0</v>
      </c>
      <c r="BI175" s="141">
        <f>IF(N175="nulová",J175,0)</f>
        <v>0</v>
      </c>
      <c r="BJ175" s="18" t="s">
        <v>88</v>
      </c>
      <c r="BK175" s="141">
        <f>ROUND(I175*H175,2)</f>
        <v>0</v>
      </c>
      <c r="BL175" s="18" t="s">
        <v>166</v>
      </c>
      <c r="BM175" s="140" t="s">
        <v>262</v>
      </c>
    </row>
    <row r="176" spans="2:65" s="1" customFormat="1" x14ac:dyDescent="0.2">
      <c r="B176" s="33"/>
      <c r="D176" s="142" t="s">
        <v>168</v>
      </c>
      <c r="F176" s="143" t="s">
        <v>263</v>
      </c>
      <c r="I176" s="144"/>
      <c r="L176" s="33"/>
      <c r="M176" s="145"/>
      <c r="U176" s="277"/>
      <c r="V176" s="1" t="str">
        <f t="shared" si="1"/>
        <v/>
      </c>
      <c r="AT176" s="18" t="s">
        <v>168</v>
      </c>
      <c r="AU176" s="18" t="s">
        <v>88</v>
      </c>
    </row>
    <row r="177" spans="2:65" s="14" customFormat="1" x14ac:dyDescent="0.2">
      <c r="B177" s="159"/>
      <c r="D177" s="147" t="s">
        <v>170</v>
      </c>
      <c r="E177" s="160" t="s">
        <v>19</v>
      </c>
      <c r="F177" s="161" t="s">
        <v>264</v>
      </c>
      <c r="H177" s="160" t="s">
        <v>19</v>
      </c>
      <c r="I177" s="162"/>
      <c r="L177" s="159"/>
      <c r="M177" s="163"/>
      <c r="U177" s="280"/>
      <c r="V177" s="1" t="str">
        <f t="shared" si="1"/>
        <v/>
      </c>
      <c r="AT177" s="160" t="s">
        <v>170</v>
      </c>
      <c r="AU177" s="160" t="s">
        <v>88</v>
      </c>
      <c r="AV177" s="14" t="s">
        <v>82</v>
      </c>
      <c r="AW177" s="14" t="s">
        <v>36</v>
      </c>
      <c r="AX177" s="14" t="s">
        <v>75</v>
      </c>
      <c r="AY177" s="160" t="s">
        <v>158</v>
      </c>
    </row>
    <row r="178" spans="2:65" s="12" customFormat="1" x14ac:dyDescent="0.2">
      <c r="B178" s="146"/>
      <c r="D178" s="147" t="s">
        <v>170</v>
      </c>
      <c r="E178" s="148" t="s">
        <v>19</v>
      </c>
      <c r="F178" s="149" t="s">
        <v>265</v>
      </c>
      <c r="H178" s="150">
        <v>43.618000000000002</v>
      </c>
      <c r="I178" s="151"/>
      <c r="L178" s="146"/>
      <c r="M178" s="152"/>
      <c r="U178" s="278"/>
      <c r="V178" s="1" t="str">
        <f t="shared" si="1"/>
        <v/>
      </c>
      <c r="AT178" s="148" t="s">
        <v>170</v>
      </c>
      <c r="AU178" s="148" t="s">
        <v>88</v>
      </c>
      <c r="AV178" s="12" t="s">
        <v>88</v>
      </c>
      <c r="AW178" s="12" t="s">
        <v>36</v>
      </c>
      <c r="AX178" s="12" t="s">
        <v>75</v>
      </c>
      <c r="AY178" s="148" t="s">
        <v>158</v>
      </c>
    </row>
    <row r="179" spans="2:65" s="13" customFormat="1" x14ac:dyDescent="0.2">
      <c r="B179" s="153"/>
      <c r="D179" s="147" t="s">
        <v>170</v>
      </c>
      <c r="E179" s="154" t="s">
        <v>19</v>
      </c>
      <c r="F179" s="155" t="s">
        <v>173</v>
      </c>
      <c r="H179" s="156">
        <v>43.618000000000002</v>
      </c>
      <c r="I179" s="157"/>
      <c r="L179" s="153"/>
      <c r="M179" s="158"/>
      <c r="U179" s="279"/>
      <c r="V179" s="1" t="str">
        <f t="shared" si="1"/>
        <v/>
      </c>
      <c r="AT179" s="154" t="s">
        <v>170</v>
      </c>
      <c r="AU179" s="154" t="s">
        <v>88</v>
      </c>
      <c r="AV179" s="13" t="s">
        <v>166</v>
      </c>
      <c r="AW179" s="13" t="s">
        <v>36</v>
      </c>
      <c r="AX179" s="13" t="s">
        <v>82</v>
      </c>
      <c r="AY179" s="154" t="s">
        <v>158</v>
      </c>
    </row>
    <row r="180" spans="2:65" s="1" customFormat="1" ht="16.5" customHeight="1" x14ac:dyDescent="0.2">
      <c r="B180" s="33"/>
      <c r="C180" s="129" t="s">
        <v>266</v>
      </c>
      <c r="D180" s="129" t="s">
        <v>161</v>
      </c>
      <c r="E180" s="130" t="s">
        <v>267</v>
      </c>
      <c r="F180" s="131" t="s">
        <v>268</v>
      </c>
      <c r="G180" s="132" t="s">
        <v>164</v>
      </c>
      <c r="H180" s="133">
        <v>169.393</v>
      </c>
      <c r="I180" s="134"/>
      <c r="J180" s="135">
        <f>ROUND(I180*H180,2)</f>
        <v>0</v>
      </c>
      <c r="K180" s="131" t="s">
        <v>165</v>
      </c>
      <c r="L180" s="33"/>
      <c r="M180" s="136" t="s">
        <v>19</v>
      </c>
      <c r="N180" s="137" t="s">
        <v>47</v>
      </c>
      <c r="P180" s="138">
        <f>O180*H180</f>
        <v>0</v>
      </c>
      <c r="Q180" s="138">
        <v>2.5999999999999998E-4</v>
      </c>
      <c r="R180" s="138">
        <f>Q180*H180</f>
        <v>4.4042179999999993E-2</v>
      </c>
      <c r="S180" s="138">
        <v>0</v>
      </c>
      <c r="T180" s="138">
        <f>S180*H180</f>
        <v>0</v>
      </c>
      <c r="U180" s="276" t="s">
        <v>19</v>
      </c>
      <c r="V180" s="1" t="str">
        <f t="shared" si="1"/>
        <v/>
      </c>
      <c r="AR180" s="140" t="s">
        <v>166</v>
      </c>
      <c r="AT180" s="140" t="s">
        <v>161</v>
      </c>
      <c r="AU180" s="140" t="s">
        <v>88</v>
      </c>
      <c r="AY180" s="18" t="s">
        <v>158</v>
      </c>
      <c r="BE180" s="141">
        <f>IF(N180="základní",J180,0)</f>
        <v>0</v>
      </c>
      <c r="BF180" s="141">
        <f>IF(N180="snížená",J180,0)</f>
        <v>0</v>
      </c>
      <c r="BG180" s="141">
        <f>IF(N180="zákl. přenesená",J180,0)</f>
        <v>0</v>
      </c>
      <c r="BH180" s="141">
        <f>IF(N180="sníž. přenesená",J180,0)</f>
        <v>0</v>
      </c>
      <c r="BI180" s="141">
        <f>IF(N180="nulová",J180,0)</f>
        <v>0</v>
      </c>
      <c r="BJ180" s="18" t="s">
        <v>88</v>
      </c>
      <c r="BK180" s="141">
        <f>ROUND(I180*H180,2)</f>
        <v>0</v>
      </c>
      <c r="BL180" s="18" t="s">
        <v>166</v>
      </c>
      <c r="BM180" s="140" t="s">
        <v>269</v>
      </c>
    </row>
    <row r="181" spans="2:65" s="1" customFormat="1" x14ac:dyDescent="0.2">
      <c r="B181" s="33"/>
      <c r="D181" s="142" t="s">
        <v>168</v>
      </c>
      <c r="F181" s="143" t="s">
        <v>270</v>
      </c>
      <c r="I181" s="144"/>
      <c r="L181" s="33"/>
      <c r="M181" s="145"/>
      <c r="U181" s="277"/>
      <c r="V181" s="1" t="str">
        <f t="shared" si="1"/>
        <v/>
      </c>
      <c r="AT181" s="18" t="s">
        <v>168</v>
      </c>
      <c r="AU181" s="18" t="s">
        <v>88</v>
      </c>
    </row>
    <row r="182" spans="2:65" s="12" customFormat="1" x14ac:dyDescent="0.2">
      <c r="B182" s="146"/>
      <c r="D182" s="147" t="s">
        <v>170</v>
      </c>
      <c r="E182" s="148" t="s">
        <v>19</v>
      </c>
      <c r="F182" s="149" t="s">
        <v>271</v>
      </c>
      <c r="H182" s="150">
        <v>24</v>
      </c>
      <c r="I182" s="151"/>
      <c r="L182" s="146"/>
      <c r="M182" s="152"/>
      <c r="U182" s="278"/>
      <c r="V182" s="1" t="str">
        <f t="shared" si="1"/>
        <v/>
      </c>
      <c r="AT182" s="148" t="s">
        <v>170</v>
      </c>
      <c r="AU182" s="148" t="s">
        <v>88</v>
      </c>
      <c r="AV182" s="12" t="s">
        <v>88</v>
      </c>
      <c r="AW182" s="12" t="s">
        <v>36</v>
      </c>
      <c r="AX182" s="12" t="s">
        <v>75</v>
      </c>
      <c r="AY182" s="148" t="s">
        <v>158</v>
      </c>
    </row>
    <row r="183" spans="2:65" s="12" customFormat="1" x14ac:dyDescent="0.2">
      <c r="B183" s="146"/>
      <c r="D183" s="147" t="s">
        <v>170</v>
      </c>
      <c r="E183" s="148" t="s">
        <v>19</v>
      </c>
      <c r="F183" s="149" t="s">
        <v>272</v>
      </c>
      <c r="H183" s="150">
        <v>145.393</v>
      </c>
      <c r="I183" s="151"/>
      <c r="L183" s="146"/>
      <c r="M183" s="152"/>
      <c r="U183" s="278"/>
      <c r="V183" s="1" t="str">
        <f t="shared" si="1"/>
        <v/>
      </c>
      <c r="AT183" s="148" t="s">
        <v>170</v>
      </c>
      <c r="AU183" s="148" t="s">
        <v>88</v>
      </c>
      <c r="AV183" s="12" t="s">
        <v>88</v>
      </c>
      <c r="AW183" s="12" t="s">
        <v>36</v>
      </c>
      <c r="AX183" s="12" t="s">
        <v>75</v>
      </c>
      <c r="AY183" s="148" t="s">
        <v>158</v>
      </c>
    </row>
    <row r="184" spans="2:65" s="13" customFormat="1" x14ac:dyDescent="0.2">
      <c r="B184" s="153"/>
      <c r="D184" s="147" t="s">
        <v>170</v>
      </c>
      <c r="E184" s="154" t="s">
        <v>19</v>
      </c>
      <c r="F184" s="155" t="s">
        <v>173</v>
      </c>
      <c r="H184" s="156">
        <v>169.393</v>
      </c>
      <c r="I184" s="157"/>
      <c r="L184" s="153"/>
      <c r="M184" s="158"/>
      <c r="U184" s="279"/>
      <c r="V184" s="1" t="str">
        <f t="shared" si="1"/>
        <v/>
      </c>
      <c r="AT184" s="154" t="s">
        <v>170</v>
      </c>
      <c r="AU184" s="154" t="s">
        <v>88</v>
      </c>
      <c r="AV184" s="13" t="s">
        <v>166</v>
      </c>
      <c r="AW184" s="13" t="s">
        <v>36</v>
      </c>
      <c r="AX184" s="13" t="s">
        <v>82</v>
      </c>
      <c r="AY184" s="154" t="s">
        <v>158</v>
      </c>
    </row>
    <row r="185" spans="2:65" s="1" customFormat="1" ht="21.75" customHeight="1" x14ac:dyDescent="0.2">
      <c r="B185" s="33"/>
      <c r="C185" s="129" t="s">
        <v>273</v>
      </c>
      <c r="D185" s="129" t="s">
        <v>161</v>
      </c>
      <c r="E185" s="130" t="s">
        <v>274</v>
      </c>
      <c r="F185" s="131" t="s">
        <v>275</v>
      </c>
      <c r="G185" s="132" t="s">
        <v>181</v>
      </c>
      <c r="H185" s="133">
        <v>6</v>
      </c>
      <c r="I185" s="134"/>
      <c r="J185" s="135">
        <f>ROUND(I185*H185,2)</f>
        <v>0</v>
      </c>
      <c r="K185" s="131" t="s">
        <v>165</v>
      </c>
      <c r="L185" s="33"/>
      <c r="M185" s="136" t="s">
        <v>19</v>
      </c>
      <c r="N185" s="137" t="s">
        <v>47</v>
      </c>
      <c r="P185" s="138">
        <f>O185*H185</f>
        <v>0</v>
      </c>
      <c r="Q185" s="138">
        <v>0.1575</v>
      </c>
      <c r="R185" s="138">
        <f>Q185*H185</f>
        <v>0.94500000000000006</v>
      </c>
      <c r="S185" s="138">
        <v>0</v>
      </c>
      <c r="T185" s="138">
        <f>S185*H185</f>
        <v>0</v>
      </c>
      <c r="U185" s="276" t="s">
        <v>19</v>
      </c>
      <c r="V185" s="1" t="str">
        <f t="shared" si="1"/>
        <v/>
      </c>
      <c r="AR185" s="140" t="s">
        <v>166</v>
      </c>
      <c r="AT185" s="140" t="s">
        <v>161</v>
      </c>
      <c r="AU185" s="140" t="s">
        <v>88</v>
      </c>
      <c r="AY185" s="18" t="s">
        <v>158</v>
      </c>
      <c r="BE185" s="141">
        <f>IF(N185="základní",J185,0)</f>
        <v>0</v>
      </c>
      <c r="BF185" s="141">
        <f>IF(N185="snížená",J185,0)</f>
        <v>0</v>
      </c>
      <c r="BG185" s="141">
        <f>IF(N185="zákl. přenesená",J185,0)</f>
        <v>0</v>
      </c>
      <c r="BH185" s="141">
        <f>IF(N185="sníž. přenesená",J185,0)</f>
        <v>0</v>
      </c>
      <c r="BI185" s="141">
        <f>IF(N185="nulová",J185,0)</f>
        <v>0</v>
      </c>
      <c r="BJ185" s="18" t="s">
        <v>88</v>
      </c>
      <c r="BK185" s="141">
        <f>ROUND(I185*H185,2)</f>
        <v>0</v>
      </c>
      <c r="BL185" s="18" t="s">
        <v>166</v>
      </c>
      <c r="BM185" s="140" t="s">
        <v>276</v>
      </c>
    </row>
    <row r="186" spans="2:65" s="1" customFormat="1" x14ac:dyDescent="0.2">
      <c r="B186" s="33"/>
      <c r="D186" s="142" t="s">
        <v>168</v>
      </c>
      <c r="F186" s="143" t="s">
        <v>277</v>
      </c>
      <c r="I186" s="144"/>
      <c r="L186" s="33"/>
      <c r="M186" s="145"/>
      <c r="U186" s="277"/>
      <c r="V186" s="1" t="str">
        <f t="shared" si="1"/>
        <v/>
      </c>
      <c r="AT186" s="18" t="s">
        <v>168</v>
      </c>
      <c r="AU186" s="18" t="s">
        <v>88</v>
      </c>
    </row>
    <row r="187" spans="2:65" s="12" customFormat="1" x14ac:dyDescent="0.2">
      <c r="B187" s="146"/>
      <c r="D187" s="147" t="s">
        <v>170</v>
      </c>
      <c r="E187" s="148" t="s">
        <v>19</v>
      </c>
      <c r="F187" s="149" t="s">
        <v>278</v>
      </c>
      <c r="H187" s="150">
        <v>6</v>
      </c>
      <c r="I187" s="151"/>
      <c r="L187" s="146"/>
      <c r="M187" s="152"/>
      <c r="U187" s="278"/>
      <c r="V187" s="1" t="str">
        <f t="shared" si="1"/>
        <v/>
      </c>
      <c r="AT187" s="148" t="s">
        <v>170</v>
      </c>
      <c r="AU187" s="148" t="s">
        <v>88</v>
      </c>
      <c r="AV187" s="12" t="s">
        <v>88</v>
      </c>
      <c r="AW187" s="12" t="s">
        <v>36</v>
      </c>
      <c r="AX187" s="12" t="s">
        <v>75</v>
      </c>
      <c r="AY187" s="148" t="s">
        <v>158</v>
      </c>
    </row>
    <row r="188" spans="2:65" s="13" customFormat="1" x14ac:dyDescent="0.2">
      <c r="B188" s="153"/>
      <c r="D188" s="147" t="s">
        <v>170</v>
      </c>
      <c r="E188" s="154" t="s">
        <v>19</v>
      </c>
      <c r="F188" s="155" t="s">
        <v>173</v>
      </c>
      <c r="H188" s="156">
        <v>6</v>
      </c>
      <c r="I188" s="157"/>
      <c r="L188" s="153"/>
      <c r="M188" s="158"/>
      <c r="U188" s="279"/>
      <c r="V188" s="1" t="str">
        <f t="shared" si="1"/>
        <v/>
      </c>
      <c r="AT188" s="154" t="s">
        <v>170</v>
      </c>
      <c r="AU188" s="154" t="s">
        <v>88</v>
      </c>
      <c r="AV188" s="13" t="s">
        <v>166</v>
      </c>
      <c r="AW188" s="13" t="s">
        <v>36</v>
      </c>
      <c r="AX188" s="13" t="s">
        <v>82</v>
      </c>
      <c r="AY188" s="154" t="s">
        <v>158</v>
      </c>
    </row>
    <row r="189" spans="2:65" s="1" customFormat="1" ht="24.2" customHeight="1" x14ac:dyDescent="0.2">
      <c r="B189" s="33"/>
      <c r="C189" s="129" t="s">
        <v>279</v>
      </c>
      <c r="D189" s="129" t="s">
        <v>161</v>
      </c>
      <c r="E189" s="130" t="s">
        <v>280</v>
      </c>
      <c r="F189" s="131" t="s">
        <v>281</v>
      </c>
      <c r="G189" s="132" t="s">
        <v>164</v>
      </c>
      <c r="H189" s="133">
        <v>145.393</v>
      </c>
      <c r="I189" s="134"/>
      <c r="J189" s="135">
        <f>ROUND(I189*H189,2)</f>
        <v>0</v>
      </c>
      <c r="K189" s="131" t="s">
        <v>165</v>
      </c>
      <c r="L189" s="33"/>
      <c r="M189" s="136" t="s">
        <v>19</v>
      </c>
      <c r="N189" s="137" t="s">
        <v>47</v>
      </c>
      <c r="P189" s="138">
        <f>O189*H189</f>
        <v>0</v>
      </c>
      <c r="Q189" s="138">
        <v>1.9699999999999999E-2</v>
      </c>
      <c r="R189" s="138">
        <f>Q189*H189</f>
        <v>2.8642420999999998</v>
      </c>
      <c r="S189" s="138">
        <v>0</v>
      </c>
      <c r="T189" s="138">
        <f>S189*H189</f>
        <v>0</v>
      </c>
      <c r="U189" s="276" t="s">
        <v>19</v>
      </c>
      <c r="V189" s="1" t="str">
        <f t="shared" si="1"/>
        <v/>
      </c>
      <c r="AR189" s="140" t="s">
        <v>166</v>
      </c>
      <c r="AT189" s="140" t="s">
        <v>161</v>
      </c>
      <c r="AU189" s="140" t="s">
        <v>88</v>
      </c>
      <c r="AY189" s="18" t="s">
        <v>158</v>
      </c>
      <c r="BE189" s="141">
        <f>IF(N189="základní",J189,0)</f>
        <v>0</v>
      </c>
      <c r="BF189" s="141">
        <f>IF(N189="snížená",J189,0)</f>
        <v>0</v>
      </c>
      <c r="BG189" s="141">
        <f>IF(N189="zákl. přenesená",J189,0)</f>
        <v>0</v>
      </c>
      <c r="BH189" s="141">
        <f>IF(N189="sníž. přenesená",J189,0)</f>
        <v>0</v>
      </c>
      <c r="BI189" s="141">
        <f>IF(N189="nulová",J189,0)</f>
        <v>0</v>
      </c>
      <c r="BJ189" s="18" t="s">
        <v>88</v>
      </c>
      <c r="BK189" s="141">
        <f>ROUND(I189*H189,2)</f>
        <v>0</v>
      </c>
      <c r="BL189" s="18" t="s">
        <v>166</v>
      </c>
      <c r="BM189" s="140" t="s">
        <v>282</v>
      </c>
    </row>
    <row r="190" spans="2:65" s="1" customFormat="1" x14ac:dyDescent="0.2">
      <c r="B190" s="33"/>
      <c r="D190" s="142" t="s">
        <v>168</v>
      </c>
      <c r="F190" s="143" t="s">
        <v>283</v>
      </c>
      <c r="I190" s="144"/>
      <c r="L190" s="33"/>
      <c r="M190" s="145"/>
      <c r="U190" s="277"/>
      <c r="V190" s="1" t="str">
        <f t="shared" si="1"/>
        <v/>
      </c>
      <c r="AT190" s="18" t="s">
        <v>168</v>
      </c>
      <c r="AU190" s="18" t="s">
        <v>88</v>
      </c>
    </row>
    <row r="191" spans="2:65" s="1" customFormat="1" ht="19.5" x14ac:dyDescent="0.2">
      <c r="B191" s="33"/>
      <c r="D191" s="147" t="s">
        <v>248</v>
      </c>
      <c r="F191" s="164" t="s">
        <v>249</v>
      </c>
      <c r="I191" s="144"/>
      <c r="L191" s="33"/>
      <c r="M191" s="145"/>
      <c r="U191" s="277"/>
      <c r="V191" s="1" t="str">
        <f t="shared" si="1"/>
        <v/>
      </c>
      <c r="AT191" s="18" t="s">
        <v>248</v>
      </c>
      <c r="AU191" s="18" t="s">
        <v>88</v>
      </c>
    </row>
    <row r="192" spans="2:65" s="12" customFormat="1" x14ac:dyDescent="0.2">
      <c r="B192" s="146"/>
      <c r="D192" s="147" t="s">
        <v>170</v>
      </c>
      <c r="E192" s="148" t="s">
        <v>19</v>
      </c>
      <c r="F192" s="149" t="s">
        <v>284</v>
      </c>
      <c r="H192" s="150">
        <v>145.393</v>
      </c>
      <c r="I192" s="151"/>
      <c r="L192" s="146"/>
      <c r="M192" s="152"/>
      <c r="U192" s="278"/>
      <c r="V192" s="1" t="str">
        <f t="shared" si="1"/>
        <v/>
      </c>
      <c r="AT192" s="148" t="s">
        <v>170</v>
      </c>
      <c r="AU192" s="148" t="s">
        <v>88</v>
      </c>
      <c r="AV192" s="12" t="s">
        <v>88</v>
      </c>
      <c r="AW192" s="12" t="s">
        <v>36</v>
      </c>
      <c r="AX192" s="12" t="s">
        <v>75</v>
      </c>
      <c r="AY192" s="148" t="s">
        <v>158</v>
      </c>
    </row>
    <row r="193" spans="2:65" s="13" customFormat="1" x14ac:dyDescent="0.2">
      <c r="B193" s="153"/>
      <c r="D193" s="147" t="s">
        <v>170</v>
      </c>
      <c r="E193" s="154" t="s">
        <v>19</v>
      </c>
      <c r="F193" s="155" t="s">
        <v>173</v>
      </c>
      <c r="H193" s="156">
        <v>145.393</v>
      </c>
      <c r="I193" s="157"/>
      <c r="L193" s="153"/>
      <c r="M193" s="158"/>
      <c r="U193" s="279"/>
      <c r="V193" s="1" t="str">
        <f t="shared" si="1"/>
        <v/>
      </c>
      <c r="AT193" s="154" t="s">
        <v>170</v>
      </c>
      <c r="AU193" s="154" t="s">
        <v>88</v>
      </c>
      <c r="AV193" s="13" t="s">
        <v>166</v>
      </c>
      <c r="AW193" s="13" t="s">
        <v>36</v>
      </c>
      <c r="AX193" s="13" t="s">
        <v>82</v>
      </c>
      <c r="AY193" s="154" t="s">
        <v>158</v>
      </c>
    </row>
    <row r="194" spans="2:65" s="1" customFormat="1" ht="24.2" customHeight="1" x14ac:dyDescent="0.2">
      <c r="B194" s="33"/>
      <c r="C194" s="129" t="s">
        <v>285</v>
      </c>
      <c r="D194" s="129" t="s">
        <v>161</v>
      </c>
      <c r="E194" s="130" t="s">
        <v>286</v>
      </c>
      <c r="F194" s="131" t="s">
        <v>287</v>
      </c>
      <c r="G194" s="132" t="s">
        <v>164</v>
      </c>
      <c r="H194" s="133">
        <v>10.696</v>
      </c>
      <c r="I194" s="134"/>
      <c r="J194" s="135">
        <f>ROUND(I194*H194,2)</f>
        <v>0</v>
      </c>
      <c r="K194" s="131" t="s">
        <v>165</v>
      </c>
      <c r="L194" s="33"/>
      <c r="M194" s="136" t="s">
        <v>19</v>
      </c>
      <c r="N194" s="137" t="s">
        <v>47</v>
      </c>
      <c r="P194" s="138">
        <f>O194*H194</f>
        <v>0</v>
      </c>
      <c r="Q194" s="138">
        <v>3.9100000000000003E-3</v>
      </c>
      <c r="R194" s="138">
        <f>Q194*H194</f>
        <v>4.1821360000000002E-2</v>
      </c>
      <c r="S194" s="138">
        <v>0</v>
      </c>
      <c r="T194" s="138">
        <f>S194*H194</f>
        <v>0</v>
      </c>
      <c r="U194" s="276" t="s">
        <v>19</v>
      </c>
      <c r="V194" s="1" t="str">
        <f t="shared" si="1"/>
        <v/>
      </c>
      <c r="AR194" s="140" t="s">
        <v>166</v>
      </c>
      <c r="AT194" s="140" t="s">
        <v>161</v>
      </c>
      <c r="AU194" s="140" t="s">
        <v>88</v>
      </c>
      <c r="AY194" s="18" t="s">
        <v>158</v>
      </c>
      <c r="BE194" s="141">
        <f>IF(N194="základní",J194,0)</f>
        <v>0</v>
      </c>
      <c r="BF194" s="141">
        <f>IF(N194="snížená",J194,0)</f>
        <v>0</v>
      </c>
      <c r="BG194" s="141">
        <f>IF(N194="zákl. přenesená",J194,0)</f>
        <v>0</v>
      </c>
      <c r="BH194" s="141">
        <f>IF(N194="sníž. přenesená",J194,0)</f>
        <v>0</v>
      </c>
      <c r="BI194" s="141">
        <f>IF(N194="nulová",J194,0)</f>
        <v>0</v>
      </c>
      <c r="BJ194" s="18" t="s">
        <v>88</v>
      </c>
      <c r="BK194" s="141">
        <f>ROUND(I194*H194,2)</f>
        <v>0</v>
      </c>
      <c r="BL194" s="18" t="s">
        <v>166</v>
      </c>
      <c r="BM194" s="140" t="s">
        <v>288</v>
      </c>
    </row>
    <row r="195" spans="2:65" s="1" customFormat="1" x14ac:dyDescent="0.2">
      <c r="B195" s="33"/>
      <c r="D195" s="142" t="s">
        <v>168</v>
      </c>
      <c r="F195" s="143" t="s">
        <v>289</v>
      </c>
      <c r="I195" s="144"/>
      <c r="L195" s="33"/>
      <c r="M195" s="145"/>
      <c r="U195" s="277"/>
      <c r="V195" s="1" t="str">
        <f t="shared" si="1"/>
        <v/>
      </c>
      <c r="AT195" s="18" t="s">
        <v>168</v>
      </c>
      <c r="AU195" s="18" t="s">
        <v>88</v>
      </c>
    </row>
    <row r="196" spans="2:65" s="12" customFormat="1" x14ac:dyDescent="0.2">
      <c r="B196" s="146"/>
      <c r="D196" s="147" t="s">
        <v>170</v>
      </c>
      <c r="E196" s="148" t="s">
        <v>19</v>
      </c>
      <c r="F196" s="149" t="s">
        <v>290</v>
      </c>
      <c r="H196" s="150">
        <v>10.696</v>
      </c>
      <c r="I196" s="151"/>
      <c r="L196" s="146"/>
      <c r="M196" s="152"/>
      <c r="U196" s="278"/>
      <c r="V196" s="1" t="str">
        <f t="shared" si="1"/>
        <v/>
      </c>
      <c r="AT196" s="148" t="s">
        <v>170</v>
      </c>
      <c r="AU196" s="148" t="s">
        <v>88</v>
      </c>
      <c r="AV196" s="12" t="s">
        <v>88</v>
      </c>
      <c r="AW196" s="12" t="s">
        <v>36</v>
      </c>
      <c r="AX196" s="12" t="s">
        <v>75</v>
      </c>
      <c r="AY196" s="148" t="s">
        <v>158</v>
      </c>
    </row>
    <row r="197" spans="2:65" s="13" customFormat="1" x14ac:dyDescent="0.2">
      <c r="B197" s="153"/>
      <c r="D197" s="147" t="s">
        <v>170</v>
      </c>
      <c r="E197" s="154" t="s">
        <v>19</v>
      </c>
      <c r="F197" s="155" t="s">
        <v>173</v>
      </c>
      <c r="H197" s="156">
        <v>10.696</v>
      </c>
      <c r="I197" s="157"/>
      <c r="L197" s="153"/>
      <c r="M197" s="158"/>
      <c r="U197" s="279"/>
      <c r="V197" s="1" t="str">
        <f t="shared" si="1"/>
        <v/>
      </c>
      <c r="AT197" s="154" t="s">
        <v>170</v>
      </c>
      <c r="AU197" s="154" t="s">
        <v>88</v>
      </c>
      <c r="AV197" s="13" t="s">
        <v>166</v>
      </c>
      <c r="AW197" s="13" t="s">
        <v>36</v>
      </c>
      <c r="AX197" s="13" t="s">
        <v>82</v>
      </c>
      <c r="AY197" s="154" t="s">
        <v>158</v>
      </c>
    </row>
    <row r="198" spans="2:65" s="1" customFormat="1" ht="24.2" customHeight="1" x14ac:dyDescent="0.2">
      <c r="B198" s="33"/>
      <c r="C198" s="129" t="s">
        <v>7</v>
      </c>
      <c r="D198" s="129" t="s">
        <v>161</v>
      </c>
      <c r="E198" s="130" t="s">
        <v>291</v>
      </c>
      <c r="F198" s="131" t="s">
        <v>292</v>
      </c>
      <c r="G198" s="132" t="s">
        <v>164</v>
      </c>
      <c r="H198" s="133">
        <v>28.798999999999999</v>
      </c>
      <c r="I198" s="134"/>
      <c r="J198" s="135">
        <f>ROUND(I198*H198,2)</f>
        <v>0</v>
      </c>
      <c r="K198" s="131" t="s">
        <v>165</v>
      </c>
      <c r="L198" s="33"/>
      <c r="M198" s="136" t="s">
        <v>19</v>
      </c>
      <c r="N198" s="137" t="s">
        <v>47</v>
      </c>
      <c r="P198" s="138">
        <f>O198*H198</f>
        <v>0</v>
      </c>
      <c r="Q198" s="138">
        <v>3.9100000000000003E-3</v>
      </c>
      <c r="R198" s="138">
        <f>Q198*H198</f>
        <v>0.11260409</v>
      </c>
      <c r="S198" s="138">
        <v>0</v>
      </c>
      <c r="T198" s="138">
        <f>S198*H198</f>
        <v>0</v>
      </c>
      <c r="U198" s="276" t="s">
        <v>19</v>
      </c>
      <c r="V198" s="1" t="str">
        <f t="shared" si="1"/>
        <v/>
      </c>
      <c r="AR198" s="140" t="s">
        <v>166</v>
      </c>
      <c r="AT198" s="140" t="s">
        <v>161</v>
      </c>
      <c r="AU198" s="140" t="s">
        <v>88</v>
      </c>
      <c r="AY198" s="18" t="s">
        <v>158</v>
      </c>
      <c r="BE198" s="141">
        <f>IF(N198="základní",J198,0)</f>
        <v>0</v>
      </c>
      <c r="BF198" s="141">
        <f>IF(N198="snížená",J198,0)</f>
        <v>0</v>
      </c>
      <c r="BG198" s="141">
        <f>IF(N198="zákl. přenesená",J198,0)</f>
        <v>0</v>
      </c>
      <c r="BH198" s="141">
        <f>IF(N198="sníž. přenesená",J198,0)</f>
        <v>0</v>
      </c>
      <c r="BI198" s="141">
        <f>IF(N198="nulová",J198,0)</f>
        <v>0</v>
      </c>
      <c r="BJ198" s="18" t="s">
        <v>88</v>
      </c>
      <c r="BK198" s="141">
        <f>ROUND(I198*H198,2)</f>
        <v>0</v>
      </c>
      <c r="BL198" s="18" t="s">
        <v>166</v>
      </c>
      <c r="BM198" s="140" t="s">
        <v>293</v>
      </c>
    </row>
    <row r="199" spans="2:65" s="1" customFormat="1" x14ac:dyDescent="0.2">
      <c r="B199" s="33"/>
      <c r="D199" s="142" t="s">
        <v>168</v>
      </c>
      <c r="F199" s="143" t="s">
        <v>294</v>
      </c>
      <c r="I199" s="144"/>
      <c r="L199" s="33"/>
      <c r="M199" s="145"/>
      <c r="U199" s="277"/>
      <c r="V199" s="1" t="str">
        <f t="shared" si="1"/>
        <v/>
      </c>
      <c r="AT199" s="18" t="s">
        <v>168</v>
      </c>
      <c r="AU199" s="18" t="s">
        <v>88</v>
      </c>
    </row>
    <row r="200" spans="2:65" s="14" customFormat="1" x14ac:dyDescent="0.2">
      <c r="B200" s="159"/>
      <c r="D200" s="147" t="s">
        <v>170</v>
      </c>
      <c r="E200" s="160" t="s">
        <v>19</v>
      </c>
      <c r="F200" s="161" t="s">
        <v>295</v>
      </c>
      <c r="H200" s="160" t="s">
        <v>19</v>
      </c>
      <c r="I200" s="162"/>
      <c r="L200" s="159"/>
      <c r="M200" s="163"/>
      <c r="U200" s="280"/>
      <c r="V200" s="1" t="str">
        <f t="shared" si="1"/>
        <v/>
      </c>
      <c r="AT200" s="160" t="s">
        <v>170</v>
      </c>
      <c r="AU200" s="160" t="s">
        <v>88</v>
      </c>
      <c r="AV200" s="14" t="s">
        <v>82</v>
      </c>
      <c r="AW200" s="14" t="s">
        <v>36</v>
      </c>
      <c r="AX200" s="14" t="s">
        <v>75</v>
      </c>
      <c r="AY200" s="160" t="s">
        <v>158</v>
      </c>
    </row>
    <row r="201" spans="2:65" s="12" customFormat="1" x14ac:dyDescent="0.2">
      <c r="B201" s="146"/>
      <c r="D201" s="147" t="s">
        <v>170</v>
      </c>
      <c r="E201" s="148" t="s">
        <v>19</v>
      </c>
      <c r="F201" s="149" t="s">
        <v>296</v>
      </c>
      <c r="H201" s="150">
        <v>45.335999999999999</v>
      </c>
      <c r="I201" s="151"/>
      <c r="L201" s="146"/>
      <c r="M201" s="152"/>
      <c r="U201" s="278"/>
      <c r="V201" s="1" t="str">
        <f t="shared" si="1"/>
        <v/>
      </c>
      <c r="AT201" s="148" t="s">
        <v>170</v>
      </c>
      <c r="AU201" s="148" t="s">
        <v>88</v>
      </c>
      <c r="AV201" s="12" t="s">
        <v>88</v>
      </c>
      <c r="AW201" s="12" t="s">
        <v>36</v>
      </c>
      <c r="AX201" s="12" t="s">
        <v>75</v>
      </c>
      <c r="AY201" s="148" t="s">
        <v>158</v>
      </c>
    </row>
    <row r="202" spans="2:65" s="12" customFormat="1" x14ac:dyDescent="0.2">
      <c r="B202" s="146"/>
      <c r="D202" s="147" t="s">
        <v>170</v>
      </c>
      <c r="E202" s="148" t="s">
        <v>19</v>
      </c>
      <c r="F202" s="149" t="s">
        <v>297</v>
      </c>
      <c r="H202" s="150">
        <v>6.0839999999999996</v>
      </c>
      <c r="I202" s="151"/>
      <c r="L202" s="146"/>
      <c r="M202" s="152"/>
      <c r="U202" s="278"/>
      <c r="V202" s="1" t="str">
        <f t="shared" si="1"/>
        <v/>
      </c>
      <c r="AT202" s="148" t="s">
        <v>170</v>
      </c>
      <c r="AU202" s="148" t="s">
        <v>88</v>
      </c>
      <c r="AV202" s="12" t="s">
        <v>88</v>
      </c>
      <c r="AW202" s="12" t="s">
        <v>36</v>
      </c>
      <c r="AX202" s="12" t="s">
        <v>75</v>
      </c>
      <c r="AY202" s="148" t="s">
        <v>158</v>
      </c>
    </row>
    <row r="203" spans="2:65" s="14" customFormat="1" x14ac:dyDescent="0.2">
      <c r="B203" s="159"/>
      <c r="D203" s="147" t="s">
        <v>170</v>
      </c>
      <c r="E203" s="160" t="s">
        <v>19</v>
      </c>
      <c r="F203" s="161" t="s">
        <v>298</v>
      </c>
      <c r="H203" s="160" t="s">
        <v>19</v>
      </c>
      <c r="I203" s="162"/>
      <c r="L203" s="159"/>
      <c r="M203" s="163"/>
      <c r="U203" s="280"/>
      <c r="V203" s="1" t="str">
        <f t="shared" si="1"/>
        <v/>
      </c>
      <c r="AT203" s="160" t="s">
        <v>170</v>
      </c>
      <c r="AU203" s="160" t="s">
        <v>88</v>
      </c>
      <c r="AV203" s="14" t="s">
        <v>82</v>
      </c>
      <c r="AW203" s="14" t="s">
        <v>36</v>
      </c>
      <c r="AX203" s="14" t="s">
        <v>75</v>
      </c>
      <c r="AY203" s="160" t="s">
        <v>158</v>
      </c>
    </row>
    <row r="204" spans="2:65" s="12" customFormat="1" x14ac:dyDescent="0.2">
      <c r="B204" s="146"/>
      <c r="D204" s="147" t="s">
        <v>170</v>
      </c>
      <c r="E204" s="148" t="s">
        <v>19</v>
      </c>
      <c r="F204" s="149" t="s">
        <v>299</v>
      </c>
      <c r="H204" s="150">
        <v>-10.52</v>
      </c>
      <c r="I204" s="151"/>
      <c r="L204" s="146"/>
      <c r="M204" s="152"/>
      <c r="U204" s="278"/>
      <c r="V204" s="1" t="str">
        <f t="shared" si="1"/>
        <v/>
      </c>
      <c r="AT204" s="148" t="s">
        <v>170</v>
      </c>
      <c r="AU204" s="148" t="s">
        <v>88</v>
      </c>
      <c r="AV204" s="12" t="s">
        <v>88</v>
      </c>
      <c r="AW204" s="12" t="s">
        <v>36</v>
      </c>
      <c r="AX204" s="12" t="s">
        <v>75</v>
      </c>
      <c r="AY204" s="148" t="s">
        <v>158</v>
      </c>
    </row>
    <row r="205" spans="2:65" s="12" customFormat="1" x14ac:dyDescent="0.2">
      <c r="B205" s="146"/>
      <c r="D205" s="147" t="s">
        <v>170</v>
      </c>
      <c r="E205" s="148" t="s">
        <v>19</v>
      </c>
      <c r="F205" s="149" t="s">
        <v>300</v>
      </c>
      <c r="H205" s="150">
        <v>-3.444</v>
      </c>
      <c r="I205" s="151"/>
      <c r="L205" s="146"/>
      <c r="M205" s="152"/>
      <c r="U205" s="278"/>
      <c r="V205" s="1" t="str">
        <f t="shared" si="1"/>
        <v/>
      </c>
      <c r="AT205" s="148" t="s">
        <v>170</v>
      </c>
      <c r="AU205" s="148" t="s">
        <v>88</v>
      </c>
      <c r="AV205" s="12" t="s">
        <v>88</v>
      </c>
      <c r="AW205" s="12" t="s">
        <v>36</v>
      </c>
      <c r="AX205" s="12" t="s">
        <v>75</v>
      </c>
      <c r="AY205" s="148" t="s">
        <v>158</v>
      </c>
    </row>
    <row r="206" spans="2:65" s="12" customFormat="1" x14ac:dyDescent="0.2">
      <c r="B206" s="146"/>
      <c r="D206" s="147" t="s">
        <v>170</v>
      </c>
      <c r="E206" s="148" t="s">
        <v>19</v>
      </c>
      <c r="F206" s="149" t="s">
        <v>301</v>
      </c>
      <c r="H206" s="150">
        <v>-0.98699999999999999</v>
      </c>
      <c r="I206" s="151"/>
      <c r="L206" s="146"/>
      <c r="M206" s="152"/>
      <c r="U206" s="278"/>
      <c r="V206" s="1" t="str">
        <f t="shared" si="1"/>
        <v/>
      </c>
      <c r="AT206" s="148" t="s">
        <v>170</v>
      </c>
      <c r="AU206" s="148" t="s">
        <v>88</v>
      </c>
      <c r="AV206" s="12" t="s">
        <v>88</v>
      </c>
      <c r="AW206" s="12" t="s">
        <v>36</v>
      </c>
      <c r="AX206" s="12" t="s">
        <v>75</v>
      </c>
      <c r="AY206" s="148" t="s">
        <v>158</v>
      </c>
    </row>
    <row r="207" spans="2:65" s="12" customFormat="1" x14ac:dyDescent="0.2">
      <c r="B207" s="146"/>
      <c r="D207" s="147" t="s">
        <v>170</v>
      </c>
      <c r="E207" s="148" t="s">
        <v>19</v>
      </c>
      <c r="F207" s="149" t="s">
        <v>302</v>
      </c>
      <c r="H207" s="150">
        <v>-6.62</v>
      </c>
      <c r="I207" s="151"/>
      <c r="L207" s="146"/>
      <c r="M207" s="152"/>
      <c r="U207" s="278"/>
      <c r="V207" s="1" t="str">
        <f t="shared" si="1"/>
        <v/>
      </c>
      <c r="AT207" s="148" t="s">
        <v>170</v>
      </c>
      <c r="AU207" s="148" t="s">
        <v>88</v>
      </c>
      <c r="AV207" s="12" t="s">
        <v>88</v>
      </c>
      <c r="AW207" s="12" t="s">
        <v>36</v>
      </c>
      <c r="AX207" s="12" t="s">
        <v>75</v>
      </c>
      <c r="AY207" s="148" t="s">
        <v>158</v>
      </c>
    </row>
    <row r="208" spans="2:65" s="12" customFormat="1" x14ac:dyDescent="0.2">
      <c r="B208" s="146"/>
      <c r="D208" s="147" t="s">
        <v>170</v>
      </c>
      <c r="E208" s="148" t="s">
        <v>19</v>
      </c>
      <c r="F208" s="149" t="s">
        <v>303</v>
      </c>
      <c r="H208" s="150">
        <v>-1.05</v>
      </c>
      <c r="I208" s="151"/>
      <c r="L208" s="146"/>
      <c r="M208" s="152"/>
      <c r="U208" s="278"/>
      <c r="V208" s="1" t="str">
        <f t="shared" si="1"/>
        <v/>
      </c>
      <c r="AT208" s="148" t="s">
        <v>170</v>
      </c>
      <c r="AU208" s="148" t="s">
        <v>88</v>
      </c>
      <c r="AV208" s="12" t="s">
        <v>88</v>
      </c>
      <c r="AW208" s="12" t="s">
        <v>36</v>
      </c>
      <c r="AX208" s="12" t="s">
        <v>75</v>
      </c>
      <c r="AY208" s="148" t="s">
        <v>158</v>
      </c>
    </row>
    <row r="209" spans="2:65" s="13" customFormat="1" x14ac:dyDescent="0.2">
      <c r="B209" s="153"/>
      <c r="D209" s="147" t="s">
        <v>170</v>
      </c>
      <c r="E209" s="154" t="s">
        <v>19</v>
      </c>
      <c r="F209" s="155" t="s">
        <v>173</v>
      </c>
      <c r="H209" s="156">
        <v>28.798999999999999</v>
      </c>
      <c r="I209" s="157"/>
      <c r="L209" s="153"/>
      <c r="M209" s="158"/>
      <c r="U209" s="279"/>
      <c r="V209" s="1" t="str">
        <f t="shared" si="1"/>
        <v/>
      </c>
      <c r="AT209" s="154" t="s">
        <v>170</v>
      </c>
      <c r="AU209" s="154" t="s">
        <v>88</v>
      </c>
      <c r="AV209" s="13" t="s">
        <v>166</v>
      </c>
      <c r="AW209" s="13" t="s">
        <v>36</v>
      </c>
      <c r="AX209" s="13" t="s">
        <v>82</v>
      </c>
      <c r="AY209" s="154" t="s">
        <v>158</v>
      </c>
    </row>
    <row r="210" spans="2:65" s="1" customFormat="1" ht="24.2" customHeight="1" x14ac:dyDescent="0.2">
      <c r="B210" s="33"/>
      <c r="C210" s="129" t="s">
        <v>304</v>
      </c>
      <c r="D210" s="129" t="s">
        <v>161</v>
      </c>
      <c r="E210" s="130" t="s">
        <v>305</v>
      </c>
      <c r="F210" s="131" t="s">
        <v>306</v>
      </c>
      <c r="G210" s="132" t="s">
        <v>307</v>
      </c>
      <c r="H210" s="133">
        <v>0.5</v>
      </c>
      <c r="I210" s="134"/>
      <c r="J210" s="135">
        <f>ROUND(I210*H210,2)</f>
        <v>0</v>
      </c>
      <c r="K210" s="131" t="s">
        <v>19</v>
      </c>
      <c r="L210" s="33"/>
      <c r="M210" s="136" t="s">
        <v>19</v>
      </c>
      <c r="N210" s="137" t="s">
        <v>47</v>
      </c>
      <c r="P210" s="138">
        <f>O210*H210</f>
        <v>0</v>
      </c>
      <c r="Q210" s="138">
        <v>0.19500000000000001</v>
      </c>
      <c r="R210" s="138">
        <f>Q210*H210</f>
        <v>9.7500000000000003E-2</v>
      </c>
      <c r="S210" s="138">
        <v>0</v>
      </c>
      <c r="T210" s="138">
        <f>S210*H210</f>
        <v>0</v>
      </c>
      <c r="U210" s="276" t="s">
        <v>19</v>
      </c>
      <c r="V210" s="1" t="str">
        <f t="shared" si="1"/>
        <v/>
      </c>
      <c r="AR210" s="140" t="s">
        <v>166</v>
      </c>
      <c r="AT210" s="140" t="s">
        <v>161</v>
      </c>
      <c r="AU210" s="140" t="s">
        <v>88</v>
      </c>
      <c r="AY210" s="18" t="s">
        <v>158</v>
      </c>
      <c r="BE210" s="141">
        <f>IF(N210="základní",J210,0)</f>
        <v>0</v>
      </c>
      <c r="BF210" s="141">
        <f>IF(N210="snížená",J210,0)</f>
        <v>0</v>
      </c>
      <c r="BG210" s="141">
        <f>IF(N210="zákl. přenesená",J210,0)</f>
        <v>0</v>
      </c>
      <c r="BH210" s="141">
        <f>IF(N210="sníž. přenesená",J210,0)</f>
        <v>0</v>
      </c>
      <c r="BI210" s="141">
        <f>IF(N210="nulová",J210,0)</f>
        <v>0</v>
      </c>
      <c r="BJ210" s="18" t="s">
        <v>88</v>
      </c>
      <c r="BK210" s="141">
        <f>ROUND(I210*H210,2)</f>
        <v>0</v>
      </c>
      <c r="BL210" s="18" t="s">
        <v>166</v>
      </c>
      <c r="BM210" s="140" t="s">
        <v>308</v>
      </c>
    </row>
    <row r="211" spans="2:65" s="12" customFormat="1" x14ac:dyDescent="0.2">
      <c r="B211" s="146"/>
      <c r="D211" s="147" t="s">
        <v>170</v>
      </c>
      <c r="E211" s="148" t="s">
        <v>19</v>
      </c>
      <c r="F211" s="149" t="s">
        <v>309</v>
      </c>
      <c r="H211" s="150">
        <v>0.1</v>
      </c>
      <c r="I211" s="151"/>
      <c r="L211" s="146"/>
      <c r="M211" s="152"/>
      <c r="U211" s="278"/>
      <c r="V211" s="1" t="str">
        <f t="shared" si="1"/>
        <v/>
      </c>
      <c r="AT211" s="148" t="s">
        <v>170</v>
      </c>
      <c r="AU211" s="148" t="s">
        <v>88</v>
      </c>
      <c r="AV211" s="12" t="s">
        <v>88</v>
      </c>
      <c r="AW211" s="12" t="s">
        <v>36</v>
      </c>
      <c r="AX211" s="12" t="s">
        <v>75</v>
      </c>
      <c r="AY211" s="148" t="s">
        <v>158</v>
      </c>
    </row>
    <row r="212" spans="2:65" s="12" customFormat="1" x14ac:dyDescent="0.2">
      <c r="B212" s="146"/>
      <c r="D212" s="147" t="s">
        <v>170</v>
      </c>
      <c r="E212" s="148" t="s">
        <v>19</v>
      </c>
      <c r="F212" s="149" t="s">
        <v>310</v>
      </c>
      <c r="H212" s="150">
        <v>0.4</v>
      </c>
      <c r="I212" s="151"/>
      <c r="L212" s="146"/>
      <c r="M212" s="152"/>
      <c r="U212" s="278"/>
      <c r="V212" s="1" t="str">
        <f t="shared" si="1"/>
        <v/>
      </c>
      <c r="AT212" s="148" t="s">
        <v>170</v>
      </c>
      <c r="AU212" s="148" t="s">
        <v>88</v>
      </c>
      <c r="AV212" s="12" t="s">
        <v>88</v>
      </c>
      <c r="AW212" s="12" t="s">
        <v>36</v>
      </c>
      <c r="AX212" s="12" t="s">
        <v>75</v>
      </c>
      <c r="AY212" s="148" t="s">
        <v>158</v>
      </c>
    </row>
    <row r="213" spans="2:65" s="13" customFormat="1" x14ac:dyDescent="0.2">
      <c r="B213" s="153"/>
      <c r="D213" s="147" t="s">
        <v>170</v>
      </c>
      <c r="E213" s="154" t="s">
        <v>19</v>
      </c>
      <c r="F213" s="155" t="s">
        <v>173</v>
      </c>
      <c r="H213" s="156">
        <v>0.5</v>
      </c>
      <c r="I213" s="157"/>
      <c r="L213" s="153"/>
      <c r="M213" s="158"/>
      <c r="U213" s="279"/>
      <c r="V213" s="1" t="str">
        <f t="shared" si="1"/>
        <v/>
      </c>
      <c r="AT213" s="154" t="s">
        <v>170</v>
      </c>
      <c r="AU213" s="154" t="s">
        <v>88</v>
      </c>
      <c r="AV213" s="13" t="s">
        <v>166</v>
      </c>
      <c r="AW213" s="13" t="s">
        <v>36</v>
      </c>
      <c r="AX213" s="13" t="s">
        <v>82</v>
      </c>
      <c r="AY213" s="154" t="s">
        <v>158</v>
      </c>
    </row>
    <row r="214" spans="2:65" s="1" customFormat="1" ht="21.75" customHeight="1" x14ac:dyDescent="0.2">
      <c r="B214" s="33"/>
      <c r="C214" s="129" t="s">
        <v>311</v>
      </c>
      <c r="D214" s="129" t="s">
        <v>161</v>
      </c>
      <c r="E214" s="130" t="s">
        <v>312</v>
      </c>
      <c r="F214" s="131" t="s">
        <v>313</v>
      </c>
      <c r="G214" s="132" t="s">
        <v>164</v>
      </c>
      <c r="H214" s="133">
        <v>13.98</v>
      </c>
      <c r="I214" s="134"/>
      <c r="J214" s="135">
        <f>ROUND(I214*H214,2)</f>
        <v>0</v>
      </c>
      <c r="K214" s="131" t="s">
        <v>165</v>
      </c>
      <c r="L214" s="33"/>
      <c r="M214" s="136" t="s">
        <v>19</v>
      </c>
      <c r="N214" s="137" t="s">
        <v>47</v>
      </c>
      <c r="P214" s="138">
        <f>O214*H214</f>
        <v>0</v>
      </c>
      <c r="Q214" s="138">
        <v>0.105</v>
      </c>
      <c r="R214" s="138">
        <f>Q214*H214</f>
        <v>1.4679</v>
      </c>
      <c r="S214" s="138">
        <v>0</v>
      </c>
      <c r="T214" s="138">
        <f>S214*H214</f>
        <v>0</v>
      </c>
      <c r="U214" s="276" t="s">
        <v>19</v>
      </c>
      <c r="V214" s="1" t="str">
        <f t="shared" si="1"/>
        <v/>
      </c>
      <c r="AR214" s="140" t="s">
        <v>166</v>
      </c>
      <c r="AT214" s="140" t="s">
        <v>161</v>
      </c>
      <c r="AU214" s="140" t="s">
        <v>88</v>
      </c>
      <c r="AY214" s="18" t="s">
        <v>158</v>
      </c>
      <c r="BE214" s="141">
        <f>IF(N214="základní",J214,0)</f>
        <v>0</v>
      </c>
      <c r="BF214" s="141">
        <f>IF(N214="snížená",J214,0)</f>
        <v>0</v>
      </c>
      <c r="BG214" s="141">
        <f>IF(N214="zákl. přenesená",J214,0)</f>
        <v>0</v>
      </c>
      <c r="BH214" s="141">
        <f>IF(N214="sníž. přenesená",J214,0)</f>
        <v>0</v>
      </c>
      <c r="BI214" s="141">
        <f>IF(N214="nulová",J214,0)</f>
        <v>0</v>
      </c>
      <c r="BJ214" s="18" t="s">
        <v>88</v>
      </c>
      <c r="BK214" s="141">
        <f>ROUND(I214*H214,2)</f>
        <v>0</v>
      </c>
      <c r="BL214" s="18" t="s">
        <v>166</v>
      </c>
      <c r="BM214" s="140" t="s">
        <v>314</v>
      </c>
    </row>
    <row r="215" spans="2:65" s="1" customFormat="1" x14ac:dyDescent="0.2">
      <c r="B215" s="33"/>
      <c r="D215" s="142" t="s">
        <v>168</v>
      </c>
      <c r="F215" s="143" t="s">
        <v>315</v>
      </c>
      <c r="I215" s="144"/>
      <c r="L215" s="33"/>
      <c r="M215" s="145"/>
      <c r="U215" s="277"/>
      <c r="V215" s="1" t="str">
        <f t="shared" si="1"/>
        <v/>
      </c>
      <c r="AT215" s="18" t="s">
        <v>168</v>
      </c>
      <c r="AU215" s="18" t="s">
        <v>88</v>
      </c>
    </row>
    <row r="216" spans="2:65" s="1" customFormat="1" ht="19.5" x14ac:dyDescent="0.2">
      <c r="B216" s="33"/>
      <c r="D216" s="147" t="s">
        <v>248</v>
      </c>
      <c r="F216" s="164" t="s">
        <v>316</v>
      </c>
      <c r="I216" s="144"/>
      <c r="L216" s="33"/>
      <c r="M216" s="145"/>
      <c r="U216" s="277"/>
      <c r="V216" s="1" t="str">
        <f t="shared" si="1"/>
        <v/>
      </c>
      <c r="AT216" s="18" t="s">
        <v>248</v>
      </c>
      <c r="AU216" s="18" t="s">
        <v>88</v>
      </c>
    </row>
    <row r="217" spans="2:65" s="14" customFormat="1" x14ac:dyDescent="0.2">
      <c r="B217" s="159"/>
      <c r="D217" s="147" t="s">
        <v>170</v>
      </c>
      <c r="E217" s="160" t="s">
        <v>19</v>
      </c>
      <c r="F217" s="161" t="s">
        <v>317</v>
      </c>
      <c r="H217" s="160" t="s">
        <v>19</v>
      </c>
      <c r="I217" s="162"/>
      <c r="L217" s="159"/>
      <c r="M217" s="163"/>
      <c r="U217" s="280"/>
      <c r="V217" s="1" t="str">
        <f t="shared" si="1"/>
        <v/>
      </c>
      <c r="AT217" s="160" t="s">
        <v>170</v>
      </c>
      <c r="AU217" s="160" t="s">
        <v>88</v>
      </c>
      <c r="AV217" s="14" t="s">
        <v>82</v>
      </c>
      <c r="AW217" s="14" t="s">
        <v>36</v>
      </c>
      <c r="AX217" s="14" t="s">
        <v>75</v>
      </c>
      <c r="AY217" s="160" t="s">
        <v>158</v>
      </c>
    </row>
    <row r="218" spans="2:65" s="12" customFormat="1" x14ac:dyDescent="0.2">
      <c r="B218" s="146"/>
      <c r="D218" s="147" t="s">
        <v>170</v>
      </c>
      <c r="E218" s="148" t="s">
        <v>19</v>
      </c>
      <c r="F218" s="149" t="s">
        <v>318</v>
      </c>
      <c r="H218" s="150">
        <v>2.19</v>
      </c>
      <c r="I218" s="151"/>
      <c r="L218" s="146"/>
      <c r="M218" s="152"/>
      <c r="U218" s="278"/>
      <c r="V218" s="1" t="str">
        <f t="shared" si="1"/>
        <v/>
      </c>
      <c r="AT218" s="148" t="s">
        <v>170</v>
      </c>
      <c r="AU218" s="148" t="s">
        <v>88</v>
      </c>
      <c r="AV218" s="12" t="s">
        <v>88</v>
      </c>
      <c r="AW218" s="12" t="s">
        <v>36</v>
      </c>
      <c r="AX218" s="12" t="s">
        <v>75</v>
      </c>
      <c r="AY218" s="148" t="s">
        <v>158</v>
      </c>
    </row>
    <row r="219" spans="2:65" s="12" customFormat="1" x14ac:dyDescent="0.2">
      <c r="B219" s="146"/>
      <c r="D219" s="147" t="s">
        <v>170</v>
      </c>
      <c r="E219" s="148" t="s">
        <v>19</v>
      </c>
      <c r="F219" s="149" t="s">
        <v>319</v>
      </c>
      <c r="H219" s="150">
        <v>0.97</v>
      </c>
      <c r="I219" s="151"/>
      <c r="L219" s="146"/>
      <c r="M219" s="152"/>
      <c r="U219" s="278"/>
      <c r="V219" s="1" t="str">
        <f t="shared" si="1"/>
        <v/>
      </c>
      <c r="AT219" s="148" t="s">
        <v>170</v>
      </c>
      <c r="AU219" s="148" t="s">
        <v>88</v>
      </c>
      <c r="AV219" s="12" t="s">
        <v>88</v>
      </c>
      <c r="AW219" s="12" t="s">
        <v>36</v>
      </c>
      <c r="AX219" s="12" t="s">
        <v>75</v>
      </c>
      <c r="AY219" s="148" t="s">
        <v>158</v>
      </c>
    </row>
    <row r="220" spans="2:65" s="12" customFormat="1" x14ac:dyDescent="0.2">
      <c r="B220" s="146"/>
      <c r="D220" s="147" t="s">
        <v>170</v>
      </c>
      <c r="E220" s="148" t="s">
        <v>19</v>
      </c>
      <c r="F220" s="149" t="s">
        <v>320</v>
      </c>
      <c r="H220" s="150">
        <v>4.26</v>
      </c>
      <c r="I220" s="151"/>
      <c r="L220" s="146"/>
      <c r="M220" s="152"/>
      <c r="U220" s="278"/>
      <c r="V220" s="1" t="str">
        <f t="shared" si="1"/>
        <v/>
      </c>
      <c r="AT220" s="148" t="s">
        <v>170</v>
      </c>
      <c r="AU220" s="148" t="s">
        <v>88</v>
      </c>
      <c r="AV220" s="12" t="s">
        <v>88</v>
      </c>
      <c r="AW220" s="12" t="s">
        <v>36</v>
      </c>
      <c r="AX220" s="12" t="s">
        <v>75</v>
      </c>
      <c r="AY220" s="148" t="s">
        <v>158</v>
      </c>
    </row>
    <row r="221" spans="2:65" s="15" customFormat="1" x14ac:dyDescent="0.2">
      <c r="B221" s="165"/>
      <c r="D221" s="147" t="s">
        <v>170</v>
      </c>
      <c r="E221" s="166" t="s">
        <v>19</v>
      </c>
      <c r="F221" s="167" t="s">
        <v>321</v>
      </c>
      <c r="H221" s="168">
        <v>7.42</v>
      </c>
      <c r="I221" s="169"/>
      <c r="L221" s="165"/>
      <c r="M221" s="170"/>
      <c r="U221" s="281"/>
      <c r="V221" s="1" t="str">
        <f t="shared" si="1"/>
        <v/>
      </c>
      <c r="AT221" s="166" t="s">
        <v>170</v>
      </c>
      <c r="AU221" s="166" t="s">
        <v>88</v>
      </c>
      <c r="AV221" s="15" t="s">
        <v>159</v>
      </c>
      <c r="AW221" s="15" t="s">
        <v>36</v>
      </c>
      <c r="AX221" s="15" t="s">
        <v>75</v>
      </c>
      <c r="AY221" s="166" t="s">
        <v>158</v>
      </c>
    </row>
    <row r="222" spans="2:65" s="14" customFormat="1" x14ac:dyDescent="0.2">
      <c r="B222" s="159"/>
      <c r="D222" s="147" t="s">
        <v>170</v>
      </c>
      <c r="E222" s="160" t="s">
        <v>19</v>
      </c>
      <c r="F222" s="161" t="s">
        <v>322</v>
      </c>
      <c r="H222" s="160" t="s">
        <v>19</v>
      </c>
      <c r="I222" s="162"/>
      <c r="L222" s="159"/>
      <c r="M222" s="163"/>
      <c r="U222" s="280"/>
      <c r="V222" s="1" t="str">
        <f t="shared" si="1"/>
        <v/>
      </c>
      <c r="AT222" s="160" t="s">
        <v>170</v>
      </c>
      <c r="AU222" s="160" t="s">
        <v>88</v>
      </c>
      <c r="AV222" s="14" t="s">
        <v>82</v>
      </c>
      <c r="AW222" s="14" t="s">
        <v>36</v>
      </c>
      <c r="AX222" s="14" t="s">
        <v>75</v>
      </c>
      <c r="AY222" s="160" t="s">
        <v>158</v>
      </c>
    </row>
    <row r="223" spans="2:65" s="12" customFormat="1" x14ac:dyDescent="0.2">
      <c r="B223" s="146"/>
      <c r="D223" s="147" t="s">
        <v>170</v>
      </c>
      <c r="E223" s="148" t="s">
        <v>19</v>
      </c>
      <c r="F223" s="149" t="s">
        <v>323</v>
      </c>
      <c r="H223" s="150">
        <v>4.9400000000000004</v>
      </c>
      <c r="I223" s="151"/>
      <c r="L223" s="146"/>
      <c r="M223" s="152"/>
      <c r="U223" s="278"/>
      <c r="V223" s="1" t="str">
        <f t="shared" si="1"/>
        <v/>
      </c>
      <c r="AT223" s="148" t="s">
        <v>170</v>
      </c>
      <c r="AU223" s="148" t="s">
        <v>88</v>
      </c>
      <c r="AV223" s="12" t="s">
        <v>88</v>
      </c>
      <c r="AW223" s="12" t="s">
        <v>36</v>
      </c>
      <c r="AX223" s="12" t="s">
        <v>75</v>
      </c>
      <c r="AY223" s="148" t="s">
        <v>158</v>
      </c>
    </row>
    <row r="224" spans="2:65" s="12" customFormat="1" x14ac:dyDescent="0.2">
      <c r="B224" s="146"/>
      <c r="D224" s="147" t="s">
        <v>170</v>
      </c>
      <c r="E224" s="148" t="s">
        <v>19</v>
      </c>
      <c r="F224" s="149" t="s">
        <v>324</v>
      </c>
      <c r="H224" s="150">
        <v>1.62</v>
      </c>
      <c r="I224" s="151"/>
      <c r="L224" s="146"/>
      <c r="M224" s="152"/>
      <c r="U224" s="278"/>
      <c r="V224" s="1" t="str">
        <f t="shared" si="1"/>
        <v/>
      </c>
      <c r="AT224" s="148" t="s">
        <v>170</v>
      </c>
      <c r="AU224" s="148" t="s">
        <v>88</v>
      </c>
      <c r="AV224" s="12" t="s">
        <v>88</v>
      </c>
      <c r="AW224" s="12" t="s">
        <v>36</v>
      </c>
      <c r="AX224" s="12" t="s">
        <v>75</v>
      </c>
      <c r="AY224" s="148" t="s">
        <v>158</v>
      </c>
    </row>
    <row r="225" spans="2:65" s="15" customFormat="1" x14ac:dyDescent="0.2">
      <c r="B225" s="165"/>
      <c r="D225" s="147" t="s">
        <v>170</v>
      </c>
      <c r="E225" s="166" t="s">
        <v>19</v>
      </c>
      <c r="F225" s="167" t="s">
        <v>321</v>
      </c>
      <c r="H225" s="168">
        <v>6.5600000000000005</v>
      </c>
      <c r="I225" s="169"/>
      <c r="L225" s="165"/>
      <c r="M225" s="170"/>
      <c r="U225" s="281"/>
      <c r="V225" s="1" t="str">
        <f t="shared" si="1"/>
        <v/>
      </c>
      <c r="AT225" s="166" t="s">
        <v>170</v>
      </c>
      <c r="AU225" s="166" t="s">
        <v>88</v>
      </c>
      <c r="AV225" s="15" t="s">
        <v>159</v>
      </c>
      <c r="AW225" s="15" t="s">
        <v>36</v>
      </c>
      <c r="AX225" s="15" t="s">
        <v>75</v>
      </c>
      <c r="AY225" s="166" t="s">
        <v>158</v>
      </c>
    </row>
    <row r="226" spans="2:65" s="13" customFormat="1" x14ac:dyDescent="0.2">
      <c r="B226" s="153"/>
      <c r="D226" s="147" t="s">
        <v>170</v>
      </c>
      <c r="E226" s="154" t="s">
        <v>19</v>
      </c>
      <c r="F226" s="155" t="s">
        <v>173</v>
      </c>
      <c r="H226" s="156">
        <v>13.98</v>
      </c>
      <c r="I226" s="157"/>
      <c r="L226" s="153"/>
      <c r="M226" s="158"/>
      <c r="U226" s="279"/>
      <c r="V226" s="1" t="str">
        <f t="shared" si="1"/>
        <v/>
      </c>
      <c r="AT226" s="154" t="s">
        <v>170</v>
      </c>
      <c r="AU226" s="154" t="s">
        <v>88</v>
      </c>
      <c r="AV226" s="13" t="s">
        <v>166</v>
      </c>
      <c r="AW226" s="13" t="s">
        <v>36</v>
      </c>
      <c r="AX226" s="13" t="s">
        <v>82</v>
      </c>
      <c r="AY226" s="154" t="s">
        <v>158</v>
      </c>
    </row>
    <row r="227" spans="2:65" s="1" customFormat="1" ht="24.2" customHeight="1" x14ac:dyDescent="0.2">
      <c r="B227" s="33"/>
      <c r="C227" s="129" t="s">
        <v>325</v>
      </c>
      <c r="D227" s="129" t="s">
        <v>161</v>
      </c>
      <c r="E227" s="130" t="s">
        <v>326</v>
      </c>
      <c r="F227" s="131" t="s">
        <v>327</v>
      </c>
      <c r="G227" s="132" t="s">
        <v>188</v>
      </c>
      <c r="H227" s="133">
        <v>35.5</v>
      </c>
      <c r="I227" s="134"/>
      <c r="J227" s="135">
        <f>ROUND(I227*H227,2)</f>
        <v>0</v>
      </c>
      <c r="K227" s="131" t="s">
        <v>165</v>
      </c>
      <c r="L227" s="33"/>
      <c r="M227" s="136" t="s">
        <v>19</v>
      </c>
      <c r="N227" s="137" t="s">
        <v>47</v>
      </c>
      <c r="P227" s="138">
        <f>O227*H227</f>
        <v>0</v>
      </c>
      <c r="Q227" s="138">
        <v>2.0000000000000002E-5</v>
      </c>
      <c r="R227" s="138">
        <f>Q227*H227</f>
        <v>7.1000000000000002E-4</v>
      </c>
      <c r="S227" s="138">
        <v>0</v>
      </c>
      <c r="T227" s="138">
        <f>S227*H227</f>
        <v>0</v>
      </c>
      <c r="U227" s="276" t="s">
        <v>19</v>
      </c>
      <c r="V227" s="1" t="str">
        <f t="shared" si="1"/>
        <v/>
      </c>
      <c r="AR227" s="140" t="s">
        <v>166</v>
      </c>
      <c r="AT227" s="140" t="s">
        <v>161</v>
      </c>
      <c r="AU227" s="140" t="s">
        <v>88</v>
      </c>
      <c r="AY227" s="18" t="s">
        <v>158</v>
      </c>
      <c r="BE227" s="141">
        <f>IF(N227="základní",J227,0)</f>
        <v>0</v>
      </c>
      <c r="BF227" s="141">
        <f>IF(N227="snížená",J227,0)</f>
        <v>0</v>
      </c>
      <c r="BG227" s="141">
        <f>IF(N227="zákl. přenesená",J227,0)</f>
        <v>0</v>
      </c>
      <c r="BH227" s="141">
        <f>IF(N227="sníž. přenesená",J227,0)</f>
        <v>0</v>
      </c>
      <c r="BI227" s="141">
        <f>IF(N227="nulová",J227,0)</f>
        <v>0</v>
      </c>
      <c r="BJ227" s="18" t="s">
        <v>88</v>
      </c>
      <c r="BK227" s="141">
        <f>ROUND(I227*H227,2)</f>
        <v>0</v>
      </c>
      <c r="BL227" s="18" t="s">
        <v>166</v>
      </c>
      <c r="BM227" s="140" t="s">
        <v>328</v>
      </c>
    </row>
    <row r="228" spans="2:65" s="1" customFormat="1" x14ac:dyDescent="0.2">
      <c r="B228" s="33"/>
      <c r="D228" s="142" t="s">
        <v>168</v>
      </c>
      <c r="F228" s="143" t="s">
        <v>329</v>
      </c>
      <c r="I228" s="144"/>
      <c r="L228" s="33"/>
      <c r="M228" s="145"/>
      <c r="U228" s="277"/>
      <c r="V228" s="1" t="str">
        <f t="shared" si="1"/>
        <v/>
      </c>
      <c r="AT228" s="18" t="s">
        <v>168</v>
      </c>
      <c r="AU228" s="18" t="s">
        <v>88</v>
      </c>
    </row>
    <row r="229" spans="2:65" s="14" customFormat="1" x14ac:dyDescent="0.2">
      <c r="B229" s="159"/>
      <c r="D229" s="147" t="s">
        <v>170</v>
      </c>
      <c r="E229" s="160" t="s">
        <v>19</v>
      </c>
      <c r="F229" s="161" t="s">
        <v>330</v>
      </c>
      <c r="H229" s="160" t="s">
        <v>19</v>
      </c>
      <c r="I229" s="162"/>
      <c r="L229" s="159"/>
      <c r="M229" s="163"/>
      <c r="U229" s="280"/>
      <c r="V229" s="1" t="str">
        <f t="shared" si="1"/>
        <v/>
      </c>
      <c r="AT229" s="160" t="s">
        <v>170</v>
      </c>
      <c r="AU229" s="160" t="s">
        <v>88</v>
      </c>
      <c r="AV229" s="14" t="s">
        <v>82</v>
      </c>
      <c r="AW229" s="14" t="s">
        <v>36</v>
      </c>
      <c r="AX229" s="14" t="s">
        <v>75</v>
      </c>
      <c r="AY229" s="160" t="s">
        <v>158</v>
      </c>
    </row>
    <row r="230" spans="2:65" s="12" customFormat="1" x14ac:dyDescent="0.2">
      <c r="B230" s="146"/>
      <c r="D230" s="147" t="s">
        <v>170</v>
      </c>
      <c r="E230" s="148" t="s">
        <v>19</v>
      </c>
      <c r="F230" s="149" t="s">
        <v>331</v>
      </c>
      <c r="H230" s="150">
        <v>6.7</v>
      </c>
      <c r="I230" s="151"/>
      <c r="L230" s="146"/>
      <c r="M230" s="152"/>
      <c r="U230" s="278"/>
      <c r="V230" s="1" t="str">
        <f t="shared" si="1"/>
        <v/>
      </c>
      <c r="AT230" s="148" t="s">
        <v>170</v>
      </c>
      <c r="AU230" s="148" t="s">
        <v>88</v>
      </c>
      <c r="AV230" s="12" t="s">
        <v>88</v>
      </c>
      <c r="AW230" s="12" t="s">
        <v>36</v>
      </c>
      <c r="AX230" s="12" t="s">
        <v>75</v>
      </c>
      <c r="AY230" s="148" t="s">
        <v>158</v>
      </c>
    </row>
    <row r="231" spans="2:65" s="12" customFormat="1" x14ac:dyDescent="0.2">
      <c r="B231" s="146"/>
      <c r="D231" s="147" t="s">
        <v>170</v>
      </c>
      <c r="E231" s="148" t="s">
        <v>19</v>
      </c>
      <c r="F231" s="149" t="s">
        <v>332</v>
      </c>
      <c r="H231" s="150">
        <v>4.3</v>
      </c>
      <c r="I231" s="151"/>
      <c r="L231" s="146"/>
      <c r="M231" s="152"/>
      <c r="U231" s="278"/>
      <c r="V231" s="1" t="str">
        <f t="shared" si="1"/>
        <v/>
      </c>
      <c r="AT231" s="148" t="s">
        <v>170</v>
      </c>
      <c r="AU231" s="148" t="s">
        <v>88</v>
      </c>
      <c r="AV231" s="12" t="s">
        <v>88</v>
      </c>
      <c r="AW231" s="12" t="s">
        <v>36</v>
      </c>
      <c r="AX231" s="12" t="s">
        <v>75</v>
      </c>
      <c r="AY231" s="148" t="s">
        <v>158</v>
      </c>
    </row>
    <row r="232" spans="2:65" s="12" customFormat="1" x14ac:dyDescent="0.2">
      <c r="B232" s="146"/>
      <c r="D232" s="147" t="s">
        <v>170</v>
      </c>
      <c r="E232" s="148" t="s">
        <v>19</v>
      </c>
      <c r="F232" s="149" t="s">
        <v>333</v>
      </c>
      <c r="H232" s="150">
        <v>9.4</v>
      </c>
      <c r="I232" s="151"/>
      <c r="L232" s="146"/>
      <c r="M232" s="152"/>
      <c r="U232" s="278"/>
      <c r="V232" s="1" t="str">
        <f t="shared" si="1"/>
        <v/>
      </c>
      <c r="AT232" s="148" t="s">
        <v>170</v>
      </c>
      <c r="AU232" s="148" t="s">
        <v>88</v>
      </c>
      <c r="AV232" s="12" t="s">
        <v>88</v>
      </c>
      <c r="AW232" s="12" t="s">
        <v>36</v>
      </c>
      <c r="AX232" s="12" t="s">
        <v>75</v>
      </c>
      <c r="AY232" s="148" t="s">
        <v>158</v>
      </c>
    </row>
    <row r="233" spans="2:65" s="14" customFormat="1" x14ac:dyDescent="0.2">
      <c r="B233" s="159"/>
      <c r="D233" s="147" t="s">
        <v>170</v>
      </c>
      <c r="E233" s="160" t="s">
        <v>19</v>
      </c>
      <c r="F233" s="161" t="s">
        <v>334</v>
      </c>
      <c r="H233" s="160" t="s">
        <v>19</v>
      </c>
      <c r="I233" s="162"/>
      <c r="L233" s="159"/>
      <c r="M233" s="163"/>
      <c r="U233" s="280"/>
      <c r="V233" s="1" t="str">
        <f t="shared" si="1"/>
        <v/>
      </c>
      <c r="AT233" s="160" t="s">
        <v>170</v>
      </c>
      <c r="AU233" s="160" t="s">
        <v>88</v>
      </c>
      <c r="AV233" s="14" t="s">
        <v>82</v>
      </c>
      <c r="AW233" s="14" t="s">
        <v>36</v>
      </c>
      <c r="AX233" s="14" t="s">
        <v>75</v>
      </c>
      <c r="AY233" s="160" t="s">
        <v>158</v>
      </c>
    </row>
    <row r="234" spans="2:65" s="12" customFormat="1" x14ac:dyDescent="0.2">
      <c r="B234" s="146"/>
      <c r="D234" s="147" t="s">
        <v>170</v>
      </c>
      <c r="E234" s="148" t="s">
        <v>19</v>
      </c>
      <c r="F234" s="149" t="s">
        <v>335</v>
      </c>
      <c r="H234" s="150">
        <v>10</v>
      </c>
      <c r="I234" s="151"/>
      <c r="L234" s="146"/>
      <c r="M234" s="152"/>
      <c r="U234" s="278"/>
      <c r="V234" s="1" t="str">
        <f t="shared" si="1"/>
        <v/>
      </c>
      <c r="AT234" s="148" t="s">
        <v>170</v>
      </c>
      <c r="AU234" s="148" t="s">
        <v>88</v>
      </c>
      <c r="AV234" s="12" t="s">
        <v>88</v>
      </c>
      <c r="AW234" s="12" t="s">
        <v>36</v>
      </c>
      <c r="AX234" s="12" t="s">
        <v>75</v>
      </c>
      <c r="AY234" s="148" t="s">
        <v>158</v>
      </c>
    </row>
    <row r="235" spans="2:65" s="12" customFormat="1" x14ac:dyDescent="0.2">
      <c r="B235" s="146"/>
      <c r="D235" s="147" t="s">
        <v>170</v>
      </c>
      <c r="E235" s="148" t="s">
        <v>19</v>
      </c>
      <c r="F235" s="149" t="s">
        <v>336</v>
      </c>
      <c r="H235" s="150">
        <v>5.0999999999999996</v>
      </c>
      <c r="I235" s="151"/>
      <c r="L235" s="146"/>
      <c r="M235" s="152"/>
      <c r="U235" s="278"/>
      <c r="V235" s="1" t="str">
        <f t="shared" si="1"/>
        <v/>
      </c>
      <c r="AT235" s="148" t="s">
        <v>170</v>
      </c>
      <c r="AU235" s="148" t="s">
        <v>88</v>
      </c>
      <c r="AV235" s="12" t="s">
        <v>88</v>
      </c>
      <c r="AW235" s="12" t="s">
        <v>36</v>
      </c>
      <c r="AX235" s="12" t="s">
        <v>75</v>
      </c>
      <c r="AY235" s="148" t="s">
        <v>158</v>
      </c>
    </row>
    <row r="236" spans="2:65" s="13" customFormat="1" x14ac:dyDescent="0.2">
      <c r="B236" s="153"/>
      <c r="D236" s="147" t="s">
        <v>170</v>
      </c>
      <c r="E236" s="154" t="s">
        <v>19</v>
      </c>
      <c r="F236" s="155" t="s">
        <v>173</v>
      </c>
      <c r="H236" s="156">
        <v>35.5</v>
      </c>
      <c r="I236" s="157"/>
      <c r="L236" s="153"/>
      <c r="M236" s="158"/>
      <c r="U236" s="279"/>
      <c r="V236" s="1" t="str">
        <f t="shared" si="1"/>
        <v/>
      </c>
      <c r="AT236" s="154" t="s">
        <v>170</v>
      </c>
      <c r="AU236" s="154" t="s">
        <v>88</v>
      </c>
      <c r="AV236" s="13" t="s">
        <v>166</v>
      </c>
      <c r="AW236" s="13" t="s">
        <v>36</v>
      </c>
      <c r="AX236" s="13" t="s">
        <v>82</v>
      </c>
      <c r="AY236" s="154" t="s">
        <v>158</v>
      </c>
    </row>
    <row r="237" spans="2:65" s="1" customFormat="1" ht="37.9" customHeight="1" x14ac:dyDescent="0.2">
      <c r="B237" s="33"/>
      <c r="C237" s="129" t="s">
        <v>337</v>
      </c>
      <c r="D237" s="129" t="s">
        <v>161</v>
      </c>
      <c r="E237" s="130" t="s">
        <v>338</v>
      </c>
      <c r="F237" s="131" t="s">
        <v>339</v>
      </c>
      <c r="G237" s="132" t="s">
        <v>164</v>
      </c>
      <c r="H237" s="133">
        <v>2.5099999999999998</v>
      </c>
      <c r="I237" s="134"/>
      <c r="J237" s="135">
        <f>ROUND(I237*H237,2)</f>
        <v>0</v>
      </c>
      <c r="K237" s="131" t="s">
        <v>165</v>
      </c>
      <c r="L237" s="33"/>
      <c r="M237" s="136" t="s">
        <v>19</v>
      </c>
      <c r="N237" s="137" t="s">
        <v>47</v>
      </c>
      <c r="P237" s="138">
        <f>O237*H237</f>
        <v>0</v>
      </c>
      <c r="Q237" s="138">
        <v>8.3499999999999998E-3</v>
      </c>
      <c r="R237" s="138">
        <f>Q237*H237</f>
        <v>2.0958499999999998E-2</v>
      </c>
      <c r="S237" s="138">
        <v>0</v>
      </c>
      <c r="T237" s="138">
        <f>S237*H237</f>
        <v>0</v>
      </c>
      <c r="U237" s="276" t="s">
        <v>340</v>
      </c>
      <c r="V237" s="1">
        <f t="shared" si="1"/>
        <v>0</v>
      </c>
      <c r="AR237" s="140" t="s">
        <v>166</v>
      </c>
      <c r="AT237" s="140" t="s">
        <v>161</v>
      </c>
      <c r="AU237" s="140" t="s">
        <v>88</v>
      </c>
      <c r="AY237" s="18" t="s">
        <v>158</v>
      </c>
      <c r="BE237" s="141">
        <f>IF(N237="základní",J237,0)</f>
        <v>0</v>
      </c>
      <c r="BF237" s="141">
        <f>IF(N237="snížená",J237,0)</f>
        <v>0</v>
      </c>
      <c r="BG237" s="141">
        <f>IF(N237="zákl. přenesená",J237,0)</f>
        <v>0</v>
      </c>
      <c r="BH237" s="141">
        <f>IF(N237="sníž. přenesená",J237,0)</f>
        <v>0</v>
      </c>
      <c r="BI237" s="141">
        <f>IF(N237="nulová",J237,0)</f>
        <v>0</v>
      </c>
      <c r="BJ237" s="18" t="s">
        <v>88</v>
      </c>
      <c r="BK237" s="141">
        <f>ROUND(I237*H237,2)</f>
        <v>0</v>
      </c>
      <c r="BL237" s="18" t="s">
        <v>166</v>
      </c>
      <c r="BM237" s="140" t="s">
        <v>341</v>
      </c>
    </row>
    <row r="238" spans="2:65" s="1" customFormat="1" x14ac:dyDescent="0.2">
      <c r="B238" s="33"/>
      <c r="D238" s="142" t="s">
        <v>168</v>
      </c>
      <c r="F238" s="143" t="s">
        <v>342</v>
      </c>
      <c r="I238" s="144"/>
      <c r="L238" s="33"/>
      <c r="M238" s="145"/>
      <c r="U238" s="277"/>
      <c r="V238" s="1" t="str">
        <f t="shared" ref="V238:V301" si="2">IF(U238="investice",J238,"")</f>
        <v/>
      </c>
      <c r="AT238" s="18" t="s">
        <v>168</v>
      </c>
      <c r="AU238" s="18" t="s">
        <v>88</v>
      </c>
    </row>
    <row r="239" spans="2:65" s="14" customFormat="1" x14ac:dyDescent="0.2">
      <c r="B239" s="159"/>
      <c r="D239" s="147" t="s">
        <v>170</v>
      </c>
      <c r="E239" s="160" t="s">
        <v>19</v>
      </c>
      <c r="F239" s="161" t="s">
        <v>343</v>
      </c>
      <c r="H239" s="160" t="s">
        <v>19</v>
      </c>
      <c r="I239" s="162"/>
      <c r="L239" s="159"/>
      <c r="M239" s="163"/>
      <c r="U239" s="280"/>
      <c r="V239" s="1" t="str">
        <f t="shared" si="2"/>
        <v/>
      </c>
      <c r="AT239" s="160" t="s">
        <v>170</v>
      </c>
      <c r="AU239" s="160" t="s">
        <v>88</v>
      </c>
      <c r="AV239" s="14" t="s">
        <v>82</v>
      </c>
      <c r="AW239" s="14" t="s">
        <v>36</v>
      </c>
      <c r="AX239" s="14" t="s">
        <v>75</v>
      </c>
      <c r="AY239" s="160" t="s">
        <v>158</v>
      </c>
    </row>
    <row r="240" spans="2:65" s="12" customFormat="1" x14ac:dyDescent="0.2">
      <c r="B240" s="146"/>
      <c r="D240" s="147" t="s">
        <v>170</v>
      </c>
      <c r="E240" s="148" t="s">
        <v>19</v>
      </c>
      <c r="F240" s="149" t="s">
        <v>171</v>
      </c>
      <c r="H240" s="150">
        <v>4.1900000000000004</v>
      </c>
      <c r="I240" s="151"/>
      <c r="L240" s="146"/>
      <c r="M240" s="152"/>
      <c r="U240" s="278"/>
      <c r="V240" s="1" t="str">
        <f t="shared" si="2"/>
        <v/>
      </c>
      <c r="AT240" s="148" t="s">
        <v>170</v>
      </c>
      <c r="AU240" s="148" t="s">
        <v>88</v>
      </c>
      <c r="AV240" s="12" t="s">
        <v>88</v>
      </c>
      <c r="AW240" s="12" t="s">
        <v>36</v>
      </c>
      <c r="AX240" s="12" t="s">
        <v>75</v>
      </c>
      <c r="AY240" s="148" t="s">
        <v>158</v>
      </c>
    </row>
    <row r="241" spans="2:65" s="12" customFormat="1" x14ac:dyDescent="0.2">
      <c r="B241" s="146"/>
      <c r="D241" s="147" t="s">
        <v>170</v>
      </c>
      <c r="E241" s="148" t="s">
        <v>19</v>
      </c>
      <c r="F241" s="149" t="s">
        <v>344</v>
      </c>
      <c r="H241" s="150">
        <v>-1.68</v>
      </c>
      <c r="I241" s="151"/>
      <c r="L241" s="146"/>
      <c r="M241" s="152"/>
      <c r="U241" s="278"/>
      <c r="V241" s="1" t="str">
        <f t="shared" si="2"/>
        <v/>
      </c>
      <c r="AT241" s="148" t="s">
        <v>170</v>
      </c>
      <c r="AU241" s="148" t="s">
        <v>88</v>
      </c>
      <c r="AV241" s="12" t="s">
        <v>88</v>
      </c>
      <c r="AW241" s="12" t="s">
        <v>36</v>
      </c>
      <c r="AX241" s="12" t="s">
        <v>75</v>
      </c>
      <c r="AY241" s="148" t="s">
        <v>158</v>
      </c>
    </row>
    <row r="242" spans="2:65" s="13" customFormat="1" x14ac:dyDescent="0.2">
      <c r="B242" s="153"/>
      <c r="D242" s="147" t="s">
        <v>170</v>
      </c>
      <c r="E242" s="154" t="s">
        <v>19</v>
      </c>
      <c r="F242" s="155" t="s">
        <v>173</v>
      </c>
      <c r="H242" s="156">
        <v>2.5100000000000007</v>
      </c>
      <c r="I242" s="157"/>
      <c r="L242" s="153"/>
      <c r="M242" s="158"/>
      <c r="U242" s="279"/>
      <c r="V242" s="1" t="str">
        <f t="shared" si="2"/>
        <v/>
      </c>
      <c r="AT242" s="154" t="s">
        <v>170</v>
      </c>
      <c r="AU242" s="154" t="s">
        <v>88</v>
      </c>
      <c r="AV242" s="13" t="s">
        <v>166</v>
      </c>
      <c r="AW242" s="13" t="s">
        <v>36</v>
      </c>
      <c r="AX242" s="13" t="s">
        <v>82</v>
      </c>
      <c r="AY242" s="154" t="s">
        <v>158</v>
      </c>
    </row>
    <row r="243" spans="2:65" s="1" customFormat="1" ht="16.5" customHeight="1" x14ac:dyDescent="0.2">
      <c r="B243" s="33"/>
      <c r="C243" s="171" t="s">
        <v>345</v>
      </c>
      <c r="D243" s="171" t="s">
        <v>346</v>
      </c>
      <c r="E243" s="172" t="s">
        <v>347</v>
      </c>
      <c r="F243" s="173" t="s">
        <v>348</v>
      </c>
      <c r="G243" s="174" t="s">
        <v>164</v>
      </c>
      <c r="H243" s="175">
        <v>2.6360000000000001</v>
      </c>
      <c r="I243" s="176"/>
      <c r="J243" s="177">
        <f>ROUND(I243*H243,2)</f>
        <v>0</v>
      </c>
      <c r="K243" s="173" t="s">
        <v>165</v>
      </c>
      <c r="L243" s="178"/>
      <c r="M243" s="179" t="s">
        <v>19</v>
      </c>
      <c r="N243" s="180" t="s">
        <v>47</v>
      </c>
      <c r="P243" s="138">
        <f>O243*H243</f>
        <v>0</v>
      </c>
      <c r="Q243" s="138">
        <v>8.4000000000000003E-4</v>
      </c>
      <c r="R243" s="138">
        <f>Q243*H243</f>
        <v>2.2142400000000001E-3</v>
      </c>
      <c r="S243" s="138">
        <v>0</v>
      </c>
      <c r="T243" s="138">
        <f>S243*H243</f>
        <v>0</v>
      </c>
      <c r="U243" s="276" t="s">
        <v>340</v>
      </c>
      <c r="V243" s="1">
        <f t="shared" si="2"/>
        <v>0</v>
      </c>
      <c r="AR243" s="140" t="s">
        <v>209</v>
      </c>
      <c r="AT243" s="140" t="s">
        <v>346</v>
      </c>
      <c r="AU243" s="140" t="s">
        <v>88</v>
      </c>
      <c r="AY243" s="18" t="s">
        <v>158</v>
      </c>
      <c r="BE243" s="141">
        <f>IF(N243="základní",J243,0)</f>
        <v>0</v>
      </c>
      <c r="BF243" s="141">
        <f>IF(N243="snížená",J243,0)</f>
        <v>0</v>
      </c>
      <c r="BG243" s="141">
        <f>IF(N243="zákl. přenesená",J243,0)</f>
        <v>0</v>
      </c>
      <c r="BH243" s="141">
        <f>IF(N243="sníž. přenesená",J243,0)</f>
        <v>0</v>
      </c>
      <c r="BI243" s="141">
        <f>IF(N243="nulová",J243,0)</f>
        <v>0</v>
      </c>
      <c r="BJ243" s="18" t="s">
        <v>88</v>
      </c>
      <c r="BK243" s="141">
        <f>ROUND(I243*H243,2)</f>
        <v>0</v>
      </c>
      <c r="BL243" s="18" t="s">
        <v>166</v>
      </c>
      <c r="BM243" s="140" t="s">
        <v>349</v>
      </c>
    </row>
    <row r="244" spans="2:65" s="12" customFormat="1" x14ac:dyDescent="0.2">
      <c r="B244" s="146"/>
      <c r="D244" s="147" t="s">
        <v>170</v>
      </c>
      <c r="F244" s="149" t="s">
        <v>350</v>
      </c>
      <c r="H244" s="150">
        <v>2.6360000000000001</v>
      </c>
      <c r="I244" s="151"/>
      <c r="L244" s="146"/>
      <c r="M244" s="152"/>
      <c r="U244" s="278"/>
      <c r="V244" s="1" t="str">
        <f t="shared" si="2"/>
        <v/>
      </c>
      <c r="AT244" s="148" t="s">
        <v>170</v>
      </c>
      <c r="AU244" s="148" t="s">
        <v>88</v>
      </c>
      <c r="AV244" s="12" t="s">
        <v>88</v>
      </c>
      <c r="AW244" s="12" t="s">
        <v>4</v>
      </c>
      <c r="AX244" s="12" t="s">
        <v>82</v>
      </c>
      <c r="AY244" s="148" t="s">
        <v>158</v>
      </c>
    </row>
    <row r="245" spans="2:65" s="1" customFormat="1" ht="16.5" customHeight="1" x14ac:dyDescent="0.2">
      <c r="B245" s="33"/>
      <c r="C245" s="129" t="s">
        <v>351</v>
      </c>
      <c r="D245" s="129" t="s">
        <v>161</v>
      </c>
      <c r="E245" s="130" t="s">
        <v>352</v>
      </c>
      <c r="F245" s="131" t="s">
        <v>353</v>
      </c>
      <c r="G245" s="132" t="s">
        <v>188</v>
      </c>
      <c r="H245" s="133">
        <v>5</v>
      </c>
      <c r="I245" s="134"/>
      <c r="J245" s="135">
        <f>ROUND(I245*H245,2)</f>
        <v>0</v>
      </c>
      <c r="K245" s="131" t="s">
        <v>165</v>
      </c>
      <c r="L245" s="33"/>
      <c r="M245" s="136" t="s">
        <v>19</v>
      </c>
      <c r="N245" s="137" t="s">
        <v>47</v>
      </c>
      <c r="P245" s="138">
        <f>O245*H245</f>
        <v>0</v>
      </c>
      <c r="Q245" s="138">
        <v>0</v>
      </c>
      <c r="R245" s="138">
        <f>Q245*H245</f>
        <v>0</v>
      </c>
      <c r="S245" s="138">
        <v>0</v>
      </c>
      <c r="T245" s="138">
        <f>S245*H245</f>
        <v>0</v>
      </c>
      <c r="U245" s="276" t="s">
        <v>340</v>
      </c>
      <c r="V245" s="1">
        <f t="shared" si="2"/>
        <v>0</v>
      </c>
      <c r="AR245" s="140" t="s">
        <v>166</v>
      </c>
      <c r="AT245" s="140" t="s">
        <v>161</v>
      </c>
      <c r="AU245" s="140" t="s">
        <v>88</v>
      </c>
      <c r="AY245" s="18" t="s">
        <v>158</v>
      </c>
      <c r="BE245" s="141">
        <f>IF(N245="základní",J245,0)</f>
        <v>0</v>
      </c>
      <c r="BF245" s="141">
        <f>IF(N245="snížená",J245,0)</f>
        <v>0</v>
      </c>
      <c r="BG245" s="141">
        <f>IF(N245="zákl. přenesená",J245,0)</f>
        <v>0</v>
      </c>
      <c r="BH245" s="141">
        <f>IF(N245="sníž. přenesená",J245,0)</f>
        <v>0</v>
      </c>
      <c r="BI245" s="141">
        <f>IF(N245="nulová",J245,0)</f>
        <v>0</v>
      </c>
      <c r="BJ245" s="18" t="s">
        <v>88</v>
      </c>
      <c r="BK245" s="141">
        <f>ROUND(I245*H245,2)</f>
        <v>0</v>
      </c>
      <c r="BL245" s="18" t="s">
        <v>166</v>
      </c>
      <c r="BM245" s="140" t="s">
        <v>354</v>
      </c>
    </row>
    <row r="246" spans="2:65" s="1" customFormat="1" x14ac:dyDescent="0.2">
      <c r="B246" s="33"/>
      <c r="D246" s="142" t="s">
        <v>168</v>
      </c>
      <c r="F246" s="143" t="s">
        <v>355</v>
      </c>
      <c r="I246" s="144"/>
      <c r="L246" s="33"/>
      <c r="M246" s="145"/>
      <c r="U246" s="277"/>
      <c r="V246" s="1" t="str">
        <f t="shared" si="2"/>
        <v/>
      </c>
      <c r="AT246" s="18" t="s">
        <v>168</v>
      </c>
      <c r="AU246" s="18" t="s">
        <v>88</v>
      </c>
    </row>
    <row r="247" spans="2:65" s="12" customFormat="1" x14ac:dyDescent="0.2">
      <c r="B247" s="146"/>
      <c r="D247" s="147" t="s">
        <v>170</v>
      </c>
      <c r="E247" s="148" t="s">
        <v>19</v>
      </c>
      <c r="F247" s="149" t="s">
        <v>356</v>
      </c>
      <c r="H247" s="150">
        <v>5</v>
      </c>
      <c r="I247" s="151"/>
      <c r="L247" s="146"/>
      <c r="M247" s="152"/>
      <c r="U247" s="278"/>
      <c r="V247" s="1" t="str">
        <f t="shared" si="2"/>
        <v/>
      </c>
      <c r="AT247" s="148" t="s">
        <v>170</v>
      </c>
      <c r="AU247" s="148" t="s">
        <v>88</v>
      </c>
      <c r="AV247" s="12" t="s">
        <v>88</v>
      </c>
      <c r="AW247" s="12" t="s">
        <v>36</v>
      </c>
      <c r="AX247" s="12" t="s">
        <v>75</v>
      </c>
      <c r="AY247" s="148" t="s">
        <v>158</v>
      </c>
    </row>
    <row r="248" spans="2:65" s="13" customFormat="1" x14ac:dyDescent="0.2">
      <c r="B248" s="153"/>
      <c r="D248" s="147" t="s">
        <v>170</v>
      </c>
      <c r="E248" s="154" t="s">
        <v>19</v>
      </c>
      <c r="F248" s="155" t="s">
        <v>173</v>
      </c>
      <c r="H248" s="156">
        <v>5</v>
      </c>
      <c r="I248" s="157"/>
      <c r="L248" s="153"/>
      <c r="M248" s="158"/>
      <c r="U248" s="279"/>
      <c r="V248" s="1" t="str">
        <f t="shared" si="2"/>
        <v/>
      </c>
      <c r="AT248" s="154" t="s">
        <v>170</v>
      </c>
      <c r="AU248" s="154" t="s">
        <v>88</v>
      </c>
      <c r="AV248" s="13" t="s">
        <v>166</v>
      </c>
      <c r="AW248" s="13" t="s">
        <v>36</v>
      </c>
      <c r="AX248" s="13" t="s">
        <v>82</v>
      </c>
      <c r="AY248" s="154" t="s">
        <v>158</v>
      </c>
    </row>
    <row r="249" spans="2:65" s="1" customFormat="1" ht="16.5" customHeight="1" x14ac:dyDescent="0.2">
      <c r="B249" s="33"/>
      <c r="C249" s="171" t="s">
        <v>357</v>
      </c>
      <c r="D249" s="171" t="s">
        <v>346</v>
      </c>
      <c r="E249" s="172" t="s">
        <v>358</v>
      </c>
      <c r="F249" s="173" t="s">
        <v>359</v>
      </c>
      <c r="G249" s="174" t="s">
        <v>188</v>
      </c>
      <c r="H249" s="175">
        <v>5.25</v>
      </c>
      <c r="I249" s="176"/>
      <c r="J249" s="177">
        <f>ROUND(I249*H249,2)</f>
        <v>0</v>
      </c>
      <c r="K249" s="173" t="s">
        <v>165</v>
      </c>
      <c r="L249" s="178"/>
      <c r="M249" s="179" t="s">
        <v>19</v>
      </c>
      <c r="N249" s="180" t="s">
        <v>47</v>
      </c>
      <c r="P249" s="138">
        <f>O249*H249</f>
        <v>0</v>
      </c>
      <c r="Q249" s="138">
        <v>1E-4</v>
      </c>
      <c r="R249" s="138">
        <f>Q249*H249</f>
        <v>5.2500000000000008E-4</v>
      </c>
      <c r="S249" s="138">
        <v>0</v>
      </c>
      <c r="T249" s="138">
        <f>S249*H249</f>
        <v>0</v>
      </c>
      <c r="U249" s="276" t="s">
        <v>340</v>
      </c>
      <c r="V249" s="1">
        <f t="shared" si="2"/>
        <v>0</v>
      </c>
      <c r="AR249" s="140" t="s">
        <v>209</v>
      </c>
      <c r="AT249" s="140" t="s">
        <v>346</v>
      </c>
      <c r="AU249" s="140" t="s">
        <v>88</v>
      </c>
      <c r="AY249" s="18" t="s">
        <v>158</v>
      </c>
      <c r="BE249" s="141">
        <f>IF(N249="základní",J249,0)</f>
        <v>0</v>
      </c>
      <c r="BF249" s="141">
        <f>IF(N249="snížená",J249,0)</f>
        <v>0</v>
      </c>
      <c r="BG249" s="141">
        <f>IF(N249="zákl. přenesená",J249,0)</f>
        <v>0</v>
      </c>
      <c r="BH249" s="141">
        <f>IF(N249="sníž. přenesená",J249,0)</f>
        <v>0</v>
      </c>
      <c r="BI249" s="141">
        <f>IF(N249="nulová",J249,0)</f>
        <v>0</v>
      </c>
      <c r="BJ249" s="18" t="s">
        <v>88</v>
      </c>
      <c r="BK249" s="141">
        <f>ROUND(I249*H249,2)</f>
        <v>0</v>
      </c>
      <c r="BL249" s="18" t="s">
        <v>166</v>
      </c>
      <c r="BM249" s="140" t="s">
        <v>360</v>
      </c>
    </row>
    <row r="250" spans="2:65" s="12" customFormat="1" x14ac:dyDescent="0.2">
      <c r="B250" s="146"/>
      <c r="D250" s="147" t="s">
        <v>170</v>
      </c>
      <c r="F250" s="149" t="s">
        <v>361</v>
      </c>
      <c r="H250" s="150">
        <v>5.25</v>
      </c>
      <c r="I250" s="151"/>
      <c r="L250" s="146"/>
      <c r="M250" s="152"/>
      <c r="U250" s="278"/>
      <c r="V250" s="1" t="str">
        <f t="shared" si="2"/>
        <v/>
      </c>
      <c r="AT250" s="148" t="s">
        <v>170</v>
      </c>
      <c r="AU250" s="148" t="s">
        <v>88</v>
      </c>
      <c r="AV250" s="12" t="s">
        <v>88</v>
      </c>
      <c r="AW250" s="12" t="s">
        <v>4</v>
      </c>
      <c r="AX250" s="12" t="s">
        <v>82</v>
      </c>
      <c r="AY250" s="148" t="s">
        <v>158</v>
      </c>
    </row>
    <row r="251" spans="2:65" s="1" customFormat="1" ht="16.5" customHeight="1" x14ac:dyDescent="0.2">
      <c r="B251" s="33"/>
      <c r="C251" s="129" t="s">
        <v>362</v>
      </c>
      <c r="D251" s="129" t="s">
        <v>161</v>
      </c>
      <c r="E251" s="130" t="s">
        <v>363</v>
      </c>
      <c r="F251" s="131" t="s">
        <v>364</v>
      </c>
      <c r="G251" s="132" t="s">
        <v>188</v>
      </c>
      <c r="H251" s="133">
        <v>10.68</v>
      </c>
      <c r="I251" s="134"/>
      <c r="J251" s="135">
        <f>ROUND(I251*H251,2)</f>
        <v>0</v>
      </c>
      <c r="K251" s="131" t="s">
        <v>19</v>
      </c>
      <c r="L251" s="33"/>
      <c r="M251" s="136" t="s">
        <v>19</v>
      </c>
      <c r="N251" s="137" t="s">
        <v>47</v>
      </c>
      <c r="P251" s="138">
        <f>O251*H251</f>
        <v>0</v>
      </c>
      <c r="Q251" s="138">
        <v>1.5E-3</v>
      </c>
      <c r="R251" s="138">
        <f>Q251*H251</f>
        <v>1.602E-2</v>
      </c>
      <c r="S251" s="138">
        <v>0</v>
      </c>
      <c r="T251" s="138">
        <f>S251*H251</f>
        <v>0</v>
      </c>
      <c r="U251" s="276" t="s">
        <v>19</v>
      </c>
      <c r="V251" s="1" t="str">
        <f t="shared" si="2"/>
        <v/>
      </c>
      <c r="AR251" s="140" t="s">
        <v>166</v>
      </c>
      <c r="AT251" s="140" t="s">
        <v>161</v>
      </c>
      <c r="AU251" s="140" t="s">
        <v>88</v>
      </c>
      <c r="AY251" s="18" t="s">
        <v>158</v>
      </c>
      <c r="BE251" s="141">
        <f>IF(N251="základní",J251,0)</f>
        <v>0</v>
      </c>
      <c r="BF251" s="141">
        <f>IF(N251="snížená",J251,0)</f>
        <v>0</v>
      </c>
      <c r="BG251" s="141">
        <f>IF(N251="zákl. přenesená",J251,0)</f>
        <v>0</v>
      </c>
      <c r="BH251" s="141">
        <f>IF(N251="sníž. přenesená",J251,0)</f>
        <v>0</v>
      </c>
      <c r="BI251" s="141">
        <f>IF(N251="nulová",J251,0)</f>
        <v>0</v>
      </c>
      <c r="BJ251" s="18" t="s">
        <v>88</v>
      </c>
      <c r="BK251" s="141">
        <f>ROUND(I251*H251,2)</f>
        <v>0</v>
      </c>
      <c r="BL251" s="18" t="s">
        <v>166</v>
      </c>
      <c r="BM251" s="140" t="s">
        <v>365</v>
      </c>
    </row>
    <row r="252" spans="2:65" s="12" customFormat="1" x14ac:dyDescent="0.2">
      <c r="B252" s="146"/>
      <c r="D252" s="147" t="s">
        <v>170</v>
      </c>
      <c r="E252" s="148" t="s">
        <v>19</v>
      </c>
      <c r="F252" s="149" t="s">
        <v>366</v>
      </c>
      <c r="H252" s="150">
        <v>4.2699999999999996</v>
      </c>
      <c r="I252" s="151"/>
      <c r="L252" s="146"/>
      <c r="M252" s="152"/>
      <c r="U252" s="278"/>
      <c r="V252" s="1" t="str">
        <f t="shared" si="2"/>
        <v/>
      </c>
      <c r="AT252" s="148" t="s">
        <v>170</v>
      </c>
      <c r="AU252" s="148" t="s">
        <v>88</v>
      </c>
      <c r="AV252" s="12" t="s">
        <v>88</v>
      </c>
      <c r="AW252" s="12" t="s">
        <v>36</v>
      </c>
      <c r="AX252" s="12" t="s">
        <v>75</v>
      </c>
      <c r="AY252" s="148" t="s">
        <v>158</v>
      </c>
    </row>
    <row r="253" spans="2:65" s="12" customFormat="1" x14ac:dyDescent="0.2">
      <c r="B253" s="146"/>
      <c r="D253" s="147" t="s">
        <v>170</v>
      </c>
      <c r="E253" s="148" t="s">
        <v>19</v>
      </c>
      <c r="F253" s="149" t="s">
        <v>367</v>
      </c>
      <c r="H253" s="150">
        <v>6.41</v>
      </c>
      <c r="I253" s="151"/>
      <c r="L253" s="146"/>
      <c r="M253" s="152"/>
      <c r="U253" s="278"/>
      <c r="V253" s="1" t="str">
        <f t="shared" si="2"/>
        <v/>
      </c>
      <c r="AT253" s="148" t="s">
        <v>170</v>
      </c>
      <c r="AU253" s="148" t="s">
        <v>88</v>
      </c>
      <c r="AV253" s="12" t="s">
        <v>88</v>
      </c>
      <c r="AW253" s="12" t="s">
        <v>36</v>
      </c>
      <c r="AX253" s="12" t="s">
        <v>75</v>
      </c>
      <c r="AY253" s="148" t="s">
        <v>158</v>
      </c>
    </row>
    <row r="254" spans="2:65" s="13" customFormat="1" x14ac:dyDescent="0.2">
      <c r="B254" s="153"/>
      <c r="D254" s="147" t="s">
        <v>170</v>
      </c>
      <c r="E254" s="154" t="s">
        <v>19</v>
      </c>
      <c r="F254" s="155" t="s">
        <v>173</v>
      </c>
      <c r="H254" s="156">
        <v>10.68</v>
      </c>
      <c r="I254" s="157"/>
      <c r="L254" s="153"/>
      <c r="M254" s="158"/>
      <c r="U254" s="279"/>
      <c r="V254" s="1" t="str">
        <f t="shared" si="2"/>
        <v/>
      </c>
      <c r="AT254" s="154" t="s">
        <v>170</v>
      </c>
      <c r="AU254" s="154" t="s">
        <v>88</v>
      </c>
      <c r="AV254" s="13" t="s">
        <v>166</v>
      </c>
      <c r="AW254" s="13" t="s">
        <v>36</v>
      </c>
      <c r="AX254" s="13" t="s">
        <v>82</v>
      </c>
      <c r="AY254" s="154" t="s">
        <v>158</v>
      </c>
    </row>
    <row r="255" spans="2:65" s="1" customFormat="1" ht="24.2" customHeight="1" x14ac:dyDescent="0.2">
      <c r="B255" s="33"/>
      <c r="C255" s="129" t="s">
        <v>368</v>
      </c>
      <c r="D255" s="129" t="s">
        <v>161</v>
      </c>
      <c r="E255" s="130" t="s">
        <v>369</v>
      </c>
      <c r="F255" s="131" t="s">
        <v>370</v>
      </c>
      <c r="G255" s="132" t="s">
        <v>181</v>
      </c>
      <c r="H255" s="133">
        <v>2</v>
      </c>
      <c r="I255" s="134"/>
      <c r="J255" s="135">
        <f>ROUND(I255*H255,2)</f>
        <v>0</v>
      </c>
      <c r="K255" s="131" t="s">
        <v>19</v>
      </c>
      <c r="L255" s="33"/>
      <c r="M255" s="136" t="s">
        <v>19</v>
      </c>
      <c r="N255" s="137" t="s">
        <v>47</v>
      </c>
      <c r="P255" s="138">
        <f>O255*H255</f>
        <v>0</v>
      </c>
      <c r="Q255" s="138">
        <v>1.0200000000000001E-2</v>
      </c>
      <c r="R255" s="138">
        <f>Q255*H255</f>
        <v>2.0400000000000001E-2</v>
      </c>
      <c r="S255" s="138">
        <v>0</v>
      </c>
      <c r="T255" s="138">
        <f>S255*H255</f>
        <v>0</v>
      </c>
      <c r="U255" s="276" t="s">
        <v>340</v>
      </c>
      <c r="V255" s="1">
        <f t="shared" si="2"/>
        <v>0</v>
      </c>
      <c r="AR255" s="140" t="s">
        <v>166</v>
      </c>
      <c r="AT255" s="140" t="s">
        <v>161</v>
      </c>
      <c r="AU255" s="140" t="s">
        <v>88</v>
      </c>
      <c r="AY255" s="18" t="s">
        <v>158</v>
      </c>
      <c r="BE255" s="141">
        <f>IF(N255="základní",J255,0)</f>
        <v>0</v>
      </c>
      <c r="BF255" s="141">
        <f>IF(N255="snížená",J255,0)</f>
        <v>0</v>
      </c>
      <c r="BG255" s="141">
        <f>IF(N255="zákl. přenesená",J255,0)</f>
        <v>0</v>
      </c>
      <c r="BH255" s="141">
        <f>IF(N255="sníž. přenesená",J255,0)</f>
        <v>0</v>
      </c>
      <c r="BI255" s="141">
        <f>IF(N255="nulová",J255,0)</f>
        <v>0</v>
      </c>
      <c r="BJ255" s="18" t="s">
        <v>88</v>
      </c>
      <c r="BK255" s="141">
        <f>ROUND(I255*H255,2)</f>
        <v>0</v>
      </c>
      <c r="BL255" s="18" t="s">
        <v>166</v>
      </c>
      <c r="BM255" s="140" t="s">
        <v>371</v>
      </c>
    </row>
    <row r="256" spans="2:65" s="12" customFormat="1" x14ac:dyDescent="0.2">
      <c r="B256" s="146"/>
      <c r="D256" s="147" t="s">
        <v>170</v>
      </c>
      <c r="E256" s="148" t="s">
        <v>19</v>
      </c>
      <c r="F256" s="149" t="s">
        <v>184</v>
      </c>
      <c r="H256" s="150">
        <v>2</v>
      </c>
      <c r="I256" s="151"/>
      <c r="L256" s="146"/>
      <c r="M256" s="152"/>
      <c r="U256" s="278"/>
      <c r="V256" s="1" t="str">
        <f t="shared" si="2"/>
        <v/>
      </c>
      <c r="AT256" s="148" t="s">
        <v>170</v>
      </c>
      <c r="AU256" s="148" t="s">
        <v>88</v>
      </c>
      <c r="AV256" s="12" t="s">
        <v>88</v>
      </c>
      <c r="AW256" s="12" t="s">
        <v>36</v>
      </c>
      <c r="AX256" s="12" t="s">
        <v>75</v>
      </c>
      <c r="AY256" s="148" t="s">
        <v>158</v>
      </c>
    </row>
    <row r="257" spans="2:65" s="13" customFormat="1" x14ac:dyDescent="0.2">
      <c r="B257" s="153"/>
      <c r="D257" s="147" t="s">
        <v>170</v>
      </c>
      <c r="E257" s="154" t="s">
        <v>19</v>
      </c>
      <c r="F257" s="155" t="s">
        <v>173</v>
      </c>
      <c r="H257" s="156">
        <v>2</v>
      </c>
      <c r="I257" s="157"/>
      <c r="L257" s="153"/>
      <c r="M257" s="158"/>
      <c r="U257" s="279"/>
      <c r="V257" s="1" t="str">
        <f t="shared" si="2"/>
        <v/>
      </c>
      <c r="AT257" s="154" t="s">
        <v>170</v>
      </c>
      <c r="AU257" s="154" t="s">
        <v>88</v>
      </c>
      <c r="AV257" s="13" t="s">
        <v>166</v>
      </c>
      <c r="AW257" s="13" t="s">
        <v>36</v>
      </c>
      <c r="AX257" s="13" t="s">
        <v>82</v>
      </c>
      <c r="AY257" s="154" t="s">
        <v>158</v>
      </c>
    </row>
    <row r="258" spans="2:65" s="1" customFormat="1" ht="24.2" customHeight="1" x14ac:dyDescent="0.2">
      <c r="B258" s="33"/>
      <c r="C258" s="129" t="s">
        <v>372</v>
      </c>
      <c r="D258" s="129" t="s">
        <v>161</v>
      </c>
      <c r="E258" s="130" t="s">
        <v>373</v>
      </c>
      <c r="F258" s="131" t="s">
        <v>374</v>
      </c>
      <c r="G258" s="132" t="s">
        <v>181</v>
      </c>
      <c r="H258" s="133">
        <v>1</v>
      </c>
      <c r="I258" s="134"/>
      <c r="J258" s="135">
        <f>ROUND(I258*H258,2)</f>
        <v>0</v>
      </c>
      <c r="K258" s="131" t="s">
        <v>165</v>
      </c>
      <c r="L258" s="33"/>
      <c r="M258" s="136" t="s">
        <v>19</v>
      </c>
      <c r="N258" s="137" t="s">
        <v>47</v>
      </c>
      <c r="P258" s="138">
        <f>O258*H258</f>
        <v>0</v>
      </c>
      <c r="Q258" s="138">
        <v>4.684E-2</v>
      </c>
      <c r="R258" s="138">
        <f>Q258*H258</f>
        <v>4.684E-2</v>
      </c>
      <c r="S258" s="138">
        <v>0</v>
      </c>
      <c r="T258" s="138">
        <f>S258*H258</f>
        <v>0</v>
      </c>
      <c r="U258" s="276" t="s">
        <v>19</v>
      </c>
      <c r="V258" s="1" t="str">
        <f t="shared" si="2"/>
        <v/>
      </c>
      <c r="AR258" s="140" t="s">
        <v>166</v>
      </c>
      <c r="AT258" s="140" t="s">
        <v>161</v>
      </c>
      <c r="AU258" s="140" t="s">
        <v>88</v>
      </c>
      <c r="AY258" s="18" t="s">
        <v>158</v>
      </c>
      <c r="BE258" s="141">
        <f>IF(N258="základní",J258,0)</f>
        <v>0</v>
      </c>
      <c r="BF258" s="141">
        <f>IF(N258="snížená",J258,0)</f>
        <v>0</v>
      </c>
      <c r="BG258" s="141">
        <f>IF(N258="zákl. přenesená",J258,0)</f>
        <v>0</v>
      </c>
      <c r="BH258" s="141">
        <f>IF(N258="sníž. přenesená",J258,0)</f>
        <v>0</v>
      </c>
      <c r="BI258" s="141">
        <f>IF(N258="nulová",J258,0)</f>
        <v>0</v>
      </c>
      <c r="BJ258" s="18" t="s">
        <v>88</v>
      </c>
      <c r="BK258" s="141">
        <f>ROUND(I258*H258,2)</f>
        <v>0</v>
      </c>
      <c r="BL258" s="18" t="s">
        <v>166</v>
      </c>
      <c r="BM258" s="140" t="s">
        <v>375</v>
      </c>
    </row>
    <row r="259" spans="2:65" s="1" customFormat="1" x14ac:dyDescent="0.2">
      <c r="B259" s="33"/>
      <c r="D259" s="142" t="s">
        <v>168</v>
      </c>
      <c r="F259" s="143" t="s">
        <v>376</v>
      </c>
      <c r="I259" s="144"/>
      <c r="L259" s="33"/>
      <c r="M259" s="145"/>
      <c r="U259" s="277"/>
      <c r="V259" s="1" t="str">
        <f t="shared" si="2"/>
        <v/>
      </c>
      <c r="AT259" s="18" t="s">
        <v>168</v>
      </c>
      <c r="AU259" s="18" t="s">
        <v>88</v>
      </c>
    </row>
    <row r="260" spans="2:65" s="14" customFormat="1" x14ac:dyDescent="0.2">
      <c r="B260" s="159"/>
      <c r="D260" s="147" t="s">
        <v>170</v>
      </c>
      <c r="E260" s="160" t="s">
        <v>19</v>
      </c>
      <c r="F260" s="161" t="s">
        <v>377</v>
      </c>
      <c r="H260" s="160" t="s">
        <v>19</v>
      </c>
      <c r="I260" s="162"/>
      <c r="L260" s="159"/>
      <c r="M260" s="163"/>
      <c r="U260" s="280"/>
      <c r="V260" s="1" t="str">
        <f t="shared" si="2"/>
        <v/>
      </c>
      <c r="AT260" s="160" t="s">
        <v>170</v>
      </c>
      <c r="AU260" s="160" t="s">
        <v>88</v>
      </c>
      <c r="AV260" s="14" t="s">
        <v>82</v>
      </c>
      <c r="AW260" s="14" t="s">
        <v>36</v>
      </c>
      <c r="AX260" s="14" t="s">
        <v>75</v>
      </c>
      <c r="AY260" s="160" t="s">
        <v>158</v>
      </c>
    </row>
    <row r="261" spans="2:65" s="12" customFormat="1" x14ac:dyDescent="0.2">
      <c r="B261" s="146"/>
      <c r="D261" s="147" t="s">
        <v>170</v>
      </c>
      <c r="E261" s="148" t="s">
        <v>19</v>
      </c>
      <c r="F261" s="149" t="s">
        <v>378</v>
      </c>
      <c r="H261" s="150">
        <v>1</v>
      </c>
      <c r="I261" s="151"/>
      <c r="L261" s="146"/>
      <c r="M261" s="152"/>
      <c r="U261" s="278"/>
      <c r="V261" s="1" t="str">
        <f t="shared" si="2"/>
        <v/>
      </c>
      <c r="AT261" s="148" t="s">
        <v>170</v>
      </c>
      <c r="AU261" s="148" t="s">
        <v>88</v>
      </c>
      <c r="AV261" s="12" t="s">
        <v>88</v>
      </c>
      <c r="AW261" s="12" t="s">
        <v>36</v>
      </c>
      <c r="AX261" s="12" t="s">
        <v>75</v>
      </c>
      <c r="AY261" s="148" t="s">
        <v>158</v>
      </c>
    </row>
    <row r="262" spans="2:65" s="13" customFormat="1" x14ac:dyDescent="0.2">
      <c r="B262" s="153"/>
      <c r="D262" s="147" t="s">
        <v>170</v>
      </c>
      <c r="E262" s="154" t="s">
        <v>19</v>
      </c>
      <c r="F262" s="155" t="s">
        <v>173</v>
      </c>
      <c r="H262" s="156">
        <v>1</v>
      </c>
      <c r="I262" s="157"/>
      <c r="L262" s="153"/>
      <c r="M262" s="158"/>
      <c r="U262" s="279"/>
      <c r="V262" s="1" t="str">
        <f t="shared" si="2"/>
        <v/>
      </c>
      <c r="AT262" s="154" t="s">
        <v>170</v>
      </c>
      <c r="AU262" s="154" t="s">
        <v>88</v>
      </c>
      <c r="AV262" s="13" t="s">
        <v>166</v>
      </c>
      <c r="AW262" s="13" t="s">
        <v>36</v>
      </c>
      <c r="AX262" s="13" t="s">
        <v>82</v>
      </c>
      <c r="AY262" s="154" t="s">
        <v>158</v>
      </c>
    </row>
    <row r="263" spans="2:65" s="1" customFormat="1" ht="21.75" customHeight="1" x14ac:dyDescent="0.2">
      <c r="B263" s="33"/>
      <c r="C263" s="171" t="s">
        <v>379</v>
      </c>
      <c r="D263" s="171" t="s">
        <v>346</v>
      </c>
      <c r="E263" s="172" t="s">
        <v>380</v>
      </c>
      <c r="F263" s="173" t="s">
        <v>381</v>
      </c>
      <c r="G263" s="174" t="s">
        <v>181</v>
      </c>
      <c r="H263" s="175">
        <v>1</v>
      </c>
      <c r="I263" s="176"/>
      <c r="J263" s="177">
        <f>ROUND(I263*H263,2)</f>
        <v>0</v>
      </c>
      <c r="K263" s="173" t="s">
        <v>165</v>
      </c>
      <c r="L263" s="178"/>
      <c r="M263" s="179" t="s">
        <v>19</v>
      </c>
      <c r="N263" s="180" t="s">
        <v>47</v>
      </c>
      <c r="P263" s="138">
        <f>O263*H263</f>
        <v>0</v>
      </c>
      <c r="Q263" s="138">
        <v>1.489E-2</v>
      </c>
      <c r="R263" s="138">
        <f>Q263*H263</f>
        <v>1.489E-2</v>
      </c>
      <c r="S263" s="138">
        <v>0</v>
      </c>
      <c r="T263" s="138">
        <f>S263*H263</f>
        <v>0</v>
      </c>
      <c r="U263" s="276" t="s">
        <v>19</v>
      </c>
      <c r="V263" s="1" t="str">
        <f t="shared" si="2"/>
        <v/>
      </c>
      <c r="AR263" s="140" t="s">
        <v>209</v>
      </c>
      <c r="AT263" s="140" t="s">
        <v>346</v>
      </c>
      <c r="AU263" s="140" t="s">
        <v>88</v>
      </c>
      <c r="AY263" s="18" t="s">
        <v>158</v>
      </c>
      <c r="BE263" s="141">
        <f>IF(N263="základní",J263,0)</f>
        <v>0</v>
      </c>
      <c r="BF263" s="141">
        <f>IF(N263="snížená",J263,0)</f>
        <v>0</v>
      </c>
      <c r="BG263" s="141">
        <f>IF(N263="zákl. přenesená",J263,0)</f>
        <v>0</v>
      </c>
      <c r="BH263" s="141">
        <f>IF(N263="sníž. přenesená",J263,0)</f>
        <v>0</v>
      </c>
      <c r="BI263" s="141">
        <f>IF(N263="nulová",J263,0)</f>
        <v>0</v>
      </c>
      <c r="BJ263" s="18" t="s">
        <v>88</v>
      </c>
      <c r="BK263" s="141">
        <f>ROUND(I263*H263,2)</f>
        <v>0</v>
      </c>
      <c r="BL263" s="18" t="s">
        <v>166</v>
      </c>
      <c r="BM263" s="140" t="s">
        <v>382</v>
      </c>
    </row>
    <row r="264" spans="2:65" s="11" customFormat="1" ht="22.9" customHeight="1" x14ac:dyDescent="0.2">
      <c r="B264" s="117"/>
      <c r="D264" s="118" t="s">
        <v>74</v>
      </c>
      <c r="E264" s="127" t="s">
        <v>213</v>
      </c>
      <c r="F264" s="127" t="s">
        <v>383</v>
      </c>
      <c r="I264" s="120"/>
      <c r="J264" s="128">
        <f>BK264</f>
        <v>0</v>
      </c>
      <c r="L264" s="117"/>
      <c r="M264" s="122"/>
      <c r="P264" s="123">
        <f>SUM(P265:P412)</f>
        <v>0</v>
      </c>
      <c r="R264" s="123">
        <f>SUM(R265:R412)</f>
        <v>1.8352149999999998E-2</v>
      </c>
      <c r="T264" s="123">
        <f>SUM(T265:T412)</f>
        <v>8.8276810000000001</v>
      </c>
      <c r="U264" s="275"/>
      <c r="V264" s="1" t="str">
        <f t="shared" si="2"/>
        <v/>
      </c>
      <c r="AR264" s="118" t="s">
        <v>82</v>
      </c>
      <c r="AT264" s="125" t="s">
        <v>74</v>
      </c>
      <c r="AU264" s="125" t="s">
        <v>82</v>
      </c>
      <c r="AY264" s="118" t="s">
        <v>158</v>
      </c>
      <c r="BK264" s="126">
        <f>SUM(BK265:BK412)</f>
        <v>0</v>
      </c>
    </row>
    <row r="265" spans="2:65" s="1" customFormat="1" ht="16.5" customHeight="1" x14ac:dyDescent="0.2">
      <c r="B265" s="33"/>
      <c r="C265" s="129" t="s">
        <v>384</v>
      </c>
      <c r="D265" s="129" t="s">
        <v>161</v>
      </c>
      <c r="E265" s="130" t="s">
        <v>385</v>
      </c>
      <c r="F265" s="131" t="s">
        <v>386</v>
      </c>
      <c r="G265" s="132" t="s">
        <v>387</v>
      </c>
      <c r="H265" s="133">
        <v>1</v>
      </c>
      <c r="I265" s="134"/>
      <c r="J265" s="135">
        <f>ROUND(I265*H265,2)</f>
        <v>0</v>
      </c>
      <c r="K265" s="131" t="s">
        <v>19</v>
      </c>
      <c r="L265" s="33"/>
      <c r="M265" s="136" t="s">
        <v>19</v>
      </c>
      <c r="N265" s="137" t="s">
        <v>47</v>
      </c>
      <c r="P265" s="138">
        <f>O265*H265</f>
        <v>0</v>
      </c>
      <c r="Q265" s="138">
        <v>0</v>
      </c>
      <c r="R265" s="138">
        <f>Q265*H265</f>
        <v>0</v>
      </c>
      <c r="S265" s="138">
        <v>0</v>
      </c>
      <c r="T265" s="138">
        <f>S265*H265</f>
        <v>0</v>
      </c>
      <c r="U265" s="276" t="s">
        <v>19</v>
      </c>
      <c r="V265" s="1" t="str">
        <f t="shared" si="2"/>
        <v/>
      </c>
      <c r="AR265" s="140" t="s">
        <v>166</v>
      </c>
      <c r="AT265" s="140" t="s">
        <v>161</v>
      </c>
      <c r="AU265" s="140" t="s">
        <v>88</v>
      </c>
      <c r="AY265" s="18" t="s">
        <v>158</v>
      </c>
      <c r="BE265" s="141">
        <f>IF(N265="základní",J265,0)</f>
        <v>0</v>
      </c>
      <c r="BF265" s="141">
        <f>IF(N265="snížená",J265,0)</f>
        <v>0</v>
      </c>
      <c r="BG265" s="141">
        <f>IF(N265="zákl. přenesená",J265,0)</f>
        <v>0</v>
      </c>
      <c r="BH265" s="141">
        <f>IF(N265="sníž. přenesená",J265,0)</f>
        <v>0</v>
      </c>
      <c r="BI265" s="141">
        <f>IF(N265="nulová",J265,0)</f>
        <v>0</v>
      </c>
      <c r="BJ265" s="18" t="s">
        <v>88</v>
      </c>
      <c r="BK265" s="141">
        <f>ROUND(I265*H265,2)</f>
        <v>0</v>
      </c>
      <c r="BL265" s="18" t="s">
        <v>166</v>
      </c>
      <c r="BM265" s="140" t="s">
        <v>388</v>
      </c>
    </row>
    <row r="266" spans="2:65" s="1" customFormat="1" ht="16.5" customHeight="1" x14ac:dyDescent="0.2">
      <c r="B266" s="33"/>
      <c r="C266" s="129" t="s">
        <v>389</v>
      </c>
      <c r="D266" s="129" t="s">
        <v>161</v>
      </c>
      <c r="E266" s="130" t="s">
        <v>390</v>
      </c>
      <c r="F266" s="131" t="s">
        <v>391</v>
      </c>
      <c r="G266" s="132" t="s">
        <v>387</v>
      </c>
      <c r="H266" s="133">
        <v>1</v>
      </c>
      <c r="I266" s="134"/>
      <c r="J266" s="135">
        <f>ROUND(I266*H266,2)</f>
        <v>0</v>
      </c>
      <c r="K266" s="131" t="s">
        <v>19</v>
      </c>
      <c r="L266" s="33"/>
      <c r="M266" s="136" t="s">
        <v>19</v>
      </c>
      <c r="N266" s="137" t="s">
        <v>47</v>
      </c>
      <c r="P266" s="138">
        <f>O266*H266</f>
        <v>0</v>
      </c>
      <c r="Q266" s="138">
        <v>0</v>
      </c>
      <c r="R266" s="138">
        <f>Q266*H266</f>
        <v>0</v>
      </c>
      <c r="S266" s="138">
        <v>0</v>
      </c>
      <c r="T266" s="138">
        <f>S266*H266</f>
        <v>0</v>
      </c>
      <c r="U266" s="276" t="s">
        <v>19</v>
      </c>
      <c r="V266" s="1" t="str">
        <f t="shared" si="2"/>
        <v/>
      </c>
      <c r="AR266" s="140" t="s">
        <v>166</v>
      </c>
      <c r="AT266" s="140" t="s">
        <v>161</v>
      </c>
      <c r="AU266" s="140" t="s">
        <v>88</v>
      </c>
      <c r="AY266" s="18" t="s">
        <v>158</v>
      </c>
      <c r="BE266" s="141">
        <f>IF(N266="základní",J266,0)</f>
        <v>0</v>
      </c>
      <c r="BF266" s="141">
        <f>IF(N266="snížená",J266,0)</f>
        <v>0</v>
      </c>
      <c r="BG266" s="141">
        <f>IF(N266="zákl. přenesená",J266,0)</f>
        <v>0</v>
      </c>
      <c r="BH266" s="141">
        <f>IF(N266="sníž. přenesená",J266,0)</f>
        <v>0</v>
      </c>
      <c r="BI266" s="141">
        <f>IF(N266="nulová",J266,0)</f>
        <v>0</v>
      </c>
      <c r="BJ266" s="18" t="s">
        <v>88</v>
      </c>
      <c r="BK266" s="141">
        <f>ROUND(I266*H266,2)</f>
        <v>0</v>
      </c>
      <c r="BL266" s="18" t="s">
        <v>166</v>
      </c>
      <c r="BM266" s="140" t="s">
        <v>392</v>
      </c>
    </row>
    <row r="267" spans="2:65" s="1" customFormat="1" ht="24.2" customHeight="1" x14ac:dyDescent="0.2">
      <c r="B267" s="33"/>
      <c r="C267" s="129" t="s">
        <v>393</v>
      </c>
      <c r="D267" s="129" t="s">
        <v>161</v>
      </c>
      <c r="E267" s="130" t="s">
        <v>394</v>
      </c>
      <c r="F267" s="131" t="s">
        <v>395</v>
      </c>
      <c r="G267" s="132" t="s">
        <v>387</v>
      </c>
      <c r="H267" s="133">
        <v>1</v>
      </c>
      <c r="I267" s="134"/>
      <c r="J267" s="135">
        <f>ROUND(I267*H267,2)</f>
        <v>0</v>
      </c>
      <c r="K267" s="131" t="s">
        <v>19</v>
      </c>
      <c r="L267" s="33"/>
      <c r="M267" s="136" t="s">
        <v>19</v>
      </c>
      <c r="N267" s="137" t="s">
        <v>47</v>
      </c>
      <c r="P267" s="138">
        <f>O267*H267</f>
        <v>0</v>
      </c>
      <c r="Q267" s="138">
        <v>0</v>
      </c>
      <c r="R267" s="138">
        <f>Q267*H267</f>
        <v>0</v>
      </c>
      <c r="S267" s="138">
        <v>0</v>
      </c>
      <c r="T267" s="138">
        <f>S267*H267</f>
        <v>0</v>
      </c>
      <c r="U267" s="276" t="s">
        <v>19</v>
      </c>
      <c r="V267" s="1" t="str">
        <f t="shared" si="2"/>
        <v/>
      </c>
      <c r="AR267" s="140" t="s">
        <v>166</v>
      </c>
      <c r="AT267" s="140" t="s">
        <v>161</v>
      </c>
      <c r="AU267" s="140" t="s">
        <v>88</v>
      </c>
      <c r="AY267" s="18" t="s">
        <v>158</v>
      </c>
      <c r="BE267" s="141">
        <f>IF(N267="základní",J267,0)</f>
        <v>0</v>
      </c>
      <c r="BF267" s="141">
        <f>IF(N267="snížená",J267,0)</f>
        <v>0</v>
      </c>
      <c r="BG267" s="141">
        <f>IF(N267="zákl. přenesená",J267,0)</f>
        <v>0</v>
      </c>
      <c r="BH267" s="141">
        <f>IF(N267="sníž. přenesená",J267,0)</f>
        <v>0</v>
      </c>
      <c r="BI267" s="141">
        <f>IF(N267="nulová",J267,0)</f>
        <v>0</v>
      </c>
      <c r="BJ267" s="18" t="s">
        <v>88</v>
      </c>
      <c r="BK267" s="141">
        <f>ROUND(I267*H267,2)</f>
        <v>0</v>
      </c>
      <c r="BL267" s="18" t="s">
        <v>166</v>
      </c>
      <c r="BM267" s="140" t="s">
        <v>396</v>
      </c>
    </row>
    <row r="268" spans="2:65" s="1" customFormat="1" ht="24.2" customHeight="1" x14ac:dyDescent="0.2">
      <c r="B268" s="33"/>
      <c r="C268" s="129" t="s">
        <v>397</v>
      </c>
      <c r="D268" s="129" t="s">
        <v>161</v>
      </c>
      <c r="E268" s="130" t="s">
        <v>398</v>
      </c>
      <c r="F268" s="131" t="s">
        <v>399</v>
      </c>
      <c r="G268" s="132" t="s">
        <v>164</v>
      </c>
      <c r="H268" s="133">
        <v>46.73</v>
      </c>
      <c r="I268" s="134"/>
      <c r="J268" s="135">
        <f>ROUND(I268*H268,2)</f>
        <v>0</v>
      </c>
      <c r="K268" s="131" t="s">
        <v>165</v>
      </c>
      <c r="L268" s="33"/>
      <c r="M268" s="136" t="s">
        <v>19</v>
      </c>
      <c r="N268" s="137" t="s">
        <v>47</v>
      </c>
      <c r="P268" s="138">
        <f>O268*H268</f>
        <v>0</v>
      </c>
      <c r="Q268" s="138">
        <v>1.2999999999999999E-4</v>
      </c>
      <c r="R268" s="138">
        <f>Q268*H268</f>
        <v>6.0748999999999994E-3</v>
      </c>
      <c r="S268" s="138">
        <v>0</v>
      </c>
      <c r="T268" s="138">
        <f>S268*H268</f>
        <v>0</v>
      </c>
      <c r="U268" s="276" t="s">
        <v>19</v>
      </c>
      <c r="V268" s="1" t="str">
        <f t="shared" si="2"/>
        <v/>
      </c>
      <c r="AR268" s="140" t="s">
        <v>166</v>
      </c>
      <c r="AT268" s="140" t="s">
        <v>161</v>
      </c>
      <c r="AU268" s="140" t="s">
        <v>88</v>
      </c>
      <c r="AY268" s="18" t="s">
        <v>158</v>
      </c>
      <c r="BE268" s="141">
        <f>IF(N268="základní",J268,0)</f>
        <v>0</v>
      </c>
      <c r="BF268" s="141">
        <f>IF(N268="snížená",J268,0)</f>
        <v>0</v>
      </c>
      <c r="BG268" s="141">
        <f>IF(N268="zákl. přenesená",J268,0)</f>
        <v>0</v>
      </c>
      <c r="BH268" s="141">
        <f>IF(N268="sníž. přenesená",J268,0)</f>
        <v>0</v>
      </c>
      <c r="BI268" s="141">
        <f>IF(N268="nulová",J268,0)</f>
        <v>0</v>
      </c>
      <c r="BJ268" s="18" t="s">
        <v>88</v>
      </c>
      <c r="BK268" s="141">
        <f>ROUND(I268*H268,2)</f>
        <v>0</v>
      </c>
      <c r="BL268" s="18" t="s">
        <v>166</v>
      </c>
      <c r="BM268" s="140" t="s">
        <v>400</v>
      </c>
    </row>
    <row r="269" spans="2:65" s="1" customFormat="1" x14ac:dyDescent="0.2">
      <c r="B269" s="33"/>
      <c r="D269" s="142" t="s">
        <v>168</v>
      </c>
      <c r="F269" s="143" t="s">
        <v>401</v>
      </c>
      <c r="I269" s="144"/>
      <c r="L269" s="33"/>
      <c r="M269" s="145"/>
      <c r="U269" s="277"/>
      <c r="V269" s="1" t="str">
        <f t="shared" si="2"/>
        <v/>
      </c>
      <c r="AT269" s="18" t="s">
        <v>168</v>
      </c>
      <c r="AU269" s="18" t="s">
        <v>88</v>
      </c>
    </row>
    <row r="270" spans="2:65" s="12" customFormat="1" x14ac:dyDescent="0.2">
      <c r="B270" s="146"/>
      <c r="D270" s="147" t="s">
        <v>170</v>
      </c>
      <c r="E270" s="148" t="s">
        <v>19</v>
      </c>
      <c r="F270" s="149" t="s">
        <v>402</v>
      </c>
      <c r="H270" s="150">
        <v>46.73</v>
      </c>
      <c r="I270" s="151"/>
      <c r="L270" s="146"/>
      <c r="M270" s="152"/>
      <c r="U270" s="278"/>
      <c r="V270" s="1" t="str">
        <f t="shared" si="2"/>
        <v/>
      </c>
      <c r="AT270" s="148" t="s">
        <v>170</v>
      </c>
      <c r="AU270" s="148" t="s">
        <v>88</v>
      </c>
      <c r="AV270" s="12" t="s">
        <v>88</v>
      </c>
      <c r="AW270" s="12" t="s">
        <v>36</v>
      </c>
      <c r="AX270" s="12" t="s">
        <v>75</v>
      </c>
      <c r="AY270" s="148" t="s">
        <v>158</v>
      </c>
    </row>
    <row r="271" spans="2:65" s="13" customFormat="1" x14ac:dyDescent="0.2">
      <c r="B271" s="153"/>
      <c r="D271" s="147" t="s">
        <v>170</v>
      </c>
      <c r="E271" s="154" t="s">
        <v>19</v>
      </c>
      <c r="F271" s="155" t="s">
        <v>173</v>
      </c>
      <c r="H271" s="156">
        <v>46.73</v>
      </c>
      <c r="I271" s="157"/>
      <c r="L271" s="153"/>
      <c r="M271" s="158"/>
      <c r="U271" s="279"/>
      <c r="V271" s="1" t="str">
        <f t="shared" si="2"/>
        <v/>
      </c>
      <c r="AT271" s="154" t="s">
        <v>170</v>
      </c>
      <c r="AU271" s="154" t="s">
        <v>88</v>
      </c>
      <c r="AV271" s="13" t="s">
        <v>166</v>
      </c>
      <c r="AW271" s="13" t="s">
        <v>36</v>
      </c>
      <c r="AX271" s="13" t="s">
        <v>82</v>
      </c>
      <c r="AY271" s="154" t="s">
        <v>158</v>
      </c>
    </row>
    <row r="272" spans="2:65" s="1" customFormat="1" ht="24.2" customHeight="1" x14ac:dyDescent="0.2">
      <c r="B272" s="33"/>
      <c r="C272" s="129" t="s">
        <v>403</v>
      </c>
      <c r="D272" s="129" t="s">
        <v>161</v>
      </c>
      <c r="E272" s="130" t="s">
        <v>404</v>
      </c>
      <c r="F272" s="131" t="s">
        <v>405</v>
      </c>
      <c r="G272" s="132" t="s">
        <v>164</v>
      </c>
      <c r="H272" s="133">
        <v>6.56</v>
      </c>
      <c r="I272" s="134"/>
      <c r="J272" s="135">
        <f>ROUND(I272*H272,2)</f>
        <v>0</v>
      </c>
      <c r="K272" s="131" t="s">
        <v>165</v>
      </c>
      <c r="L272" s="33"/>
      <c r="M272" s="136" t="s">
        <v>19</v>
      </c>
      <c r="N272" s="137" t="s">
        <v>47</v>
      </c>
      <c r="P272" s="138">
        <f>O272*H272</f>
        <v>0</v>
      </c>
      <c r="Q272" s="138">
        <v>0</v>
      </c>
      <c r="R272" s="138">
        <f>Q272*H272</f>
        <v>0</v>
      </c>
      <c r="S272" s="138">
        <v>7.3999999999999996E-2</v>
      </c>
      <c r="T272" s="138">
        <f>S272*H272</f>
        <v>0.48543999999999993</v>
      </c>
      <c r="U272" s="276" t="s">
        <v>19</v>
      </c>
      <c r="V272" s="1" t="str">
        <f t="shared" si="2"/>
        <v/>
      </c>
      <c r="AR272" s="140" t="s">
        <v>166</v>
      </c>
      <c r="AT272" s="140" t="s">
        <v>161</v>
      </c>
      <c r="AU272" s="140" t="s">
        <v>88</v>
      </c>
      <c r="AY272" s="18" t="s">
        <v>158</v>
      </c>
      <c r="BE272" s="141">
        <f>IF(N272="základní",J272,0)</f>
        <v>0</v>
      </c>
      <c r="BF272" s="141">
        <f>IF(N272="snížená",J272,0)</f>
        <v>0</v>
      </c>
      <c r="BG272" s="141">
        <f>IF(N272="zákl. přenesená",J272,0)</f>
        <v>0</v>
      </c>
      <c r="BH272" s="141">
        <f>IF(N272="sníž. přenesená",J272,0)</f>
        <v>0</v>
      </c>
      <c r="BI272" s="141">
        <f>IF(N272="nulová",J272,0)</f>
        <v>0</v>
      </c>
      <c r="BJ272" s="18" t="s">
        <v>88</v>
      </c>
      <c r="BK272" s="141">
        <f>ROUND(I272*H272,2)</f>
        <v>0</v>
      </c>
      <c r="BL272" s="18" t="s">
        <v>166</v>
      </c>
      <c r="BM272" s="140" t="s">
        <v>406</v>
      </c>
    </row>
    <row r="273" spans="2:65" s="1" customFormat="1" x14ac:dyDescent="0.2">
      <c r="B273" s="33"/>
      <c r="D273" s="142" t="s">
        <v>168</v>
      </c>
      <c r="F273" s="143" t="s">
        <v>407</v>
      </c>
      <c r="I273" s="144"/>
      <c r="L273" s="33"/>
      <c r="M273" s="145"/>
      <c r="U273" s="277"/>
      <c r="V273" s="1" t="str">
        <f t="shared" si="2"/>
        <v/>
      </c>
      <c r="AT273" s="18" t="s">
        <v>168</v>
      </c>
      <c r="AU273" s="18" t="s">
        <v>88</v>
      </c>
    </row>
    <row r="274" spans="2:65" s="14" customFormat="1" x14ac:dyDescent="0.2">
      <c r="B274" s="159"/>
      <c r="D274" s="147" t="s">
        <v>170</v>
      </c>
      <c r="E274" s="160" t="s">
        <v>19</v>
      </c>
      <c r="F274" s="161" t="s">
        <v>408</v>
      </c>
      <c r="H274" s="160" t="s">
        <v>19</v>
      </c>
      <c r="I274" s="162"/>
      <c r="L274" s="159"/>
      <c r="M274" s="163"/>
      <c r="U274" s="280"/>
      <c r="V274" s="1" t="str">
        <f t="shared" si="2"/>
        <v/>
      </c>
      <c r="AT274" s="160" t="s">
        <v>170</v>
      </c>
      <c r="AU274" s="160" t="s">
        <v>88</v>
      </c>
      <c r="AV274" s="14" t="s">
        <v>82</v>
      </c>
      <c r="AW274" s="14" t="s">
        <v>36</v>
      </c>
      <c r="AX274" s="14" t="s">
        <v>75</v>
      </c>
      <c r="AY274" s="160" t="s">
        <v>158</v>
      </c>
    </row>
    <row r="275" spans="2:65" s="12" customFormat="1" x14ac:dyDescent="0.2">
      <c r="B275" s="146"/>
      <c r="D275" s="147" t="s">
        <v>170</v>
      </c>
      <c r="E275" s="148" t="s">
        <v>19</v>
      </c>
      <c r="F275" s="149" t="s">
        <v>409</v>
      </c>
      <c r="H275" s="150">
        <v>4.9400000000000004</v>
      </c>
      <c r="I275" s="151"/>
      <c r="L275" s="146"/>
      <c r="M275" s="152"/>
      <c r="U275" s="278"/>
      <c r="V275" s="1" t="str">
        <f t="shared" si="2"/>
        <v/>
      </c>
      <c r="AT275" s="148" t="s">
        <v>170</v>
      </c>
      <c r="AU275" s="148" t="s">
        <v>88</v>
      </c>
      <c r="AV275" s="12" t="s">
        <v>88</v>
      </c>
      <c r="AW275" s="12" t="s">
        <v>36</v>
      </c>
      <c r="AX275" s="12" t="s">
        <v>75</v>
      </c>
      <c r="AY275" s="148" t="s">
        <v>158</v>
      </c>
    </row>
    <row r="276" spans="2:65" s="12" customFormat="1" x14ac:dyDescent="0.2">
      <c r="B276" s="146"/>
      <c r="D276" s="147" t="s">
        <v>170</v>
      </c>
      <c r="E276" s="148" t="s">
        <v>19</v>
      </c>
      <c r="F276" s="149" t="s">
        <v>410</v>
      </c>
      <c r="H276" s="150">
        <v>1.62</v>
      </c>
      <c r="I276" s="151"/>
      <c r="L276" s="146"/>
      <c r="M276" s="152"/>
      <c r="U276" s="278"/>
      <c r="V276" s="1" t="str">
        <f t="shared" si="2"/>
        <v/>
      </c>
      <c r="AT276" s="148" t="s">
        <v>170</v>
      </c>
      <c r="AU276" s="148" t="s">
        <v>88</v>
      </c>
      <c r="AV276" s="12" t="s">
        <v>88</v>
      </c>
      <c r="AW276" s="12" t="s">
        <v>36</v>
      </c>
      <c r="AX276" s="12" t="s">
        <v>75</v>
      </c>
      <c r="AY276" s="148" t="s">
        <v>158</v>
      </c>
    </row>
    <row r="277" spans="2:65" s="13" customFormat="1" x14ac:dyDescent="0.2">
      <c r="B277" s="153"/>
      <c r="D277" s="147" t="s">
        <v>170</v>
      </c>
      <c r="E277" s="154" t="s">
        <v>19</v>
      </c>
      <c r="F277" s="155" t="s">
        <v>173</v>
      </c>
      <c r="H277" s="156">
        <v>6.5600000000000005</v>
      </c>
      <c r="I277" s="157"/>
      <c r="L277" s="153"/>
      <c r="M277" s="158"/>
      <c r="U277" s="279"/>
      <c r="V277" s="1" t="str">
        <f t="shared" si="2"/>
        <v/>
      </c>
      <c r="AT277" s="154" t="s">
        <v>170</v>
      </c>
      <c r="AU277" s="154" t="s">
        <v>88</v>
      </c>
      <c r="AV277" s="13" t="s">
        <v>166</v>
      </c>
      <c r="AW277" s="13" t="s">
        <v>36</v>
      </c>
      <c r="AX277" s="13" t="s">
        <v>82</v>
      </c>
      <c r="AY277" s="154" t="s">
        <v>158</v>
      </c>
    </row>
    <row r="278" spans="2:65" s="1" customFormat="1" ht="24.2" customHeight="1" x14ac:dyDescent="0.2">
      <c r="B278" s="33"/>
      <c r="C278" s="129" t="s">
        <v>411</v>
      </c>
      <c r="D278" s="129" t="s">
        <v>161</v>
      </c>
      <c r="E278" s="130" t="s">
        <v>412</v>
      </c>
      <c r="F278" s="131" t="s">
        <v>413</v>
      </c>
      <c r="G278" s="132" t="s">
        <v>164</v>
      </c>
      <c r="H278" s="133">
        <v>1.62</v>
      </c>
      <c r="I278" s="134"/>
      <c r="J278" s="135">
        <f>ROUND(I278*H278,2)</f>
        <v>0</v>
      </c>
      <c r="K278" s="131" t="s">
        <v>165</v>
      </c>
      <c r="L278" s="33"/>
      <c r="M278" s="136" t="s">
        <v>19</v>
      </c>
      <c r="N278" s="137" t="s">
        <v>47</v>
      </c>
      <c r="P278" s="138">
        <f>O278*H278</f>
        <v>0</v>
      </c>
      <c r="Q278" s="138">
        <v>0</v>
      </c>
      <c r="R278" s="138">
        <f>Q278*H278</f>
        <v>0</v>
      </c>
      <c r="S278" s="138">
        <v>3.5000000000000003E-2</v>
      </c>
      <c r="T278" s="138">
        <f>S278*H278</f>
        <v>5.6700000000000007E-2</v>
      </c>
      <c r="U278" s="276" t="s">
        <v>19</v>
      </c>
      <c r="V278" s="1" t="str">
        <f t="shared" si="2"/>
        <v/>
      </c>
      <c r="AR278" s="140" t="s">
        <v>166</v>
      </c>
      <c r="AT278" s="140" t="s">
        <v>161</v>
      </c>
      <c r="AU278" s="140" t="s">
        <v>88</v>
      </c>
      <c r="AY278" s="18" t="s">
        <v>158</v>
      </c>
      <c r="BE278" s="141">
        <f>IF(N278="základní",J278,0)</f>
        <v>0</v>
      </c>
      <c r="BF278" s="141">
        <f>IF(N278="snížená",J278,0)</f>
        <v>0</v>
      </c>
      <c r="BG278" s="141">
        <f>IF(N278="zákl. přenesená",J278,0)</f>
        <v>0</v>
      </c>
      <c r="BH278" s="141">
        <f>IF(N278="sníž. přenesená",J278,0)</f>
        <v>0</v>
      </c>
      <c r="BI278" s="141">
        <f>IF(N278="nulová",J278,0)</f>
        <v>0</v>
      </c>
      <c r="BJ278" s="18" t="s">
        <v>88</v>
      </c>
      <c r="BK278" s="141">
        <f>ROUND(I278*H278,2)</f>
        <v>0</v>
      </c>
      <c r="BL278" s="18" t="s">
        <v>166</v>
      </c>
      <c r="BM278" s="140" t="s">
        <v>414</v>
      </c>
    </row>
    <row r="279" spans="2:65" s="1" customFormat="1" x14ac:dyDescent="0.2">
      <c r="B279" s="33"/>
      <c r="D279" s="142" t="s">
        <v>168</v>
      </c>
      <c r="F279" s="143" t="s">
        <v>415</v>
      </c>
      <c r="I279" s="144"/>
      <c r="L279" s="33"/>
      <c r="M279" s="145"/>
      <c r="U279" s="277"/>
      <c r="V279" s="1" t="str">
        <f t="shared" si="2"/>
        <v/>
      </c>
      <c r="AT279" s="18" t="s">
        <v>168</v>
      </c>
      <c r="AU279" s="18" t="s">
        <v>88</v>
      </c>
    </row>
    <row r="280" spans="2:65" s="14" customFormat="1" x14ac:dyDescent="0.2">
      <c r="B280" s="159"/>
      <c r="D280" s="147" t="s">
        <v>170</v>
      </c>
      <c r="E280" s="160" t="s">
        <v>19</v>
      </c>
      <c r="F280" s="161" t="s">
        <v>408</v>
      </c>
      <c r="H280" s="160" t="s">
        <v>19</v>
      </c>
      <c r="I280" s="162"/>
      <c r="L280" s="159"/>
      <c r="M280" s="163"/>
      <c r="U280" s="280"/>
      <c r="V280" s="1" t="str">
        <f t="shared" si="2"/>
        <v/>
      </c>
      <c r="AT280" s="160" t="s">
        <v>170</v>
      </c>
      <c r="AU280" s="160" t="s">
        <v>88</v>
      </c>
      <c r="AV280" s="14" t="s">
        <v>82</v>
      </c>
      <c r="AW280" s="14" t="s">
        <v>36</v>
      </c>
      <c r="AX280" s="14" t="s">
        <v>75</v>
      </c>
      <c r="AY280" s="160" t="s">
        <v>158</v>
      </c>
    </row>
    <row r="281" spans="2:65" s="12" customFormat="1" x14ac:dyDescent="0.2">
      <c r="B281" s="146"/>
      <c r="D281" s="147" t="s">
        <v>170</v>
      </c>
      <c r="E281" s="148" t="s">
        <v>19</v>
      </c>
      <c r="F281" s="149" t="s">
        <v>324</v>
      </c>
      <c r="H281" s="150">
        <v>1.62</v>
      </c>
      <c r="I281" s="151"/>
      <c r="L281" s="146"/>
      <c r="M281" s="152"/>
      <c r="U281" s="278"/>
      <c r="V281" s="1" t="str">
        <f t="shared" si="2"/>
        <v/>
      </c>
      <c r="AT281" s="148" t="s">
        <v>170</v>
      </c>
      <c r="AU281" s="148" t="s">
        <v>88</v>
      </c>
      <c r="AV281" s="12" t="s">
        <v>88</v>
      </c>
      <c r="AW281" s="12" t="s">
        <v>36</v>
      </c>
      <c r="AX281" s="12" t="s">
        <v>75</v>
      </c>
      <c r="AY281" s="148" t="s">
        <v>158</v>
      </c>
    </row>
    <row r="282" spans="2:65" s="13" customFormat="1" x14ac:dyDescent="0.2">
      <c r="B282" s="153"/>
      <c r="D282" s="147" t="s">
        <v>170</v>
      </c>
      <c r="E282" s="154" t="s">
        <v>19</v>
      </c>
      <c r="F282" s="155" t="s">
        <v>173</v>
      </c>
      <c r="H282" s="156">
        <v>1.62</v>
      </c>
      <c r="I282" s="157"/>
      <c r="L282" s="153"/>
      <c r="M282" s="158"/>
      <c r="U282" s="279"/>
      <c r="V282" s="1" t="str">
        <f t="shared" si="2"/>
        <v/>
      </c>
      <c r="AT282" s="154" t="s">
        <v>170</v>
      </c>
      <c r="AU282" s="154" t="s">
        <v>88</v>
      </c>
      <c r="AV282" s="13" t="s">
        <v>166</v>
      </c>
      <c r="AW282" s="13" t="s">
        <v>36</v>
      </c>
      <c r="AX282" s="13" t="s">
        <v>82</v>
      </c>
      <c r="AY282" s="154" t="s">
        <v>158</v>
      </c>
    </row>
    <row r="283" spans="2:65" s="1" customFormat="1" ht="16.5" customHeight="1" x14ac:dyDescent="0.2">
      <c r="B283" s="33"/>
      <c r="C283" s="129" t="s">
        <v>416</v>
      </c>
      <c r="D283" s="129" t="s">
        <v>161</v>
      </c>
      <c r="E283" s="130" t="s">
        <v>417</v>
      </c>
      <c r="F283" s="131" t="s">
        <v>418</v>
      </c>
      <c r="G283" s="132" t="s">
        <v>188</v>
      </c>
      <c r="H283" s="133">
        <v>12.16</v>
      </c>
      <c r="I283" s="134"/>
      <c r="J283" s="135">
        <f>ROUND(I283*H283,2)</f>
        <v>0</v>
      </c>
      <c r="K283" s="131" t="s">
        <v>165</v>
      </c>
      <c r="L283" s="33"/>
      <c r="M283" s="136" t="s">
        <v>19</v>
      </c>
      <c r="N283" s="137" t="s">
        <v>47</v>
      </c>
      <c r="P283" s="138">
        <f>O283*H283</f>
        <v>0</v>
      </c>
      <c r="Q283" s="138">
        <v>0</v>
      </c>
      <c r="R283" s="138">
        <f>Q283*H283</f>
        <v>0</v>
      </c>
      <c r="S283" s="138">
        <v>3.2499999999999999E-3</v>
      </c>
      <c r="T283" s="138">
        <f>S283*H283</f>
        <v>3.952E-2</v>
      </c>
      <c r="U283" s="276" t="s">
        <v>19</v>
      </c>
      <c r="V283" s="1" t="str">
        <f t="shared" si="2"/>
        <v/>
      </c>
      <c r="AR283" s="140" t="s">
        <v>259</v>
      </c>
      <c r="AT283" s="140" t="s">
        <v>161</v>
      </c>
      <c r="AU283" s="140" t="s">
        <v>88</v>
      </c>
      <c r="AY283" s="18" t="s">
        <v>158</v>
      </c>
      <c r="BE283" s="141">
        <f>IF(N283="základní",J283,0)</f>
        <v>0</v>
      </c>
      <c r="BF283" s="141">
        <f>IF(N283="snížená",J283,0)</f>
        <v>0</v>
      </c>
      <c r="BG283" s="141">
        <f>IF(N283="zákl. přenesená",J283,0)</f>
        <v>0</v>
      </c>
      <c r="BH283" s="141">
        <f>IF(N283="sníž. přenesená",J283,0)</f>
        <v>0</v>
      </c>
      <c r="BI283" s="141">
        <f>IF(N283="nulová",J283,0)</f>
        <v>0</v>
      </c>
      <c r="BJ283" s="18" t="s">
        <v>88</v>
      </c>
      <c r="BK283" s="141">
        <f>ROUND(I283*H283,2)</f>
        <v>0</v>
      </c>
      <c r="BL283" s="18" t="s">
        <v>259</v>
      </c>
      <c r="BM283" s="140" t="s">
        <v>419</v>
      </c>
    </row>
    <row r="284" spans="2:65" s="1" customFormat="1" x14ac:dyDescent="0.2">
      <c r="B284" s="33"/>
      <c r="D284" s="142" t="s">
        <v>168</v>
      </c>
      <c r="F284" s="143" t="s">
        <v>420</v>
      </c>
      <c r="I284" s="144"/>
      <c r="L284" s="33"/>
      <c r="M284" s="145"/>
      <c r="U284" s="277"/>
      <c r="V284" s="1" t="str">
        <f t="shared" si="2"/>
        <v/>
      </c>
      <c r="AT284" s="18" t="s">
        <v>168</v>
      </c>
      <c r="AU284" s="18" t="s">
        <v>88</v>
      </c>
    </row>
    <row r="285" spans="2:65" s="14" customFormat="1" x14ac:dyDescent="0.2">
      <c r="B285" s="159"/>
      <c r="D285" s="147" t="s">
        <v>170</v>
      </c>
      <c r="E285" s="160" t="s">
        <v>19</v>
      </c>
      <c r="F285" s="161" t="s">
        <v>408</v>
      </c>
      <c r="H285" s="160" t="s">
        <v>19</v>
      </c>
      <c r="I285" s="162"/>
      <c r="L285" s="159"/>
      <c r="M285" s="163"/>
      <c r="U285" s="280"/>
      <c r="V285" s="1" t="str">
        <f t="shared" si="2"/>
        <v/>
      </c>
      <c r="AT285" s="160" t="s">
        <v>170</v>
      </c>
      <c r="AU285" s="160" t="s">
        <v>88</v>
      </c>
      <c r="AV285" s="14" t="s">
        <v>82</v>
      </c>
      <c r="AW285" s="14" t="s">
        <v>36</v>
      </c>
      <c r="AX285" s="14" t="s">
        <v>75</v>
      </c>
      <c r="AY285" s="160" t="s">
        <v>158</v>
      </c>
    </row>
    <row r="286" spans="2:65" s="12" customFormat="1" x14ac:dyDescent="0.2">
      <c r="B286" s="146"/>
      <c r="D286" s="147" t="s">
        <v>170</v>
      </c>
      <c r="E286" s="148" t="s">
        <v>19</v>
      </c>
      <c r="F286" s="149" t="s">
        <v>421</v>
      </c>
      <c r="H286" s="150">
        <v>7.41</v>
      </c>
      <c r="I286" s="151"/>
      <c r="L286" s="146"/>
      <c r="M286" s="152"/>
      <c r="U286" s="278"/>
      <c r="V286" s="1" t="str">
        <f t="shared" si="2"/>
        <v/>
      </c>
      <c r="AT286" s="148" t="s">
        <v>170</v>
      </c>
      <c r="AU286" s="148" t="s">
        <v>88</v>
      </c>
      <c r="AV286" s="12" t="s">
        <v>88</v>
      </c>
      <c r="AW286" s="12" t="s">
        <v>36</v>
      </c>
      <c r="AX286" s="12" t="s">
        <v>75</v>
      </c>
      <c r="AY286" s="148" t="s">
        <v>158</v>
      </c>
    </row>
    <row r="287" spans="2:65" s="12" customFormat="1" x14ac:dyDescent="0.2">
      <c r="B287" s="146"/>
      <c r="D287" s="147" t="s">
        <v>170</v>
      </c>
      <c r="E287" s="148" t="s">
        <v>19</v>
      </c>
      <c r="F287" s="149" t="s">
        <v>422</v>
      </c>
      <c r="H287" s="150">
        <v>4.75</v>
      </c>
      <c r="I287" s="151"/>
      <c r="L287" s="146"/>
      <c r="M287" s="152"/>
      <c r="U287" s="278"/>
      <c r="V287" s="1" t="str">
        <f t="shared" si="2"/>
        <v/>
      </c>
      <c r="AT287" s="148" t="s">
        <v>170</v>
      </c>
      <c r="AU287" s="148" t="s">
        <v>88</v>
      </c>
      <c r="AV287" s="12" t="s">
        <v>88</v>
      </c>
      <c r="AW287" s="12" t="s">
        <v>36</v>
      </c>
      <c r="AX287" s="12" t="s">
        <v>75</v>
      </c>
      <c r="AY287" s="148" t="s">
        <v>158</v>
      </c>
    </row>
    <row r="288" spans="2:65" s="13" customFormat="1" x14ac:dyDescent="0.2">
      <c r="B288" s="153"/>
      <c r="D288" s="147" t="s">
        <v>170</v>
      </c>
      <c r="E288" s="154" t="s">
        <v>19</v>
      </c>
      <c r="F288" s="155" t="s">
        <v>173</v>
      </c>
      <c r="H288" s="156">
        <v>12.16</v>
      </c>
      <c r="I288" s="157"/>
      <c r="L288" s="153"/>
      <c r="M288" s="158"/>
      <c r="U288" s="279"/>
      <c r="V288" s="1" t="str">
        <f t="shared" si="2"/>
        <v/>
      </c>
      <c r="AT288" s="154" t="s">
        <v>170</v>
      </c>
      <c r="AU288" s="154" t="s">
        <v>88</v>
      </c>
      <c r="AV288" s="13" t="s">
        <v>166</v>
      </c>
      <c r="AW288" s="13" t="s">
        <v>36</v>
      </c>
      <c r="AX288" s="13" t="s">
        <v>82</v>
      </c>
      <c r="AY288" s="154" t="s">
        <v>158</v>
      </c>
    </row>
    <row r="289" spans="2:65" s="1" customFormat="1" ht="16.5" customHeight="1" x14ac:dyDescent="0.2">
      <c r="B289" s="33"/>
      <c r="C289" s="129" t="s">
        <v>423</v>
      </c>
      <c r="D289" s="129" t="s">
        <v>161</v>
      </c>
      <c r="E289" s="130" t="s">
        <v>424</v>
      </c>
      <c r="F289" s="131" t="s">
        <v>425</v>
      </c>
      <c r="G289" s="132" t="s">
        <v>307</v>
      </c>
      <c r="H289" s="133">
        <v>0.124</v>
      </c>
      <c r="I289" s="134"/>
      <c r="J289" s="135">
        <f>ROUND(I289*H289,2)</f>
        <v>0</v>
      </c>
      <c r="K289" s="131" t="s">
        <v>165</v>
      </c>
      <c r="L289" s="33"/>
      <c r="M289" s="136" t="s">
        <v>19</v>
      </c>
      <c r="N289" s="137" t="s">
        <v>47</v>
      </c>
      <c r="P289" s="138">
        <f>O289*H289</f>
        <v>0</v>
      </c>
      <c r="Q289" s="138">
        <v>0</v>
      </c>
      <c r="R289" s="138">
        <f>Q289*H289</f>
        <v>0</v>
      </c>
      <c r="S289" s="138">
        <v>2.2000000000000002</v>
      </c>
      <c r="T289" s="138">
        <f>S289*H289</f>
        <v>0.27280000000000004</v>
      </c>
      <c r="U289" s="276" t="s">
        <v>19</v>
      </c>
      <c r="V289" s="1" t="str">
        <f t="shared" si="2"/>
        <v/>
      </c>
      <c r="AR289" s="140" t="s">
        <v>166</v>
      </c>
      <c r="AT289" s="140" t="s">
        <v>161</v>
      </c>
      <c r="AU289" s="140" t="s">
        <v>88</v>
      </c>
      <c r="AY289" s="18" t="s">
        <v>158</v>
      </c>
      <c r="BE289" s="141">
        <f>IF(N289="základní",J289,0)</f>
        <v>0</v>
      </c>
      <c r="BF289" s="141">
        <f>IF(N289="snížená",J289,0)</f>
        <v>0</v>
      </c>
      <c r="BG289" s="141">
        <f>IF(N289="zákl. přenesená",J289,0)</f>
        <v>0</v>
      </c>
      <c r="BH289" s="141">
        <f>IF(N289="sníž. přenesená",J289,0)</f>
        <v>0</v>
      </c>
      <c r="BI289" s="141">
        <f>IF(N289="nulová",J289,0)</f>
        <v>0</v>
      </c>
      <c r="BJ289" s="18" t="s">
        <v>88</v>
      </c>
      <c r="BK289" s="141">
        <f>ROUND(I289*H289,2)</f>
        <v>0</v>
      </c>
      <c r="BL289" s="18" t="s">
        <v>166</v>
      </c>
      <c r="BM289" s="140" t="s">
        <v>426</v>
      </c>
    </row>
    <row r="290" spans="2:65" s="1" customFormat="1" x14ac:dyDescent="0.2">
      <c r="B290" s="33"/>
      <c r="D290" s="142" t="s">
        <v>168</v>
      </c>
      <c r="F290" s="143" t="s">
        <v>427</v>
      </c>
      <c r="I290" s="144"/>
      <c r="L290" s="33"/>
      <c r="M290" s="145"/>
      <c r="U290" s="277"/>
      <c r="V290" s="1" t="str">
        <f t="shared" si="2"/>
        <v/>
      </c>
      <c r="AT290" s="18" t="s">
        <v>168</v>
      </c>
      <c r="AU290" s="18" t="s">
        <v>88</v>
      </c>
    </row>
    <row r="291" spans="2:65" s="14" customFormat="1" x14ac:dyDescent="0.2">
      <c r="B291" s="159"/>
      <c r="D291" s="147" t="s">
        <v>170</v>
      </c>
      <c r="E291" s="160" t="s">
        <v>19</v>
      </c>
      <c r="F291" s="161" t="s">
        <v>428</v>
      </c>
      <c r="H291" s="160" t="s">
        <v>19</v>
      </c>
      <c r="I291" s="162"/>
      <c r="L291" s="159"/>
      <c r="M291" s="163"/>
      <c r="U291" s="280"/>
      <c r="V291" s="1" t="str">
        <f t="shared" si="2"/>
        <v/>
      </c>
      <c r="AT291" s="160" t="s">
        <v>170</v>
      </c>
      <c r="AU291" s="160" t="s">
        <v>88</v>
      </c>
      <c r="AV291" s="14" t="s">
        <v>82</v>
      </c>
      <c r="AW291" s="14" t="s">
        <v>36</v>
      </c>
      <c r="AX291" s="14" t="s">
        <v>75</v>
      </c>
      <c r="AY291" s="160" t="s">
        <v>158</v>
      </c>
    </row>
    <row r="292" spans="2:65" s="12" customFormat="1" x14ac:dyDescent="0.2">
      <c r="B292" s="146"/>
      <c r="D292" s="147" t="s">
        <v>170</v>
      </c>
      <c r="E292" s="148" t="s">
        <v>19</v>
      </c>
      <c r="F292" s="149" t="s">
        <v>429</v>
      </c>
      <c r="H292" s="150">
        <v>0.124</v>
      </c>
      <c r="I292" s="151"/>
      <c r="L292" s="146"/>
      <c r="M292" s="152"/>
      <c r="U292" s="278"/>
      <c r="V292" s="1" t="str">
        <f t="shared" si="2"/>
        <v/>
      </c>
      <c r="AT292" s="148" t="s">
        <v>170</v>
      </c>
      <c r="AU292" s="148" t="s">
        <v>88</v>
      </c>
      <c r="AV292" s="12" t="s">
        <v>88</v>
      </c>
      <c r="AW292" s="12" t="s">
        <v>36</v>
      </c>
      <c r="AX292" s="12" t="s">
        <v>75</v>
      </c>
      <c r="AY292" s="148" t="s">
        <v>158</v>
      </c>
    </row>
    <row r="293" spans="2:65" s="13" customFormat="1" x14ac:dyDescent="0.2">
      <c r="B293" s="153"/>
      <c r="D293" s="147" t="s">
        <v>170</v>
      </c>
      <c r="E293" s="154" t="s">
        <v>19</v>
      </c>
      <c r="F293" s="155" t="s">
        <v>173</v>
      </c>
      <c r="H293" s="156">
        <v>0.124</v>
      </c>
      <c r="I293" s="157"/>
      <c r="L293" s="153"/>
      <c r="M293" s="158"/>
      <c r="U293" s="279"/>
      <c r="V293" s="1" t="str">
        <f t="shared" si="2"/>
        <v/>
      </c>
      <c r="AT293" s="154" t="s">
        <v>170</v>
      </c>
      <c r="AU293" s="154" t="s">
        <v>88</v>
      </c>
      <c r="AV293" s="13" t="s">
        <v>166</v>
      </c>
      <c r="AW293" s="13" t="s">
        <v>36</v>
      </c>
      <c r="AX293" s="13" t="s">
        <v>82</v>
      </c>
      <c r="AY293" s="154" t="s">
        <v>158</v>
      </c>
    </row>
    <row r="294" spans="2:65" s="1" customFormat="1" ht="16.5" customHeight="1" x14ac:dyDescent="0.2">
      <c r="B294" s="33"/>
      <c r="C294" s="129" t="s">
        <v>430</v>
      </c>
      <c r="D294" s="129" t="s">
        <v>161</v>
      </c>
      <c r="E294" s="130" t="s">
        <v>431</v>
      </c>
      <c r="F294" s="131" t="s">
        <v>432</v>
      </c>
      <c r="G294" s="132" t="s">
        <v>307</v>
      </c>
      <c r="H294" s="133">
        <v>4.1000000000000002E-2</v>
      </c>
      <c r="I294" s="134"/>
      <c r="J294" s="135">
        <f>ROUND(I294*H294,2)</f>
        <v>0</v>
      </c>
      <c r="K294" s="131" t="s">
        <v>165</v>
      </c>
      <c r="L294" s="33"/>
      <c r="M294" s="136" t="s">
        <v>19</v>
      </c>
      <c r="N294" s="137" t="s">
        <v>47</v>
      </c>
      <c r="P294" s="138">
        <f>O294*H294</f>
        <v>0</v>
      </c>
      <c r="Q294" s="138">
        <v>0</v>
      </c>
      <c r="R294" s="138">
        <f>Q294*H294</f>
        <v>0</v>
      </c>
      <c r="S294" s="138">
        <v>2.2000000000000002</v>
      </c>
      <c r="T294" s="138">
        <f>S294*H294</f>
        <v>9.0200000000000016E-2</v>
      </c>
      <c r="U294" s="276" t="s">
        <v>19</v>
      </c>
      <c r="V294" s="1" t="str">
        <f t="shared" si="2"/>
        <v/>
      </c>
      <c r="AR294" s="140" t="s">
        <v>166</v>
      </c>
      <c r="AT294" s="140" t="s">
        <v>161</v>
      </c>
      <c r="AU294" s="140" t="s">
        <v>88</v>
      </c>
      <c r="AY294" s="18" t="s">
        <v>158</v>
      </c>
      <c r="BE294" s="141">
        <f>IF(N294="základní",J294,0)</f>
        <v>0</v>
      </c>
      <c r="BF294" s="141">
        <f>IF(N294="snížená",J294,0)</f>
        <v>0</v>
      </c>
      <c r="BG294" s="141">
        <f>IF(N294="zákl. přenesená",J294,0)</f>
        <v>0</v>
      </c>
      <c r="BH294" s="141">
        <f>IF(N294="sníž. přenesená",J294,0)</f>
        <v>0</v>
      </c>
      <c r="BI294" s="141">
        <f>IF(N294="nulová",J294,0)</f>
        <v>0</v>
      </c>
      <c r="BJ294" s="18" t="s">
        <v>88</v>
      </c>
      <c r="BK294" s="141">
        <f>ROUND(I294*H294,2)</f>
        <v>0</v>
      </c>
      <c r="BL294" s="18" t="s">
        <v>166</v>
      </c>
      <c r="BM294" s="140" t="s">
        <v>433</v>
      </c>
    </row>
    <row r="295" spans="2:65" s="1" customFormat="1" x14ac:dyDescent="0.2">
      <c r="B295" s="33"/>
      <c r="D295" s="142" t="s">
        <v>168</v>
      </c>
      <c r="F295" s="143" t="s">
        <v>434</v>
      </c>
      <c r="I295" s="144"/>
      <c r="L295" s="33"/>
      <c r="M295" s="145"/>
      <c r="U295" s="277"/>
      <c r="V295" s="1" t="str">
        <f t="shared" si="2"/>
        <v/>
      </c>
      <c r="AT295" s="18" t="s">
        <v>168</v>
      </c>
      <c r="AU295" s="18" t="s">
        <v>88</v>
      </c>
    </row>
    <row r="296" spans="2:65" s="14" customFormat="1" x14ac:dyDescent="0.2">
      <c r="B296" s="159"/>
      <c r="D296" s="147" t="s">
        <v>170</v>
      </c>
      <c r="E296" s="160" t="s">
        <v>19</v>
      </c>
      <c r="F296" s="161" t="s">
        <v>428</v>
      </c>
      <c r="H296" s="160" t="s">
        <v>19</v>
      </c>
      <c r="I296" s="162"/>
      <c r="L296" s="159"/>
      <c r="M296" s="163"/>
      <c r="U296" s="280"/>
      <c r="V296" s="1" t="str">
        <f t="shared" si="2"/>
        <v/>
      </c>
      <c r="AT296" s="160" t="s">
        <v>170</v>
      </c>
      <c r="AU296" s="160" t="s">
        <v>88</v>
      </c>
      <c r="AV296" s="14" t="s">
        <v>82</v>
      </c>
      <c r="AW296" s="14" t="s">
        <v>36</v>
      </c>
      <c r="AX296" s="14" t="s">
        <v>75</v>
      </c>
      <c r="AY296" s="160" t="s">
        <v>158</v>
      </c>
    </row>
    <row r="297" spans="2:65" s="12" customFormat="1" x14ac:dyDescent="0.2">
      <c r="B297" s="146"/>
      <c r="D297" s="147" t="s">
        <v>170</v>
      </c>
      <c r="E297" s="148" t="s">
        <v>19</v>
      </c>
      <c r="F297" s="149" t="s">
        <v>435</v>
      </c>
      <c r="H297" s="150">
        <v>4.1000000000000002E-2</v>
      </c>
      <c r="I297" s="151"/>
      <c r="L297" s="146"/>
      <c r="M297" s="152"/>
      <c r="U297" s="278"/>
      <c r="V297" s="1" t="str">
        <f t="shared" si="2"/>
        <v/>
      </c>
      <c r="AT297" s="148" t="s">
        <v>170</v>
      </c>
      <c r="AU297" s="148" t="s">
        <v>88</v>
      </c>
      <c r="AV297" s="12" t="s">
        <v>88</v>
      </c>
      <c r="AW297" s="12" t="s">
        <v>36</v>
      </c>
      <c r="AX297" s="12" t="s">
        <v>75</v>
      </c>
      <c r="AY297" s="148" t="s">
        <v>158</v>
      </c>
    </row>
    <row r="298" spans="2:65" s="13" customFormat="1" x14ac:dyDescent="0.2">
      <c r="B298" s="153"/>
      <c r="D298" s="147" t="s">
        <v>170</v>
      </c>
      <c r="E298" s="154" t="s">
        <v>19</v>
      </c>
      <c r="F298" s="155" t="s">
        <v>173</v>
      </c>
      <c r="H298" s="156">
        <v>4.1000000000000002E-2</v>
      </c>
      <c r="I298" s="157"/>
      <c r="L298" s="153"/>
      <c r="M298" s="158"/>
      <c r="U298" s="279"/>
      <c r="V298" s="1" t="str">
        <f t="shared" si="2"/>
        <v/>
      </c>
      <c r="AT298" s="154" t="s">
        <v>170</v>
      </c>
      <c r="AU298" s="154" t="s">
        <v>88</v>
      </c>
      <c r="AV298" s="13" t="s">
        <v>166</v>
      </c>
      <c r="AW298" s="13" t="s">
        <v>36</v>
      </c>
      <c r="AX298" s="13" t="s">
        <v>82</v>
      </c>
      <c r="AY298" s="154" t="s">
        <v>158</v>
      </c>
    </row>
    <row r="299" spans="2:65" s="1" customFormat="1" ht="16.5" customHeight="1" x14ac:dyDescent="0.2">
      <c r="B299" s="33"/>
      <c r="C299" s="129" t="s">
        <v>436</v>
      </c>
      <c r="D299" s="129" t="s">
        <v>161</v>
      </c>
      <c r="E299" s="130" t="s">
        <v>437</v>
      </c>
      <c r="F299" s="131" t="s">
        <v>438</v>
      </c>
      <c r="G299" s="132" t="s">
        <v>307</v>
      </c>
      <c r="H299" s="133">
        <v>6.4000000000000001E-2</v>
      </c>
      <c r="I299" s="134"/>
      <c r="J299" s="135">
        <f>ROUND(I299*H299,2)</f>
        <v>0</v>
      </c>
      <c r="K299" s="131" t="s">
        <v>165</v>
      </c>
      <c r="L299" s="33"/>
      <c r="M299" s="136" t="s">
        <v>19</v>
      </c>
      <c r="N299" s="137" t="s">
        <v>47</v>
      </c>
      <c r="P299" s="138">
        <f>O299*H299</f>
        <v>0</v>
      </c>
      <c r="Q299" s="138">
        <v>0</v>
      </c>
      <c r="R299" s="138">
        <f>Q299*H299</f>
        <v>0</v>
      </c>
      <c r="S299" s="138">
        <v>1.4</v>
      </c>
      <c r="T299" s="138">
        <f>S299*H299</f>
        <v>8.9599999999999999E-2</v>
      </c>
      <c r="U299" s="276" t="s">
        <v>19</v>
      </c>
      <c r="V299" s="1" t="str">
        <f t="shared" si="2"/>
        <v/>
      </c>
      <c r="AR299" s="140" t="s">
        <v>166</v>
      </c>
      <c r="AT299" s="140" t="s">
        <v>161</v>
      </c>
      <c r="AU299" s="140" t="s">
        <v>88</v>
      </c>
      <c r="AY299" s="18" t="s">
        <v>158</v>
      </c>
      <c r="BE299" s="141">
        <f>IF(N299="základní",J299,0)</f>
        <v>0</v>
      </c>
      <c r="BF299" s="141">
        <f>IF(N299="snížená",J299,0)</f>
        <v>0</v>
      </c>
      <c r="BG299" s="141">
        <f>IF(N299="zákl. přenesená",J299,0)</f>
        <v>0</v>
      </c>
      <c r="BH299" s="141">
        <f>IF(N299="sníž. přenesená",J299,0)</f>
        <v>0</v>
      </c>
      <c r="BI299" s="141">
        <f>IF(N299="nulová",J299,0)</f>
        <v>0</v>
      </c>
      <c r="BJ299" s="18" t="s">
        <v>88</v>
      </c>
      <c r="BK299" s="141">
        <f>ROUND(I299*H299,2)</f>
        <v>0</v>
      </c>
      <c r="BL299" s="18" t="s">
        <v>166</v>
      </c>
      <c r="BM299" s="140" t="s">
        <v>439</v>
      </c>
    </row>
    <row r="300" spans="2:65" s="1" customFormat="1" x14ac:dyDescent="0.2">
      <c r="B300" s="33"/>
      <c r="D300" s="142" t="s">
        <v>168</v>
      </c>
      <c r="F300" s="143" t="s">
        <v>440</v>
      </c>
      <c r="I300" s="144"/>
      <c r="L300" s="33"/>
      <c r="M300" s="145"/>
      <c r="U300" s="277"/>
      <c r="V300" s="1" t="str">
        <f t="shared" si="2"/>
        <v/>
      </c>
      <c r="AT300" s="18" t="s">
        <v>168</v>
      </c>
      <c r="AU300" s="18" t="s">
        <v>88</v>
      </c>
    </row>
    <row r="301" spans="2:65" s="14" customFormat="1" x14ac:dyDescent="0.2">
      <c r="B301" s="159"/>
      <c r="D301" s="147" t="s">
        <v>170</v>
      </c>
      <c r="E301" s="160" t="s">
        <v>19</v>
      </c>
      <c r="F301" s="161" t="s">
        <v>408</v>
      </c>
      <c r="H301" s="160" t="s">
        <v>19</v>
      </c>
      <c r="I301" s="162"/>
      <c r="L301" s="159"/>
      <c r="M301" s="163"/>
      <c r="U301" s="280"/>
      <c r="V301" s="1" t="str">
        <f t="shared" si="2"/>
        <v/>
      </c>
      <c r="AT301" s="160" t="s">
        <v>170</v>
      </c>
      <c r="AU301" s="160" t="s">
        <v>88</v>
      </c>
      <c r="AV301" s="14" t="s">
        <v>82</v>
      </c>
      <c r="AW301" s="14" t="s">
        <v>36</v>
      </c>
      <c r="AX301" s="14" t="s">
        <v>75</v>
      </c>
      <c r="AY301" s="160" t="s">
        <v>158</v>
      </c>
    </row>
    <row r="302" spans="2:65" s="12" customFormat="1" x14ac:dyDescent="0.2">
      <c r="B302" s="146"/>
      <c r="D302" s="147" t="s">
        <v>170</v>
      </c>
      <c r="E302" s="148" t="s">
        <v>19</v>
      </c>
      <c r="F302" s="149" t="s">
        <v>441</v>
      </c>
      <c r="H302" s="150">
        <v>6.4000000000000001E-2</v>
      </c>
      <c r="I302" s="151"/>
      <c r="L302" s="146"/>
      <c r="M302" s="152"/>
      <c r="U302" s="278"/>
      <c r="V302" s="1" t="str">
        <f t="shared" ref="V302:V365" si="3">IF(U302="investice",J302,"")</f>
        <v/>
      </c>
      <c r="AT302" s="148" t="s">
        <v>170</v>
      </c>
      <c r="AU302" s="148" t="s">
        <v>88</v>
      </c>
      <c r="AV302" s="12" t="s">
        <v>88</v>
      </c>
      <c r="AW302" s="12" t="s">
        <v>36</v>
      </c>
      <c r="AX302" s="12" t="s">
        <v>75</v>
      </c>
      <c r="AY302" s="148" t="s">
        <v>158</v>
      </c>
    </row>
    <row r="303" spans="2:65" s="13" customFormat="1" x14ac:dyDescent="0.2">
      <c r="B303" s="153"/>
      <c r="D303" s="147" t="s">
        <v>170</v>
      </c>
      <c r="E303" s="154" t="s">
        <v>19</v>
      </c>
      <c r="F303" s="155" t="s">
        <v>173</v>
      </c>
      <c r="H303" s="156">
        <v>6.4000000000000001E-2</v>
      </c>
      <c r="I303" s="157"/>
      <c r="L303" s="153"/>
      <c r="M303" s="158"/>
      <c r="U303" s="279"/>
      <c r="V303" s="1" t="str">
        <f t="shared" si="3"/>
        <v/>
      </c>
      <c r="AT303" s="154" t="s">
        <v>170</v>
      </c>
      <c r="AU303" s="154" t="s">
        <v>88</v>
      </c>
      <c r="AV303" s="13" t="s">
        <v>166</v>
      </c>
      <c r="AW303" s="13" t="s">
        <v>36</v>
      </c>
      <c r="AX303" s="13" t="s">
        <v>82</v>
      </c>
      <c r="AY303" s="154" t="s">
        <v>158</v>
      </c>
    </row>
    <row r="304" spans="2:65" s="1" customFormat="1" ht="16.5" customHeight="1" x14ac:dyDescent="0.2">
      <c r="B304" s="33"/>
      <c r="C304" s="129" t="s">
        <v>442</v>
      </c>
      <c r="D304" s="129" t="s">
        <v>161</v>
      </c>
      <c r="E304" s="130" t="s">
        <v>443</v>
      </c>
      <c r="F304" s="131" t="s">
        <v>444</v>
      </c>
      <c r="G304" s="132" t="s">
        <v>307</v>
      </c>
      <c r="H304" s="133">
        <v>2.1000000000000001E-2</v>
      </c>
      <c r="I304" s="134"/>
      <c r="J304" s="135">
        <f>ROUND(I304*H304,2)</f>
        <v>0</v>
      </c>
      <c r="K304" s="131" t="s">
        <v>165</v>
      </c>
      <c r="L304" s="33"/>
      <c r="M304" s="136" t="s">
        <v>19</v>
      </c>
      <c r="N304" s="137" t="s">
        <v>47</v>
      </c>
      <c r="P304" s="138">
        <f>O304*H304</f>
        <v>0</v>
      </c>
      <c r="Q304" s="138">
        <v>0</v>
      </c>
      <c r="R304" s="138">
        <f>Q304*H304</f>
        <v>0</v>
      </c>
      <c r="S304" s="138">
        <v>1.4</v>
      </c>
      <c r="T304" s="138">
        <f>S304*H304</f>
        <v>2.9399999999999999E-2</v>
      </c>
      <c r="U304" s="276" t="s">
        <v>19</v>
      </c>
      <c r="V304" s="1" t="str">
        <f t="shared" si="3"/>
        <v/>
      </c>
      <c r="AR304" s="140" t="s">
        <v>166</v>
      </c>
      <c r="AT304" s="140" t="s">
        <v>161</v>
      </c>
      <c r="AU304" s="140" t="s">
        <v>88</v>
      </c>
      <c r="AY304" s="18" t="s">
        <v>158</v>
      </c>
      <c r="BE304" s="141">
        <f>IF(N304="základní",J304,0)</f>
        <v>0</v>
      </c>
      <c r="BF304" s="141">
        <f>IF(N304="snížená",J304,0)</f>
        <v>0</v>
      </c>
      <c r="BG304" s="141">
        <f>IF(N304="zákl. přenesená",J304,0)</f>
        <v>0</v>
      </c>
      <c r="BH304" s="141">
        <f>IF(N304="sníž. přenesená",J304,0)</f>
        <v>0</v>
      </c>
      <c r="BI304" s="141">
        <f>IF(N304="nulová",J304,0)</f>
        <v>0</v>
      </c>
      <c r="BJ304" s="18" t="s">
        <v>88</v>
      </c>
      <c r="BK304" s="141">
        <f>ROUND(I304*H304,2)</f>
        <v>0</v>
      </c>
      <c r="BL304" s="18" t="s">
        <v>166</v>
      </c>
      <c r="BM304" s="140" t="s">
        <v>445</v>
      </c>
    </row>
    <row r="305" spans="2:65" s="1" customFormat="1" x14ac:dyDescent="0.2">
      <c r="B305" s="33"/>
      <c r="D305" s="142" t="s">
        <v>168</v>
      </c>
      <c r="F305" s="143" t="s">
        <v>446</v>
      </c>
      <c r="I305" s="144"/>
      <c r="L305" s="33"/>
      <c r="M305" s="145"/>
      <c r="U305" s="277"/>
      <c r="V305" s="1" t="str">
        <f t="shared" si="3"/>
        <v/>
      </c>
      <c r="AT305" s="18" t="s">
        <v>168</v>
      </c>
      <c r="AU305" s="18" t="s">
        <v>88</v>
      </c>
    </row>
    <row r="306" spans="2:65" s="14" customFormat="1" x14ac:dyDescent="0.2">
      <c r="B306" s="159"/>
      <c r="D306" s="147" t="s">
        <v>170</v>
      </c>
      <c r="E306" s="160" t="s">
        <v>19</v>
      </c>
      <c r="F306" s="161" t="s">
        <v>408</v>
      </c>
      <c r="H306" s="160" t="s">
        <v>19</v>
      </c>
      <c r="I306" s="162"/>
      <c r="L306" s="159"/>
      <c r="M306" s="163"/>
      <c r="U306" s="280"/>
      <c r="V306" s="1" t="str">
        <f t="shared" si="3"/>
        <v/>
      </c>
      <c r="AT306" s="160" t="s">
        <v>170</v>
      </c>
      <c r="AU306" s="160" t="s">
        <v>88</v>
      </c>
      <c r="AV306" s="14" t="s">
        <v>82</v>
      </c>
      <c r="AW306" s="14" t="s">
        <v>36</v>
      </c>
      <c r="AX306" s="14" t="s">
        <v>75</v>
      </c>
      <c r="AY306" s="160" t="s">
        <v>158</v>
      </c>
    </row>
    <row r="307" spans="2:65" s="12" customFormat="1" x14ac:dyDescent="0.2">
      <c r="B307" s="146"/>
      <c r="D307" s="147" t="s">
        <v>170</v>
      </c>
      <c r="E307" s="148" t="s">
        <v>19</v>
      </c>
      <c r="F307" s="149" t="s">
        <v>447</v>
      </c>
      <c r="H307" s="150">
        <v>2.1000000000000001E-2</v>
      </c>
      <c r="I307" s="151"/>
      <c r="L307" s="146"/>
      <c r="M307" s="152"/>
      <c r="U307" s="278"/>
      <c r="V307" s="1" t="str">
        <f t="shared" si="3"/>
        <v/>
      </c>
      <c r="AT307" s="148" t="s">
        <v>170</v>
      </c>
      <c r="AU307" s="148" t="s">
        <v>88</v>
      </c>
      <c r="AV307" s="12" t="s">
        <v>88</v>
      </c>
      <c r="AW307" s="12" t="s">
        <v>36</v>
      </c>
      <c r="AX307" s="12" t="s">
        <v>75</v>
      </c>
      <c r="AY307" s="148" t="s">
        <v>158</v>
      </c>
    </row>
    <row r="308" spans="2:65" s="13" customFormat="1" x14ac:dyDescent="0.2">
      <c r="B308" s="153"/>
      <c r="D308" s="147" t="s">
        <v>170</v>
      </c>
      <c r="E308" s="154" t="s">
        <v>19</v>
      </c>
      <c r="F308" s="155" t="s">
        <v>173</v>
      </c>
      <c r="H308" s="156">
        <v>2.1000000000000001E-2</v>
      </c>
      <c r="I308" s="157"/>
      <c r="L308" s="153"/>
      <c r="M308" s="158"/>
      <c r="U308" s="279"/>
      <c r="V308" s="1" t="str">
        <f t="shared" si="3"/>
        <v/>
      </c>
      <c r="AT308" s="154" t="s">
        <v>170</v>
      </c>
      <c r="AU308" s="154" t="s">
        <v>88</v>
      </c>
      <c r="AV308" s="13" t="s">
        <v>166</v>
      </c>
      <c r="AW308" s="13" t="s">
        <v>36</v>
      </c>
      <c r="AX308" s="13" t="s">
        <v>82</v>
      </c>
      <c r="AY308" s="154" t="s">
        <v>158</v>
      </c>
    </row>
    <row r="309" spans="2:65" s="1" customFormat="1" ht="16.5" customHeight="1" x14ac:dyDescent="0.2">
      <c r="B309" s="33"/>
      <c r="C309" s="129" t="s">
        <v>448</v>
      </c>
      <c r="D309" s="129" t="s">
        <v>161</v>
      </c>
      <c r="E309" s="130" t="s">
        <v>449</v>
      </c>
      <c r="F309" s="131" t="s">
        <v>450</v>
      </c>
      <c r="G309" s="132" t="s">
        <v>164</v>
      </c>
      <c r="H309" s="133">
        <v>19.399999999999999</v>
      </c>
      <c r="I309" s="134"/>
      <c r="J309" s="135">
        <f>ROUND(I309*H309,2)</f>
        <v>0</v>
      </c>
      <c r="K309" s="131" t="s">
        <v>19</v>
      </c>
      <c r="L309" s="33"/>
      <c r="M309" s="136" t="s">
        <v>19</v>
      </c>
      <c r="N309" s="137" t="s">
        <v>47</v>
      </c>
      <c r="P309" s="138">
        <f>O309*H309</f>
        <v>0</v>
      </c>
      <c r="Q309" s="138">
        <v>0</v>
      </c>
      <c r="R309" s="138">
        <f>Q309*H309</f>
        <v>0</v>
      </c>
      <c r="S309" s="138">
        <v>0</v>
      </c>
      <c r="T309" s="138">
        <f>S309*H309</f>
        <v>0</v>
      </c>
      <c r="U309" s="276" t="s">
        <v>19</v>
      </c>
      <c r="V309" s="1" t="str">
        <f t="shared" si="3"/>
        <v/>
      </c>
      <c r="AR309" s="140" t="s">
        <v>166</v>
      </c>
      <c r="AT309" s="140" t="s">
        <v>161</v>
      </c>
      <c r="AU309" s="140" t="s">
        <v>88</v>
      </c>
      <c r="AY309" s="18" t="s">
        <v>158</v>
      </c>
      <c r="BE309" s="141">
        <f>IF(N309="základní",J309,0)</f>
        <v>0</v>
      </c>
      <c r="BF309" s="141">
        <f>IF(N309="snížená",J309,0)</f>
        <v>0</v>
      </c>
      <c r="BG309" s="141">
        <f>IF(N309="zákl. přenesená",J309,0)</f>
        <v>0</v>
      </c>
      <c r="BH309" s="141">
        <f>IF(N309="sníž. přenesená",J309,0)</f>
        <v>0</v>
      </c>
      <c r="BI309" s="141">
        <f>IF(N309="nulová",J309,0)</f>
        <v>0</v>
      </c>
      <c r="BJ309" s="18" t="s">
        <v>88</v>
      </c>
      <c r="BK309" s="141">
        <f>ROUND(I309*H309,2)</f>
        <v>0</v>
      </c>
      <c r="BL309" s="18" t="s">
        <v>166</v>
      </c>
      <c r="BM309" s="140" t="s">
        <v>451</v>
      </c>
    </row>
    <row r="310" spans="2:65" s="14" customFormat="1" x14ac:dyDescent="0.2">
      <c r="B310" s="159"/>
      <c r="D310" s="147" t="s">
        <v>170</v>
      </c>
      <c r="E310" s="160" t="s">
        <v>19</v>
      </c>
      <c r="F310" s="161" t="s">
        <v>408</v>
      </c>
      <c r="H310" s="160" t="s">
        <v>19</v>
      </c>
      <c r="I310" s="162"/>
      <c r="L310" s="159"/>
      <c r="M310" s="163"/>
      <c r="U310" s="280"/>
      <c r="V310" s="1" t="str">
        <f t="shared" si="3"/>
        <v/>
      </c>
      <c r="AT310" s="160" t="s">
        <v>170</v>
      </c>
      <c r="AU310" s="160" t="s">
        <v>88</v>
      </c>
      <c r="AV310" s="14" t="s">
        <v>82</v>
      </c>
      <c r="AW310" s="14" t="s">
        <v>36</v>
      </c>
      <c r="AX310" s="14" t="s">
        <v>75</v>
      </c>
      <c r="AY310" s="160" t="s">
        <v>158</v>
      </c>
    </row>
    <row r="311" spans="2:65" s="12" customFormat="1" x14ac:dyDescent="0.2">
      <c r="B311" s="146"/>
      <c r="D311" s="147" t="s">
        <v>170</v>
      </c>
      <c r="E311" s="148" t="s">
        <v>19</v>
      </c>
      <c r="F311" s="149" t="s">
        <v>323</v>
      </c>
      <c r="H311" s="150">
        <v>4.9400000000000004</v>
      </c>
      <c r="I311" s="151"/>
      <c r="L311" s="146"/>
      <c r="M311" s="152"/>
      <c r="U311" s="278"/>
      <c r="V311" s="1" t="str">
        <f t="shared" si="3"/>
        <v/>
      </c>
      <c r="AT311" s="148" t="s">
        <v>170</v>
      </c>
      <c r="AU311" s="148" t="s">
        <v>88</v>
      </c>
      <c r="AV311" s="12" t="s">
        <v>88</v>
      </c>
      <c r="AW311" s="12" t="s">
        <v>36</v>
      </c>
      <c r="AX311" s="12" t="s">
        <v>75</v>
      </c>
      <c r="AY311" s="148" t="s">
        <v>158</v>
      </c>
    </row>
    <row r="312" spans="2:65" s="12" customFormat="1" x14ac:dyDescent="0.2">
      <c r="B312" s="146"/>
      <c r="D312" s="147" t="s">
        <v>170</v>
      </c>
      <c r="E312" s="148" t="s">
        <v>19</v>
      </c>
      <c r="F312" s="149" t="s">
        <v>324</v>
      </c>
      <c r="H312" s="150">
        <v>1.62</v>
      </c>
      <c r="I312" s="151"/>
      <c r="L312" s="146"/>
      <c r="M312" s="152"/>
      <c r="U312" s="278"/>
      <c r="V312" s="1" t="str">
        <f t="shared" si="3"/>
        <v/>
      </c>
      <c r="AT312" s="148" t="s">
        <v>170</v>
      </c>
      <c r="AU312" s="148" t="s">
        <v>88</v>
      </c>
      <c r="AV312" s="12" t="s">
        <v>88</v>
      </c>
      <c r="AW312" s="12" t="s">
        <v>36</v>
      </c>
      <c r="AX312" s="12" t="s">
        <v>75</v>
      </c>
      <c r="AY312" s="148" t="s">
        <v>158</v>
      </c>
    </row>
    <row r="313" spans="2:65" s="12" customFormat="1" x14ac:dyDescent="0.2">
      <c r="B313" s="146"/>
      <c r="D313" s="147" t="s">
        <v>170</v>
      </c>
      <c r="E313" s="148" t="s">
        <v>19</v>
      </c>
      <c r="F313" s="149" t="s">
        <v>452</v>
      </c>
      <c r="H313" s="150">
        <v>2.82</v>
      </c>
      <c r="I313" s="151"/>
      <c r="L313" s="146"/>
      <c r="M313" s="152"/>
      <c r="U313" s="278"/>
      <c r="V313" s="1" t="str">
        <f t="shared" si="3"/>
        <v/>
      </c>
      <c r="AT313" s="148" t="s">
        <v>170</v>
      </c>
      <c r="AU313" s="148" t="s">
        <v>88</v>
      </c>
      <c r="AV313" s="12" t="s">
        <v>88</v>
      </c>
      <c r="AW313" s="12" t="s">
        <v>36</v>
      </c>
      <c r="AX313" s="12" t="s">
        <v>75</v>
      </c>
      <c r="AY313" s="148" t="s">
        <v>158</v>
      </c>
    </row>
    <row r="314" spans="2:65" s="12" customFormat="1" x14ac:dyDescent="0.2">
      <c r="B314" s="146"/>
      <c r="D314" s="147" t="s">
        <v>170</v>
      </c>
      <c r="E314" s="148" t="s">
        <v>19</v>
      </c>
      <c r="F314" s="149" t="s">
        <v>453</v>
      </c>
      <c r="H314" s="150">
        <v>10.02</v>
      </c>
      <c r="I314" s="151"/>
      <c r="L314" s="146"/>
      <c r="M314" s="152"/>
      <c r="U314" s="278"/>
      <c r="V314" s="1" t="str">
        <f t="shared" si="3"/>
        <v/>
      </c>
      <c r="AT314" s="148" t="s">
        <v>170</v>
      </c>
      <c r="AU314" s="148" t="s">
        <v>88</v>
      </c>
      <c r="AV314" s="12" t="s">
        <v>88</v>
      </c>
      <c r="AW314" s="12" t="s">
        <v>36</v>
      </c>
      <c r="AX314" s="12" t="s">
        <v>75</v>
      </c>
      <c r="AY314" s="148" t="s">
        <v>158</v>
      </c>
    </row>
    <row r="315" spans="2:65" s="13" customFormat="1" x14ac:dyDescent="0.2">
      <c r="B315" s="153"/>
      <c r="D315" s="147" t="s">
        <v>170</v>
      </c>
      <c r="E315" s="154" t="s">
        <v>19</v>
      </c>
      <c r="F315" s="155" t="s">
        <v>173</v>
      </c>
      <c r="H315" s="156">
        <v>19.399999999999999</v>
      </c>
      <c r="I315" s="157"/>
      <c r="L315" s="153"/>
      <c r="M315" s="158"/>
      <c r="U315" s="279"/>
      <c r="V315" s="1" t="str">
        <f t="shared" si="3"/>
        <v/>
      </c>
      <c r="AT315" s="154" t="s">
        <v>170</v>
      </c>
      <c r="AU315" s="154" t="s">
        <v>88</v>
      </c>
      <c r="AV315" s="13" t="s">
        <v>166</v>
      </c>
      <c r="AW315" s="13" t="s">
        <v>36</v>
      </c>
      <c r="AX315" s="13" t="s">
        <v>82</v>
      </c>
      <c r="AY315" s="154" t="s">
        <v>158</v>
      </c>
    </row>
    <row r="316" spans="2:65" s="1" customFormat="1" ht="24.2" customHeight="1" x14ac:dyDescent="0.2">
      <c r="B316" s="33"/>
      <c r="C316" s="129" t="s">
        <v>454</v>
      </c>
      <c r="D316" s="129" t="s">
        <v>161</v>
      </c>
      <c r="E316" s="130" t="s">
        <v>455</v>
      </c>
      <c r="F316" s="131" t="s">
        <v>456</v>
      </c>
      <c r="G316" s="132" t="s">
        <v>164</v>
      </c>
      <c r="H316" s="133">
        <v>8.9179999999999993</v>
      </c>
      <c r="I316" s="134"/>
      <c r="J316" s="135">
        <f>ROUND(I316*H316,2)</f>
        <v>0</v>
      </c>
      <c r="K316" s="131" t="s">
        <v>165</v>
      </c>
      <c r="L316" s="33"/>
      <c r="M316" s="136" t="s">
        <v>19</v>
      </c>
      <c r="N316" s="137" t="s">
        <v>47</v>
      </c>
      <c r="P316" s="138">
        <f>O316*H316</f>
        <v>0</v>
      </c>
      <c r="Q316" s="138">
        <v>0</v>
      </c>
      <c r="R316" s="138">
        <f>Q316*H316</f>
        <v>0</v>
      </c>
      <c r="S316" s="138">
        <v>7.5999999999999998E-2</v>
      </c>
      <c r="T316" s="138">
        <f>S316*H316</f>
        <v>0.67776799999999993</v>
      </c>
      <c r="U316" s="276" t="s">
        <v>19</v>
      </c>
      <c r="V316" s="1" t="str">
        <f t="shared" si="3"/>
        <v/>
      </c>
      <c r="AR316" s="140" t="s">
        <v>166</v>
      </c>
      <c r="AT316" s="140" t="s">
        <v>161</v>
      </c>
      <c r="AU316" s="140" t="s">
        <v>88</v>
      </c>
      <c r="AY316" s="18" t="s">
        <v>158</v>
      </c>
      <c r="BE316" s="141">
        <f>IF(N316="základní",J316,0)</f>
        <v>0</v>
      </c>
      <c r="BF316" s="141">
        <f>IF(N316="snížená",J316,0)</f>
        <v>0</v>
      </c>
      <c r="BG316" s="141">
        <f>IF(N316="zákl. přenesená",J316,0)</f>
        <v>0</v>
      </c>
      <c r="BH316" s="141">
        <f>IF(N316="sníž. přenesená",J316,0)</f>
        <v>0</v>
      </c>
      <c r="BI316" s="141">
        <f>IF(N316="nulová",J316,0)</f>
        <v>0</v>
      </c>
      <c r="BJ316" s="18" t="s">
        <v>88</v>
      </c>
      <c r="BK316" s="141">
        <f>ROUND(I316*H316,2)</f>
        <v>0</v>
      </c>
      <c r="BL316" s="18" t="s">
        <v>166</v>
      </c>
      <c r="BM316" s="140" t="s">
        <v>457</v>
      </c>
    </row>
    <row r="317" spans="2:65" s="1" customFormat="1" x14ac:dyDescent="0.2">
      <c r="B317" s="33"/>
      <c r="D317" s="142" t="s">
        <v>168</v>
      </c>
      <c r="F317" s="143" t="s">
        <v>458</v>
      </c>
      <c r="I317" s="144"/>
      <c r="L317" s="33"/>
      <c r="M317" s="145"/>
      <c r="U317" s="277"/>
      <c r="V317" s="1" t="str">
        <f t="shared" si="3"/>
        <v/>
      </c>
      <c r="AT317" s="18" t="s">
        <v>168</v>
      </c>
      <c r="AU317" s="18" t="s">
        <v>88</v>
      </c>
    </row>
    <row r="318" spans="2:65" s="12" customFormat="1" x14ac:dyDescent="0.2">
      <c r="B318" s="146"/>
      <c r="D318" s="147" t="s">
        <v>170</v>
      </c>
      <c r="E318" s="148" t="s">
        <v>19</v>
      </c>
      <c r="F318" s="149" t="s">
        <v>459</v>
      </c>
      <c r="H318" s="150">
        <v>5.5350000000000001</v>
      </c>
      <c r="I318" s="151"/>
      <c r="L318" s="146"/>
      <c r="M318" s="152"/>
      <c r="U318" s="278"/>
      <c r="V318" s="1" t="str">
        <f t="shared" si="3"/>
        <v/>
      </c>
      <c r="AT318" s="148" t="s">
        <v>170</v>
      </c>
      <c r="AU318" s="148" t="s">
        <v>88</v>
      </c>
      <c r="AV318" s="12" t="s">
        <v>88</v>
      </c>
      <c r="AW318" s="12" t="s">
        <v>36</v>
      </c>
      <c r="AX318" s="12" t="s">
        <v>75</v>
      </c>
      <c r="AY318" s="148" t="s">
        <v>158</v>
      </c>
    </row>
    <row r="319" spans="2:65" s="12" customFormat="1" x14ac:dyDescent="0.2">
      <c r="B319" s="146"/>
      <c r="D319" s="147" t="s">
        <v>170</v>
      </c>
      <c r="E319" s="148" t="s">
        <v>19</v>
      </c>
      <c r="F319" s="149" t="s">
        <v>460</v>
      </c>
      <c r="H319" s="150">
        <v>1.64</v>
      </c>
      <c r="I319" s="151"/>
      <c r="L319" s="146"/>
      <c r="M319" s="152"/>
      <c r="U319" s="278"/>
      <c r="V319" s="1" t="str">
        <f t="shared" si="3"/>
        <v/>
      </c>
      <c r="AT319" s="148" t="s">
        <v>170</v>
      </c>
      <c r="AU319" s="148" t="s">
        <v>88</v>
      </c>
      <c r="AV319" s="12" t="s">
        <v>88</v>
      </c>
      <c r="AW319" s="12" t="s">
        <v>36</v>
      </c>
      <c r="AX319" s="12" t="s">
        <v>75</v>
      </c>
      <c r="AY319" s="148" t="s">
        <v>158</v>
      </c>
    </row>
    <row r="320" spans="2:65" s="12" customFormat="1" x14ac:dyDescent="0.2">
      <c r="B320" s="146"/>
      <c r="D320" s="147" t="s">
        <v>170</v>
      </c>
      <c r="E320" s="148" t="s">
        <v>19</v>
      </c>
      <c r="F320" s="149" t="s">
        <v>461</v>
      </c>
      <c r="H320" s="150">
        <v>1.7430000000000001</v>
      </c>
      <c r="I320" s="151"/>
      <c r="L320" s="146"/>
      <c r="M320" s="152"/>
      <c r="U320" s="278"/>
      <c r="V320" s="1" t="str">
        <f t="shared" si="3"/>
        <v/>
      </c>
      <c r="AT320" s="148" t="s">
        <v>170</v>
      </c>
      <c r="AU320" s="148" t="s">
        <v>88</v>
      </c>
      <c r="AV320" s="12" t="s">
        <v>88</v>
      </c>
      <c r="AW320" s="12" t="s">
        <v>36</v>
      </c>
      <c r="AX320" s="12" t="s">
        <v>75</v>
      </c>
      <c r="AY320" s="148" t="s">
        <v>158</v>
      </c>
    </row>
    <row r="321" spans="2:65" s="13" customFormat="1" x14ac:dyDescent="0.2">
      <c r="B321" s="153"/>
      <c r="D321" s="147" t="s">
        <v>170</v>
      </c>
      <c r="E321" s="154" t="s">
        <v>19</v>
      </c>
      <c r="F321" s="155" t="s">
        <v>173</v>
      </c>
      <c r="H321" s="156">
        <v>8.9179999999999993</v>
      </c>
      <c r="I321" s="157"/>
      <c r="L321" s="153"/>
      <c r="M321" s="158"/>
      <c r="U321" s="279"/>
      <c r="V321" s="1" t="str">
        <f t="shared" si="3"/>
        <v/>
      </c>
      <c r="AT321" s="154" t="s">
        <v>170</v>
      </c>
      <c r="AU321" s="154" t="s">
        <v>88</v>
      </c>
      <c r="AV321" s="13" t="s">
        <v>166</v>
      </c>
      <c r="AW321" s="13" t="s">
        <v>36</v>
      </c>
      <c r="AX321" s="13" t="s">
        <v>82</v>
      </c>
      <c r="AY321" s="154" t="s">
        <v>158</v>
      </c>
    </row>
    <row r="322" spans="2:65" s="1" customFormat="1" ht="24.2" customHeight="1" x14ac:dyDescent="0.2">
      <c r="B322" s="33"/>
      <c r="C322" s="129" t="s">
        <v>462</v>
      </c>
      <c r="D322" s="129" t="s">
        <v>161</v>
      </c>
      <c r="E322" s="130" t="s">
        <v>463</v>
      </c>
      <c r="F322" s="131" t="s">
        <v>464</v>
      </c>
      <c r="G322" s="132" t="s">
        <v>164</v>
      </c>
      <c r="H322" s="133">
        <v>1.05</v>
      </c>
      <c r="I322" s="134"/>
      <c r="J322" s="135">
        <f>ROUND(I322*H322,2)</f>
        <v>0</v>
      </c>
      <c r="K322" s="131" t="s">
        <v>165</v>
      </c>
      <c r="L322" s="33"/>
      <c r="M322" s="136" t="s">
        <v>19</v>
      </c>
      <c r="N322" s="137" t="s">
        <v>47</v>
      </c>
      <c r="P322" s="138">
        <f>O322*H322</f>
        <v>0</v>
      </c>
      <c r="Q322" s="138">
        <v>0</v>
      </c>
      <c r="R322" s="138">
        <f>Q322*H322</f>
        <v>0</v>
      </c>
      <c r="S322" s="138">
        <v>4.1000000000000002E-2</v>
      </c>
      <c r="T322" s="138">
        <f>S322*H322</f>
        <v>4.3050000000000005E-2</v>
      </c>
      <c r="U322" s="276" t="s">
        <v>19</v>
      </c>
      <c r="V322" s="1" t="str">
        <f t="shared" si="3"/>
        <v/>
      </c>
      <c r="AR322" s="140" t="s">
        <v>166</v>
      </c>
      <c r="AT322" s="140" t="s">
        <v>161</v>
      </c>
      <c r="AU322" s="140" t="s">
        <v>88</v>
      </c>
      <c r="AY322" s="18" t="s">
        <v>158</v>
      </c>
      <c r="BE322" s="141">
        <f>IF(N322="základní",J322,0)</f>
        <v>0</v>
      </c>
      <c r="BF322" s="141">
        <f>IF(N322="snížená",J322,0)</f>
        <v>0</v>
      </c>
      <c r="BG322" s="141">
        <f>IF(N322="zákl. přenesená",J322,0)</f>
        <v>0</v>
      </c>
      <c r="BH322" s="141">
        <f>IF(N322="sníž. přenesená",J322,0)</f>
        <v>0</v>
      </c>
      <c r="BI322" s="141">
        <f>IF(N322="nulová",J322,0)</f>
        <v>0</v>
      </c>
      <c r="BJ322" s="18" t="s">
        <v>88</v>
      </c>
      <c r="BK322" s="141">
        <f>ROUND(I322*H322,2)</f>
        <v>0</v>
      </c>
      <c r="BL322" s="18" t="s">
        <v>166</v>
      </c>
      <c r="BM322" s="140" t="s">
        <v>465</v>
      </c>
    </row>
    <row r="323" spans="2:65" s="1" customFormat="1" x14ac:dyDescent="0.2">
      <c r="B323" s="33"/>
      <c r="D323" s="142" t="s">
        <v>168</v>
      </c>
      <c r="F323" s="143" t="s">
        <v>466</v>
      </c>
      <c r="I323" s="144"/>
      <c r="L323" s="33"/>
      <c r="M323" s="145"/>
      <c r="U323" s="277"/>
      <c r="V323" s="1" t="str">
        <f t="shared" si="3"/>
        <v/>
      </c>
      <c r="AT323" s="18" t="s">
        <v>168</v>
      </c>
      <c r="AU323" s="18" t="s">
        <v>88</v>
      </c>
    </row>
    <row r="324" spans="2:65" s="12" customFormat="1" x14ac:dyDescent="0.2">
      <c r="B324" s="146"/>
      <c r="D324" s="147" t="s">
        <v>170</v>
      </c>
      <c r="E324" s="148" t="s">
        <v>19</v>
      </c>
      <c r="F324" s="149" t="s">
        <v>467</v>
      </c>
      <c r="H324" s="150">
        <v>0.45200000000000001</v>
      </c>
      <c r="I324" s="151"/>
      <c r="L324" s="146"/>
      <c r="M324" s="152"/>
      <c r="U324" s="278"/>
      <c r="V324" s="1" t="str">
        <f t="shared" si="3"/>
        <v/>
      </c>
      <c r="AT324" s="148" t="s">
        <v>170</v>
      </c>
      <c r="AU324" s="148" t="s">
        <v>88</v>
      </c>
      <c r="AV324" s="12" t="s">
        <v>88</v>
      </c>
      <c r="AW324" s="12" t="s">
        <v>36</v>
      </c>
      <c r="AX324" s="12" t="s">
        <v>75</v>
      </c>
      <c r="AY324" s="148" t="s">
        <v>158</v>
      </c>
    </row>
    <row r="325" spans="2:65" s="12" customFormat="1" x14ac:dyDescent="0.2">
      <c r="B325" s="146"/>
      <c r="D325" s="147" t="s">
        <v>170</v>
      </c>
      <c r="E325" s="148" t="s">
        <v>19</v>
      </c>
      <c r="F325" s="149" t="s">
        <v>468</v>
      </c>
      <c r="H325" s="150">
        <v>0.59799999999999998</v>
      </c>
      <c r="I325" s="151"/>
      <c r="L325" s="146"/>
      <c r="M325" s="152"/>
      <c r="U325" s="278"/>
      <c r="V325" s="1" t="str">
        <f t="shared" si="3"/>
        <v/>
      </c>
      <c r="AT325" s="148" t="s">
        <v>170</v>
      </c>
      <c r="AU325" s="148" t="s">
        <v>88</v>
      </c>
      <c r="AV325" s="12" t="s">
        <v>88</v>
      </c>
      <c r="AW325" s="12" t="s">
        <v>36</v>
      </c>
      <c r="AX325" s="12" t="s">
        <v>75</v>
      </c>
      <c r="AY325" s="148" t="s">
        <v>158</v>
      </c>
    </row>
    <row r="326" spans="2:65" s="13" customFormat="1" x14ac:dyDescent="0.2">
      <c r="B326" s="153"/>
      <c r="D326" s="147" t="s">
        <v>170</v>
      </c>
      <c r="E326" s="154" t="s">
        <v>19</v>
      </c>
      <c r="F326" s="155" t="s">
        <v>173</v>
      </c>
      <c r="H326" s="156">
        <v>1.05</v>
      </c>
      <c r="I326" s="157"/>
      <c r="L326" s="153"/>
      <c r="M326" s="158"/>
      <c r="U326" s="279"/>
      <c r="V326" s="1" t="str">
        <f t="shared" si="3"/>
        <v/>
      </c>
      <c r="AT326" s="154" t="s">
        <v>170</v>
      </c>
      <c r="AU326" s="154" t="s">
        <v>88</v>
      </c>
      <c r="AV326" s="13" t="s">
        <v>166</v>
      </c>
      <c r="AW326" s="13" t="s">
        <v>36</v>
      </c>
      <c r="AX326" s="13" t="s">
        <v>82</v>
      </c>
      <c r="AY326" s="154" t="s">
        <v>158</v>
      </c>
    </row>
    <row r="327" spans="2:65" s="1" customFormat="1" ht="16.5" customHeight="1" x14ac:dyDescent="0.2">
      <c r="B327" s="33"/>
      <c r="C327" s="129" t="s">
        <v>469</v>
      </c>
      <c r="D327" s="129" t="s">
        <v>161</v>
      </c>
      <c r="E327" s="130" t="s">
        <v>470</v>
      </c>
      <c r="F327" s="131" t="s">
        <v>471</v>
      </c>
      <c r="G327" s="132" t="s">
        <v>164</v>
      </c>
      <c r="H327" s="133">
        <v>0.85399999999999998</v>
      </c>
      <c r="I327" s="134"/>
      <c r="J327" s="135">
        <f>ROUND(I327*H327,2)</f>
        <v>0</v>
      </c>
      <c r="K327" s="131" t="s">
        <v>165</v>
      </c>
      <c r="L327" s="33"/>
      <c r="M327" s="136" t="s">
        <v>19</v>
      </c>
      <c r="N327" s="137" t="s">
        <v>47</v>
      </c>
      <c r="P327" s="138">
        <f>O327*H327</f>
        <v>0</v>
      </c>
      <c r="Q327" s="138">
        <v>0</v>
      </c>
      <c r="R327" s="138">
        <f>Q327*H327</f>
        <v>0</v>
      </c>
      <c r="S327" s="138">
        <v>0.1</v>
      </c>
      <c r="T327" s="138">
        <f>S327*H327</f>
        <v>8.5400000000000004E-2</v>
      </c>
      <c r="U327" s="276" t="s">
        <v>19</v>
      </c>
      <c r="V327" s="1" t="str">
        <f t="shared" si="3"/>
        <v/>
      </c>
      <c r="AR327" s="140" t="s">
        <v>166</v>
      </c>
      <c r="AT327" s="140" t="s">
        <v>161</v>
      </c>
      <c r="AU327" s="140" t="s">
        <v>88</v>
      </c>
      <c r="AY327" s="18" t="s">
        <v>158</v>
      </c>
      <c r="BE327" s="141">
        <f>IF(N327="základní",J327,0)</f>
        <v>0</v>
      </c>
      <c r="BF327" s="141">
        <f>IF(N327="snížená",J327,0)</f>
        <v>0</v>
      </c>
      <c r="BG327" s="141">
        <f>IF(N327="zákl. přenesená",J327,0)</f>
        <v>0</v>
      </c>
      <c r="BH327" s="141">
        <f>IF(N327="sníž. přenesená",J327,0)</f>
        <v>0</v>
      </c>
      <c r="BI327" s="141">
        <f>IF(N327="nulová",J327,0)</f>
        <v>0</v>
      </c>
      <c r="BJ327" s="18" t="s">
        <v>88</v>
      </c>
      <c r="BK327" s="141">
        <f>ROUND(I327*H327,2)</f>
        <v>0</v>
      </c>
      <c r="BL327" s="18" t="s">
        <v>166</v>
      </c>
      <c r="BM327" s="140" t="s">
        <v>472</v>
      </c>
    </row>
    <row r="328" spans="2:65" s="1" customFormat="1" x14ac:dyDescent="0.2">
      <c r="B328" s="33"/>
      <c r="D328" s="142" t="s">
        <v>168</v>
      </c>
      <c r="F328" s="143" t="s">
        <v>473</v>
      </c>
      <c r="I328" s="144"/>
      <c r="L328" s="33"/>
      <c r="M328" s="145"/>
      <c r="U328" s="277"/>
      <c r="V328" s="1" t="str">
        <f t="shared" si="3"/>
        <v/>
      </c>
      <c r="AT328" s="18" t="s">
        <v>168</v>
      </c>
      <c r="AU328" s="18" t="s">
        <v>88</v>
      </c>
    </row>
    <row r="329" spans="2:65" s="12" customFormat="1" x14ac:dyDescent="0.2">
      <c r="B329" s="146"/>
      <c r="D329" s="147" t="s">
        <v>170</v>
      </c>
      <c r="E329" s="148" t="s">
        <v>19</v>
      </c>
      <c r="F329" s="149" t="s">
        <v>474</v>
      </c>
      <c r="H329" s="150">
        <v>0.85399999999999998</v>
      </c>
      <c r="I329" s="151"/>
      <c r="L329" s="146"/>
      <c r="M329" s="152"/>
      <c r="U329" s="278"/>
      <c r="V329" s="1" t="str">
        <f t="shared" si="3"/>
        <v/>
      </c>
      <c r="AT329" s="148" t="s">
        <v>170</v>
      </c>
      <c r="AU329" s="148" t="s">
        <v>88</v>
      </c>
      <c r="AV329" s="12" t="s">
        <v>88</v>
      </c>
      <c r="AW329" s="12" t="s">
        <v>36</v>
      </c>
      <c r="AX329" s="12" t="s">
        <v>75</v>
      </c>
      <c r="AY329" s="148" t="s">
        <v>158</v>
      </c>
    </row>
    <row r="330" spans="2:65" s="13" customFormat="1" x14ac:dyDescent="0.2">
      <c r="B330" s="153"/>
      <c r="D330" s="147" t="s">
        <v>170</v>
      </c>
      <c r="E330" s="154" t="s">
        <v>19</v>
      </c>
      <c r="F330" s="155" t="s">
        <v>173</v>
      </c>
      <c r="H330" s="156">
        <v>0.85399999999999998</v>
      </c>
      <c r="I330" s="157"/>
      <c r="L330" s="153"/>
      <c r="M330" s="158"/>
      <c r="U330" s="279"/>
      <c r="V330" s="1" t="str">
        <f t="shared" si="3"/>
        <v/>
      </c>
      <c r="AT330" s="154" t="s">
        <v>170</v>
      </c>
      <c r="AU330" s="154" t="s">
        <v>88</v>
      </c>
      <c r="AV330" s="13" t="s">
        <v>166</v>
      </c>
      <c r="AW330" s="13" t="s">
        <v>36</v>
      </c>
      <c r="AX330" s="13" t="s">
        <v>82</v>
      </c>
      <c r="AY330" s="154" t="s">
        <v>158</v>
      </c>
    </row>
    <row r="331" spans="2:65" s="1" customFormat="1" ht="24.2" customHeight="1" x14ac:dyDescent="0.2">
      <c r="B331" s="33"/>
      <c r="C331" s="129" t="s">
        <v>475</v>
      </c>
      <c r="D331" s="129" t="s">
        <v>161</v>
      </c>
      <c r="E331" s="130" t="s">
        <v>476</v>
      </c>
      <c r="F331" s="131" t="s">
        <v>477</v>
      </c>
      <c r="G331" s="132" t="s">
        <v>307</v>
      </c>
      <c r="H331" s="133">
        <v>0.94799999999999995</v>
      </c>
      <c r="I331" s="134"/>
      <c r="J331" s="135">
        <f>ROUND(I331*H331,2)</f>
        <v>0</v>
      </c>
      <c r="K331" s="131" t="s">
        <v>165</v>
      </c>
      <c r="L331" s="33"/>
      <c r="M331" s="136" t="s">
        <v>19</v>
      </c>
      <c r="N331" s="137" t="s">
        <v>47</v>
      </c>
      <c r="P331" s="138">
        <f>O331*H331</f>
        <v>0</v>
      </c>
      <c r="Q331" s="138">
        <v>0</v>
      </c>
      <c r="R331" s="138">
        <f>Q331*H331</f>
        <v>0</v>
      </c>
      <c r="S331" s="138">
        <v>1.8</v>
      </c>
      <c r="T331" s="138">
        <f>S331*H331</f>
        <v>1.7063999999999999</v>
      </c>
      <c r="U331" s="276" t="s">
        <v>19</v>
      </c>
      <c r="V331" s="1" t="str">
        <f t="shared" si="3"/>
        <v/>
      </c>
      <c r="AR331" s="140" t="s">
        <v>166</v>
      </c>
      <c r="AT331" s="140" t="s">
        <v>161</v>
      </c>
      <c r="AU331" s="140" t="s">
        <v>88</v>
      </c>
      <c r="AY331" s="18" t="s">
        <v>158</v>
      </c>
      <c r="BE331" s="141">
        <f>IF(N331="základní",J331,0)</f>
        <v>0</v>
      </c>
      <c r="BF331" s="141">
        <f>IF(N331="snížená",J331,0)</f>
        <v>0</v>
      </c>
      <c r="BG331" s="141">
        <f>IF(N331="zákl. přenesená",J331,0)</f>
        <v>0</v>
      </c>
      <c r="BH331" s="141">
        <f>IF(N331="sníž. přenesená",J331,0)</f>
        <v>0</v>
      </c>
      <c r="BI331" s="141">
        <f>IF(N331="nulová",J331,0)</f>
        <v>0</v>
      </c>
      <c r="BJ331" s="18" t="s">
        <v>88</v>
      </c>
      <c r="BK331" s="141">
        <f>ROUND(I331*H331,2)</f>
        <v>0</v>
      </c>
      <c r="BL331" s="18" t="s">
        <v>166</v>
      </c>
      <c r="BM331" s="140" t="s">
        <v>478</v>
      </c>
    </row>
    <row r="332" spans="2:65" s="1" customFormat="1" x14ac:dyDescent="0.2">
      <c r="B332" s="33"/>
      <c r="D332" s="142" t="s">
        <v>168</v>
      </c>
      <c r="F332" s="143" t="s">
        <v>479</v>
      </c>
      <c r="I332" s="144"/>
      <c r="L332" s="33"/>
      <c r="M332" s="145"/>
      <c r="U332" s="277"/>
      <c r="V332" s="1" t="str">
        <f t="shared" si="3"/>
        <v/>
      </c>
      <c r="AT332" s="18" t="s">
        <v>168</v>
      </c>
      <c r="AU332" s="18" t="s">
        <v>88</v>
      </c>
    </row>
    <row r="333" spans="2:65" s="12" customFormat="1" x14ac:dyDescent="0.2">
      <c r="B333" s="146"/>
      <c r="D333" s="147" t="s">
        <v>170</v>
      </c>
      <c r="E333" s="148" t="s">
        <v>19</v>
      </c>
      <c r="F333" s="149" t="s">
        <v>480</v>
      </c>
      <c r="H333" s="150">
        <v>0.94799999999999995</v>
      </c>
      <c r="I333" s="151"/>
      <c r="L333" s="146"/>
      <c r="M333" s="152"/>
      <c r="U333" s="278"/>
      <c r="V333" s="1" t="str">
        <f t="shared" si="3"/>
        <v/>
      </c>
      <c r="AT333" s="148" t="s">
        <v>170</v>
      </c>
      <c r="AU333" s="148" t="s">
        <v>88</v>
      </c>
      <c r="AV333" s="12" t="s">
        <v>88</v>
      </c>
      <c r="AW333" s="12" t="s">
        <v>36</v>
      </c>
      <c r="AX333" s="12" t="s">
        <v>75</v>
      </c>
      <c r="AY333" s="148" t="s">
        <v>158</v>
      </c>
    </row>
    <row r="334" spans="2:65" s="13" customFormat="1" x14ac:dyDescent="0.2">
      <c r="B334" s="153"/>
      <c r="D334" s="147" t="s">
        <v>170</v>
      </c>
      <c r="E334" s="154" t="s">
        <v>19</v>
      </c>
      <c r="F334" s="155" t="s">
        <v>173</v>
      </c>
      <c r="H334" s="156">
        <v>0.94799999999999995</v>
      </c>
      <c r="I334" s="157"/>
      <c r="L334" s="153"/>
      <c r="M334" s="158"/>
      <c r="U334" s="279"/>
      <c r="V334" s="1" t="str">
        <f t="shared" si="3"/>
        <v/>
      </c>
      <c r="AT334" s="154" t="s">
        <v>170</v>
      </c>
      <c r="AU334" s="154" t="s">
        <v>88</v>
      </c>
      <c r="AV334" s="13" t="s">
        <v>166</v>
      </c>
      <c r="AW334" s="13" t="s">
        <v>36</v>
      </c>
      <c r="AX334" s="13" t="s">
        <v>82</v>
      </c>
      <c r="AY334" s="154" t="s">
        <v>158</v>
      </c>
    </row>
    <row r="335" spans="2:65" s="1" customFormat="1" ht="24.2" customHeight="1" x14ac:dyDescent="0.2">
      <c r="B335" s="33"/>
      <c r="C335" s="129" t="s">
        <v>481</v>
      </c>
      <c r="D335" s="129" t="s">
        <v>161</v>
      </c>
      <c r="E335" s="130" t="s">
        <v>482</v>
      </c>
      <c r="F335" s="131" t="s">
        <v>483</v>
      </c>
      <c r="G335" s="132" t="s">
        <v>164</v>
      </c>
      <c r="H335" s="133">
        <v>1.696</v>
      </c>
      <c r="I335" s="134"/>
      <c r="J335" s="135">
        <f>ROUND(I335*H335,2)</f>
        <v>0</v>
      </c>
      <c r="K335" s="131" t="s">
        <v>165</v>
      </c>
      <c r="L335" s="33"/>
      <c r="M335" s="136" t="s">
        <v>19</v>
      </c>
      <c r="N335" s="137" t="s">
        <v>47</v>
      </c>
      <c r="P335" s="138">
        <f>O335*H335</f>
        <v>0</v>
      </c>
      <c r="Q335" s="138">
        <v>0</v>
      </c>
      <c r="R335" s="138">
        <f>Q335*H335</f>
        <v>0</v>
      </c>
      <c r="S335" s="138">
        <v>0.18</v>
      </c>
      <c r="T335" s="138">
        <f>S335*H335</f>
        <v>0.30528</v>
      </c>
      <c r="U335" s="276" t="s">
        <v>19</v>
      </c>
      <c r="V335" s="1" t="str">
        <f t="shared" si="3"/>
        <v/>
      </c>
      <c r="AR335" s="140" t="s">
        <v>166</v>
      </c>
      <c r="AT335" s="140" t="s">
        <v>161</v>
      </c>
      <c r="AU335" s="140" t="s">
        <v>88</v>
      </c>
      <c r="AY335" s="18" t="s">
        <v>158</v>
      </c>
      <c r="BE335" s="141">
        <f>IF(N335="základní",J335,0)</f>
        <v>0</v>
      </c>
      <c r="BF335" s="141">
        <f>IF(N335="snížená",J335,0)</f>
        <v>0</v>
      </c>
      <c r="BG335" s="141">
        <f>IF(N335="zákl. přenesená",J335,0)</f>
        <v>0</v>
      </c>
      <c r="BH335" s="141">
        <f>IF(N335="sníž. přenesená",J335,0)</f>
        <v>0</v>
      </c>
      <c r="BI335" s="141">
        <f>IF(N335="nulová",J335,0)</f>
        <v>0</v>
      </c>
      <c r="BJ335" s="18" t="s">
        <v>88</v>
      </c>
      <c r="BK335" s="141">
        <f>ROUND(I335*H335,2)</f>
        <v>0</v>
      </c>
      <c r="BL335" s="18" t="s">
        <v>166</v>
      </c>
      <c r="BM335" s="140" t="s">
        <v>484</v>
      </c>
    </row>
    <row r="336" spans="2:65" s="1" customFormat="1" x14ac:dyDescent="0.2">
      <c r="B336" s="33"/>
      <c r="D336" s="142" t="s">
        <v>168</v>
      </c>
      <c r="F336" s="143" t="s">
        <v>485</v>
      </c>
      <c r="I336" s="144"/>
      <c r="L336" s="33"/>
      <c r="M336" s="145"/>
      <c r="U336" s="277"/>
      <c r="V336" s="1" t="str">
        <f t="shared" si="3"/>
        <v/>
      </c>
      <c r="AT336" s="18" t="s">
        <v>168</v>
      </c>
      <c r="AU336" s="18" t="s">
        <v>88</v>
      </c>
    </row>
    <row r="337" spans="2:65" s="1" customFormat="1" ht="19.5" x14ac:dyDescent="0.2">
      <c r="B337" s="33"/>
      <c r="D337" s="147" t="s">
        <v>248</v>
      </c>
      <c r="F337" s="164" t="s">
        <v>486</v>
      </c>
      <c r="I337" s="144"/>
      <c r="L337" s="33"/>
      <c r="M337" s="145"/>
      <c r="U337" s="277"/>
      <c r="V337" s="1" t="str">
        <f t="shared" si="3"/>
        <v/>
      </c>
      <c r="AT337" s="18" t="s">
        <v>248</v>
      </c>
      <c r="AU337" s="18" t="s">
        <v>88</v>
      </c>
    </row>
    <row r="338" spans="2:65" s="12" customFormat="1" x14ac:dyDescent="0.2">
      <c r="B338" s="146"/>
      <c r="D338" s="147" t="s">
        <v>170</v>
      </c>
      <c r="E338" s="148" t="s">
        <v>19</v>
      </c>
      <c r="F338" s="149" t="s">
        <v>171</v>
      </c>
      <c r="H338" s="150">
        <v>4.1900000000000004</v>
      </c>
      <c r="I338" s="151"/>
      <c r="L338" s="146"/>
      <c r="M338" s="152"/>
      <c r="U338" s="278"/>
      <c r="V338" s="1" t="str">
        <f t="shared" si="3"/>
        <v/>
      </c>
      <c r="AT338" s="148" t="s">
        <v>170</v>
      </c>
      <c r="AU338" s="148" t="s">
        <v>88</v>
      </c>
      <c r="AV338" s="12" t="s">
        <v>88</v>
      </c>
      <c r="AW338" s="12" t="s">
        <v>36</v>
      </c>
      <c r="AX338" s="12" t="s">
        <v>75</v>
      </c>
      <c r="AY338" s="148" t="s">
        <v>158</v>
      </c>
    </row>
    <row r="339" spans="2:65" s="12" customFormat="1" x14ac:dyDescent="0.2">
      <c r="B339" s="146"/>
      <c r="D339" s="147" t="s">
        <v>170</v>
      </c>
      <c r="E339" s="148" t="s">
        <v>19</v>
      </c>
      <c r="F339" s="149" t="s">
        <v>487</v>
      </c>
      <c r="H339" s="150">
        <v>-2.4940000000000002</v>
      </c>
      <c r="I339" s="151"/>
      <c r="L339" s="146"/>
      <c r="M339" s="152"/>
      <c r="U339" s="278"/>
      <c r="V339" s="1" t="str">
        <f t="shared" si="3"/>
        <v/>
      </c>
      <c r="AT339" s="148" t="s">
        <v>170</v>
      </c>
      <c r="AU339" s="148" t="s">
        <v>88</v>
      </c>
      <c r="AV339" s="12" t="s">
        <v>88</v>
      </c>
      <c r="AW339" s="12" t="s">
        <v>36</v>
      </c>
      <c r="AX339" s="12" t="s">
        <v>75</v>
      </c>
      <c r="AY339" s="148" t="s">
        <v>158</v>
      </c>
    </row>
    <row r="340" spans="2:65" s="13" customFormat="1" x14ac:dyDescent="0.2">
      <c r="B340" s="153"/>
      <c r="D340" s="147" t="s">
        <v>170</v>
      </c>
      <c r="E340" s="154" t="s">
        <v>19</v>
      </c>
      <c r="F340" s="155" t="s">
        <v>173</v>
      </c>
      <c r="H340" s="156">
        <v>1.6960000000000002</v>
      </c>
      <c r="I340" s="157"/>
      <c r="L340" s="153"/>
      <c r="M340" s="158"/>
      <c r="U340" s="279"/>
      <c r="V340" s="1" t="str">
        <f t="shared" si="3"/>
        <v/>
      </c>
      <c r="AT340" s="154" t="s">
        <v>170</v>
      </c>
      <c r="AU340" s="154" t="s">
        <v>88</v>
      </c>
      <c r="AV340" s="13" t="s">
        <v>166</v>
      </c>
      <c r="AW340" s="13" t="s">
        <v>36</v>
      </c>
      <c r="AX340" s="13" t="s">
        <v>82</v>
      </c>
      <c r="AY340" s="154" t="s">
        <v>158</v>
      </c>
    </row>
    <row r="341" spans="2:65" s="1" customFormat="1" ht="24.2" customHeight="1" x14ac:dyDescent="0.2">
      <c r="B341" s="33"/>
      <c r="C341" s="129" t="s">
        <v>488</v>
      </c>
      <c r="D341" s="129" t="s">
        <v>161</v>
      </c>
      <c r="E341" s="130" t="s">
        <v>489</v>
      </c>
      <c r="F341" s="131" t="s">
        <v>490</v>
      </c>
      <c r="G341" s="132" t="s">
        <v>307</v>
      </c>
      <c r="H341" s="133">
        <v>0.65800000000000003</v>
      </c>
      <c r="I341" s="134"/>
      <c r="J341" s="135">
        <f>ROUND(I341*H341,2)</f>
        <v>0</v>
      </c>
      <c r="K341" s="131" t="s">
        <v>165</v>
      </c>
      <c r="L341" s="33"/>
      <c r="M341" s="136" t="s">
        <v>19</v>
      </c>
      <c r="N341" s="137" t="s">
        <v>47</v>
      </c>
      <c r="P341" s="138">
        <f>O341*H341</f>
        <v>0</v>
      </c>
      <c r="Q341" s="138">
        <v>0</v>
      </c>
      <c r="R341" s="138">
        <f>Q341*H341</f>
        <v>0</v>
      </c>
      <c r="S341" s="138">
        <v>1.8</v>
      </c>
      <c r="T341" s="138">
        <f>S341*H341</f>
        <v>1.1844000000000001</v>
      </c>
      <c r="U341" s="276" t="s">
        <v>19</v>
      </c>
      <c r="V341" s="1" t="str">
        <f t="shared" si="3"/>
        <v/>
      </c>
      <c r="AR341" s="140" t="s">
        <v>166</v>
      </c>
      <c r="AT341" s="140" t="s">
        <v>161</v>
      </c>
      <c r="AU341" s="140" t="s">
        <v>88</v>
      </c>
      <c r="AY341" s="18" t="s">
        <v>158</v>
      </c>
      <c r="BE341" s="141">
        <f>IF(N341="základní",J341,0)</f>
        <v>0</v>
      </c>
      <c r="BF341" s="141">
        <f>IF(N341="snížená",J341,0)</f>
        <v>0</v>
      </c>
      <c r="BG341" s="141">
        <f>IF(N341="zákl. přenesená",J341,0)</f>
        <v>0</v>
      </c>
      <c r="BH341" s="141">
        <f>IF(N341="sníž. přenesená",J341,0)</f>
        <v>0</v>
      </c>
      <c r="BI341" s="141">
        <f>IF(N341="nulová",J341,0)</f>
        <v>0</v>
      </c>
      <c r="BJ341" s="18" t="s">
        <v>88</v>
      </c>
      <c r="BK341" s="141">
        <f>ROUND(I341*H341,2)</f>
        <v>0</v>
      </c>
      <c r="BL341" s="18" t="s">
        <v>166</v>
      </c>
      <c r="BM341" s="140" t="s">
        <v>491</v>
      </c>
    </row>
    <row r="342" spans="2:65" s="1" customFormat="1" x14ac:dyDescent="0.2">
      <c r="B342" s="33"/>
      <c r="D342" s="142" t="s">
        <v>168</v>
      </c>
      <c r="F342" s="143" t="s">
        <v>492</v>
      </c>
      <c r="I342" s="144"/>
      <c r="L342" s="33"/>
      <c r="M342" s="145"/>
      <c r="U342" s="277"/>
      <c r="V342" s="1" t="str">
        <f t="shared" si="3"/>
        <v/>
      </c>
      <c r="AT342" s="18" t="s">
        <v>168</v>
      </c>
      <c r="AU342" s="18" t="s">
        <v>88</v>
      </c>
    </row>
    <row r="343" spans="2:65" s="1" customFormat="1" ht="19.5" x14ac:dyDescent="0.2">
      <c r="B343" s="33"/>
      <c r="D343" s="147" t="s">
        <v>248</v>
      </c>
      <c r="F343" s="164" t="s">
        <v>486</v>
      </c>
      <c r="I343" s="144"/>
      <c r="L343" s="33"/>
      <c r="M343" s="145"/>
      <c r="U343" s="277"/>
      <c r="V343" s="1" t="str">
        <f t="shared" si="3"/>
        <v/>
      </c>
      <c r="AT343" s="18" t="s">
        <v>248</v>
      </c>
      <c r="AU343" s="18" t="s">
        <v>88</v>
      </c>
    </row>
    <row r="344" spans="2:65" s="12" customFormat="1" x14ac:dyDescent="0.2">
      <c r="B344" s="146"/>
      <c r="D344" s="147" t="s">
        <v>170</v>
      </c>
      <c r="E344" s="148" t="s">
        <v>19</v>
      </c>
      <c r="F344" s="149" t="s">
        <v>493</v>
      </c>
      <c r="H344" s="150">
        <v>0.65800000000000003</v>
      </c>
      <c r="I344" s="151"/>
      <c r="L344" s="146"/>
      <c r="M344" s="152"/>
      <c r="U344" s="278"/>
      <c r="V344" s="1" t="str">
        <f t="shared" si="3"/>
        <v/>
      </c>
      <c r="AT344" s="148" t="s">
        <v>170</v>
      </c>
      <c r="AU344" s="148" t="s">
        <v>88</v>
      </c>
      <c r="AV344" s="12" t="s">
        <v>88</v>
      </c>
      <c r="AW344" s="12" t="s">
        <v>36</v>
      </c>
      <c r="AX344" s="12" t="s">
        <v>75</v>
      </c>
      <c r="AY344" s="148" t="s">
        <v>158</v>
      </c>
    </row>
    <row r="345" spans="2:65" s="13" customFormat="1" x14ac:dyDescent="0.2">
      <c r="B345" s="153"/>
      <c r="D345" s="147" t="s">
        <v>170</v>
      </c>
      <c r="E345" s="154" t="s">
        <v>19</v>
      </c>
      <c r="F345" s="155" t="s">
        <v>173</v>
      </c>
      <c r="H345" s="156">
        <v>0.65800000000000003</v>
      </c>
      <c r="I345" s="157"/>
      <c r="L345" s="153"/>
      <c r="M345" s="158"/>
      <c r="U345" s="279"/>
      <c r="V345" s="1" t="str">
        <f t="shared" si="3"/>
        <v/>
      </c>
      <c r="AT345" s="154" t="s">
        <v>170</v>
      </c>
      <c r="AU345" s="154" t="s">
        <v>88</v>
      </c>
      <c r="AV345" s="13" t="s">
        <v>166</v>
      </c>
      <c r="AW345" s="13" t="s">
        <v>36</v>
      </c>
      <c r="AX345" s="13" t="s">
        <v>82</v>
      </c>
      <c r="AY345" s="154" t="s">
        <v>158</v>
      </c>
    </row>
    <row r="346" spans="2:65" s="1" customFormat="1" ht="24.2" customHeight="1" x14ac:dyDescent="0.2">
      <c r="B346" s="33"/>
      <c r="C346" s="129" t="s">
        <v>494</v>
      </c>
      <c r="D346" s="129" t="s">
        <v>161</v>
      </c>
      <c r="E346" s="130" t="s">
        <v>495</v>
      </c>
      <c r="F346" s="131" t="s">
        <v>496</v>
      </c>
      <c r="G346" s="132" t="s">
        <v>181</v>
      </c>
      <c r="H346" s="133">
        <v>1</v>
      </c>
      <c r="I346" s="134"/>
      <c r="J346" s="135">
        <f>ROUND(I346*H346,2)</f>
        <v>0</v>
      </c>
      <c r="K346" s="131" t="s">
        <v>165</v>
      </c>
      <c r="L346" s="33"/>
      <c r="M346" s="136" t="s">
        <v>19</v>
      </c>
      <c r="N346" s="137" t="s">
        <v>47</v>
      </c>
      <c r="P346" s="138">
        <f>O346*H346</f>
        <v>0</v>
      </c>
      <c r="Q346" s="138">
        <v>0</v>
      </c>
      <c r="R346" s="138">
        <f>Q346*H346</f>
        <v>0</v>
      </c>
      <c r="S346" s="138">
        <v>0.124</v>
      </c>
      <c r="T346" s="138">
        <f>S346*H346</f>
        <v>0.124</v>
      </c>
      <c r="U346" s="276" t="s">
        <v>19</v>
      </c>
      <c r="V346" s="1" t="str">
        <f t="shared" si="3"/>
        <v/>
      </c>
      <c r="AR346" s="140" t="s">
        <v>166</v>
      </c>
      <c r="AT346" s="140" t="s">
        <v>161</v>
      </c>
      <c r="AU346" s="140" t="s">
        <v>88</v>
      </c>
      <c r="AY346" s="18" t="s">
        <v>158</v>
      </c>
      <c r="BE346" s="141">
        <f>IF(N346="základní",J346,0)</f>
        <v>0</v>
      </c>
      <c r="BF346" s="141">
        <f>IF(N346="snížená",J346,0)</f>
        <v>0</v>
      </c>
      <c r="BG346" s="141">
        <f>IF(N346="zákl. přenesená",J346,0)</f>
        <v>0</v>
      </c>
      <c r="BH346" s="141">
        <f>IF(N346="sníž. přenesená",J346,0)</f>
        <v>0</v>
      </c>
      <c r="BI346" s="141">
        <f>IF(N346="nulová",J346,0)</f>
        <v>0</v>
      </c>
      <c r="BJ346" s="18" t="s">
        <v>88</v>
      </c>
      <c r="BK346" s="141">
        <f>ROUND(I346*H346,2)</f>
        <v>0</v>
      </c>
      <c r="BL346" s="18" t="s">
        <v>166</v>
      </c>
      <c r="BM346" s="140" t="s">
        <v>497</v>
      </c>
    </row>
    <row r="347" spans="2:65" s="1" customFormat="1" x14ac:dyDescent="0.2">
      <c r="B347" s="33"/>
      <c r="D347" s="142" t="s">
        <v>168</v>
      </c>
      <c r="F347" s="143" t="s">
        <v>498</v>
      </c>
      <c r="I347" s="144"/>
      <c r="L347" s="33"/>
      <c r="M347" s="145"/>
      <c r="U347" s="277"/>
      <c r="V347" s="1" t="str">
        <f t="shared" si="3"/>
        <v/>
      </c>
      <c r="AT347" s="18" t="s">
        <v>168</v>
      </c>
      <c r="AU347" s="18" t="s">
        <v>88</v>
      </c>
    </row>
    <row r="348" spans="2:65" s="1" customFormat="1" ht="19.5" x14ac:dyDescent="0.2">
      <c r="B348" s="33"/>
      <c r="D348" s="147" t="s">
        <v>248</v>
      </c>
      <c r="F348" s="164" t="s">
        <v>486</v>
      </c>
      <c r="I348" s="144"/>
      <c r="L348" s="33"/>
      <c r="M348" s="145"/>
      <c r="U348" s="277"/>
      <c r="V348" s="1" t="str">
        <f t="shared" si="3"/>
        <v/>
      </c>
      <c r="AT348" s="18" t="s">
        <v>248</v>
      </c>
      <c r="AU348" s="18" t="s">
        <v>88</v>
      </c>
    </row>
    <row r="349" spans="2:65" s="1" customFormat="1" ht="33" customHeight="1" x14ac:dyDescent="0.2">
      <c r="B349" s="33"/>
      <c r="C349" s="129" t="s">
        <v>499</v>
      </c>
      <c r="D349" s="129" t="s">
        <v>161</v>
      </c>
      <c r="E349" s="130" t="s">
        <v>500</v>
      </c>
      <c r="F349" s="131" t="s">
        <v>501</v>
      </c>
      <c r="G349" s="132" t="s">
        <v>181</v>
      </c>
      <c r="H349" s="133">
        <v>1</v>
      </c>
      <c r="I349" s="134"/>
      <c r="J349" s="135">
        <f>ROUND(I349*H349,2)</f>
        <v>0</v>
      </c>
      <c r="K349" s="131" t="s">
        <v>165</v>
      </c>
      <c r="L349" s="33"/>
      <c r="M349" s="136" t="s">
        <v>19</v>
      </c>
      <c r="N349" s="137" t="s">
        <v>47</v>
      </c>
      <c r="P349" s="138">
        <f>O349*H349</f>
        <v>0</v>
      </c>
      <c r="Q349" s="138">
        <v>0</v>
      </c>
      <c r="R349" s="138">
        <f>Q349*H349</f>
        <v>0</v>
      </c>
      <c r="S349" s="138">
        <v>0.124</v>
      </c>
      <c r="T349" s="138">
        <f>S349*H349</f>
        <v>0.124</v>
      </c>
      <c r="U349" s="276" t="s">
        <v>19</v>
      </c>
      <c r="V349" s="1" t="str">
        <f t="shared" si="3"/>
        <v/>
      </c>
      <c r="AR349" s="140" t="s">
        <v>166</v>
      </c>
      <c r="AT349" s="140" t="s">
        <v>161</v>
      </c>
      <c r="AU349" s="140" t="s">
        <v>88</v>
      </c>
      <c r="AY349" s="18" t="s">
        <v>158</v>
      </c>
      <c r="BE349" s="141">
        <f>IF(N349="základní",J349,0)</f>
        <v>0</v>
      </c>
      <c r="BF349" s="141">
        <f>IF(N349="snížená",J349,0)</f>
        <v>0</v>
      </c>
      <c r="BG349" s="141">
        <f>IF(N349="zákl. přenesená",J349,0)</f>
        <v>0</v>
      </c>
      <c r="BH349" s="141">
        <f>IF(N349="sníž. přenesená",J349,0)</f>
        <v>0</v>
      </c>
      <c r="BI349" s="141">
        <f>IF(N349="nulová",J349,0)</f>
        <v>0</v>
      </c>
      <c r="BJ349" s="18" t="s">
        <v>88</v>
      </c>
      <c r="BK349" s="141">
        <f>ROUND(I349*H349,2)</f>
        <v>0</v>
      </c>
      <c r="BL349" s="18" t="s">
        <v>166</v>
      </c>
      <c r="BM349" s="140" t="s">
        <v>502</v>
      </c>
    </row>
    <row r="350" spans="2:65" s="1" customFormat="1" x14ac:dyDescent="0.2">
      <c r="B350" s="33"/>
      <c r="D350" s="142" t="s">
        <v>168</v>
      </c>
      <c r="F350" s="143" t="s">
        <v>503</v>
      </c>
      <c r="I350" s="144"/>
      <c r="L350" s="33"/>
      <c r="M350" s="145"/>
      <c r="U350" s="277"/>
      <c r="V350" s="1" t="str">
        <f t="shared" si="3"/>
        <v/>
      </c>
      <c r="AT350" s="18" t="s">
        <v>168</v>
      </c>
      <c r="AU350" s="18" t="s">
        <v>88</v>
      </c>
    </row>
    <row r="351" spans="2:65" s="1" customFormat="1" ht="19.5" x14ac:dyDescent="0.2">
      <c r="B351" s="33"/>
      <c r="D351" s="147" t="s">
        <v>248</v>
      </c>
      <c r="F351" s="164" t="s">
        <v>486</v>
      </c>
      <c r="I351" s="144"/>
      <c r="L351" s="33"/>
      <c r="M351" s="145"/>
      <c r="U351" s="277"/>
      <c r="V351" s="1" t="str">
        <f t="shared" si="3"/>
        <v/>
      </c>
      <c r="AT351" s="18" t="s">
        <v>248</v>
      </c>
      <c r="AU351" s="18" t="s">
        <v>88</v>
      </c>
    </row>
    <row r="352" spans="2:65" s="12" customFormat="1" x14ac:dyDescent="0.2">
      <c r="B352" s="146"/>
      <c r="D352" s="147" t="s">
        <v>170</v>
      </c>
      <c r="E352" s="148" t="s">
        <v>19</v>
      </c>
      <c r="F352" s="149" t="s">
        <v>504</v>
      </c>
      <c r="H352" s="150">
        <v>1</v>
      </c>
      <c r="I352" s="151"/>
      <c r="L352" s="146"/>
      <c r="M352" s="152"/>
      <c r="U352" s="278"/>
      <c r="V352" s="1" t="str">
        <f t="shared" si="3"/>
        <v/>
      </c>
      <c r="AT352" s="148" t="s">
        <v>170</v>
      </c>
      <c r="AU352" s="148" t="s">
        <v>88</v>
      </c>
      <c r="AV352" s="12" t="s">
        <v>88</v>
      </c>
      <c r="AW352" s="12" t="s">
        <v>36</v>
      </c>
      <c r="AX352" s="12" t="s">
        <v>75</v>
      </c>
      <c r="AY352" s="148" t="s">
        <v>158</v>
      </c>
    </row>
    <row r="353" spans="2:65" s="13" customFormat="1" x14ac:dyDescent="0.2">
      <c r="B353" s="153"/>
      <c r="D353" s="147" t="s">
        <v>170</v>
      </c>
      <c r="E353" s="154" t="s">
        <v>19</v>
      </c>
      <c r="F353" s="155" t="s">
        <v>173</v>
      </c>
      <c r="H353" s="156">
        <v>1</v>
      </c>
      <c r="I353" s="157"/>
      <c r="L353" s="153"/>
      <c r="M353" s="158"/>
      <c r="U353" s="279"/>
      <c r="V353" s="1" t="str">
        <f t="shared" si="3"/>
        <v/>
      </c>
      <c r="AT353" s="154" t="s">
        <v>170</v>
      </c>
      <c r="AU353" s="154" t="s">
        <v>88</v>
      </c>
      <c r="AV353" s="13" t="s">
        <v>166</v>
      </c>
      <c r="AW353" s="13" t="s">
        <v>36</v>
      </c>
      <c r="AX353" s="13" t="s">
        <v>82</v>
      </c>
      <c r="AY353" s="154" t="s">
        <v>158</v>
      </c>
    </row>
    <row r="354" spans="2:65" s="1" customFormat="1" ht="24.2" customHeight="1" x14ac:dyDescent="0.2">
      <c r="B354" s="33"/>
      <c r="C354" s="129" t="s">
        <v>505</v>
      </c>
      <c r="D354" s="129" t="s">
        <v>161</v>
      </c>
      <c r="E354" s="130" t="s">
        <v>506</v>
      </c>
      <c r="F354" s="131" t="s">
        <v>507</v>
      </c>
      <c r="G354" s="132" t="s">
        <v>181</v>
      </c>
      <c r="H354" s="133">
        <v>3</v>
      </c>
      <c r="I354" s="134"/>
      <c r="J354" s="135">
        <f>ROUND(I354*H354,2)</f>
        <v>0</v>
      </c>
      <c r="K354" s="131" t="s">
        <v>165</v>
      </c>
      <c r="L354" s="33"/>
      <c r="M354" s="136" t="s">
        <v>19</v>
      </c>
      <c r="N354" s="137" t="s">
        <v>47</v>
      </c>
      <c r="P354" s="138">
        <f>O354*H354</f>
        <v>0</v>
      </c>
      <c r="Q354" s="138">
        <v>0</v>
      </c>
      <c r="R354" s="138">
        <f>Q354*H354</f>
        <v>0</v>
      </c>
      <c r="S354" s="138">
        <v>1.4999999999999999E-2</v>
      </c>
      <c r="T354" s="138">
        <f>S354*H354</f>
        <v>4.4999999999999998E-2</v>
      </c>
      <c r="U354" s="276" t="s">
        <v>19</v>
      </c>
      <c r="V354" s="1" t="str">
        <f t="shared" si="3"/>
        <v/>
      </c>
      <c r="AR354" s="140" t="s">
        <v>166</v>
      </c>
      <c r="AT354" s="140" t="s">
        <v>161</v>
      </c>
      <c r="AU354" s="140" t="s">
        <v>88</v>
      </c>
      <c r="AY354" s="18" t="s">
        <v>158</v>
      </c>
      <c r="BE354" s="141">
        <f>IF(N354="základní",J354,0)</f>
        <v>0</v>
      </c>
      <c r="BF354" s="141">
        <f>IF(N354="snížená",J354,0)</f>
        <v>0</v>
      </c>
      <c r="BG354" s="141">
        <f>IF(N354="zákl. přenesená",J354,0)</f>
        <v>0</v>
      </c>
      <c r="BH354" s="141">
        <f>IF(N354="sníž. přenesená",J354,0)</f>
        <v>0</v>
      </c>
      <c r="BI354" s="141">
        <f>IF(N354="nulová",J354,0)</f>
        <v>0</v>
      </c>
      <c r="BJ354" s="18" t="s">
        <v>88</v>
      </c>
      <c r="BK354" s="141">
        <f>ROUND(I354*H354,2)</f>
        <v>0</v>
      </c>
      <c r="BL354" s="18" t="s">
        <v>166</v>
      </c>
      <c r="BM354" s="140" t="s">
        <v>508</v>
      </c>
    </row>
    <row r="355" spans="2:65" s="1" customFormat="1" x14ac:dyDescent="0.2">
      <c r="B355" s="33"/>
      <c r="D355" s="142" t="s">
        <v>168</v>
      </c>
      <c r="F355" s="143" t="s">
        <v>509</v>
      </c>
      <c r="I355" s="144"/>
      <c r="L355" s="33"/>
      <c r="M355" s="145"/>
      <c r="U355" s="277"/>
      <c r="V355" s="1" t="str">
        <f t="shared" si="3"/>
        <v/>
      </c>
      <c r="AT355" s="18" t="s">
        <v>168</v>
      </c>
      <c r="AU355" s="18" t="s">
        <v>88</v>
      </c>
    </row>
    <row r="356" spans="2:65" s="12" customFormat="1" x14ac:dyDescent="0.2">
      <c r="B356" s="146"/>
      <c r="D356" s="147" t="s">
        <v>170</v>
      </c>
      <c r="E356" s="148" t="s">
        <v>19</v>
      </c>
      <c r="F356" s="149" t="s">
        <v>510</v>
      </c>
      <c r="H356" s="150">
        <v>2</v>
      </c>
      <c r="I356" s="151"/>
      <c r="L356" s="146"/>
      <c r="M356" s="152"/>
      <c r="U356" s="278"/>
      <c r="V356" s="1" t="str">
        <f t="shared" si="3"/>
        <v/>
      </c>
      <c r="AT356" s="148" t="s">
        <v>170</v>
      </c>
      <c r="AU356" s="148" t="s">
        <v>88</v>
      </c>
      <c r="AV356" s="12" t="s">
        <v>88</v>
      </c>
      <c r="AW356" s="12" t="s">
        <v>36</v>
      </c>
      <c r="AX356" s="12" t="s">
        <v>75</v>
      </c>
      <c r="AY356" s="148" t="s">
        <v>158</v>
      </c>
    </row>
    <row r="357" spans="2:65" s="12" customFormat="1" x14ac:dyDescent="0.2">
      <c r="B357" s="146"/>
      <c r="D357" s="147" t="s">
        <v>170</v>
      </c>
      <c r="E357" s="148" t="s">
        <v>19</v>
      </c>
      <c r="F357" s="149" t="s">
        <v>511</v>
      </c>
      <c r="H357" s="150">
        <v>1</v>
      </c>
      <c r="I357" s="151"/>
      <c r="L357" s="146"/>
      <c r="M357" s="152"/>
      <c r="U357" s="278"/>
      <c r="V357" s="1" t="str">
        <f t="shared" si="3"/>
        <v/>
      </c>
      <c r="AT357" s="148" t="s">
        <v>170</v>
      </c>
      <c r="AU357" s="148" t="s">
        <v>88</v>
      </c>
      <c r="AV357" s="12" t="s">
        <v>88</v>
      </c>
      <c r="AW357" s="12" t="s">
        <v>36</v>
      </c>
      <c r="AX357" s="12" t="s">
        <v>75</v>
      </c>
      <c r="AY357" s="148" t="s">
        <v>158</v>
      </c>
    </row>
    <row r="358" spans="2:65" s="13" customFormat="1" x14ac:dyDescent="0.2">
      <c r="B358" s="153"/>
      <c r="D358" s="147" t="s">
        <v>170</v>
      </c>
      <c r="E358" s="154" t="s">
        <v>19</v>
      </c>
      <c r="F358" s="155" t="s">
        <v>173</v>
      </c>
      <c r="H358" s="156">
        <v>3</v>
      </c>
      <c r="I358" s="157"/>
      <c r="L358" s="153"/>
      <c r="M358" s="158"/>
      <c r="U358" s="279"/>
      <c r="V358" s="1" t="str">
        <f t="shared" si="3"/>
        <v/>
      </c>
      <c r="AT358" s="154" t="s">
        <v>170</v>
      </c>
      <c r="AU358" s="154" t="s">
        <v>88</v>
      </c>
      <c r="AV358" s="13" t="s">
        <v>166</v>
      </c>
      <c r="AW358" s="13" t="s">
        <v>36</v>
      </c>
      <c r="AX358" s="13" t="s">
        <v>82</v>
      </c>
      <c r="AY358" s="154" t="s">
        <v>158</v>
      </c>
    </row>
    <row r="359" spans="2:65" s="1" customFormat="1" ht="16.5" customHeight="1" x14ac:dyDescent="0.2">
      <c r="B359" s="33"/>
      <c r="C359" s="129" t="s">
        <v>512</v>
      </c>
      <c r="D359" s="129" t="s">
        <v>161</v>
      </c>
      <c r="E359" s="130" t="s">
        <v>513</v>
      </c>
      <c r="F359" s="131" t="s">
        <v>514</v>
      </c>
      <c r="G359" s="132" t="s">
        <v>181</v>
      </c>
      <c r="H359" s="133">
        <v>1</v>
      </c>
      <c r="I359" s="134"/>
      <c r="J359" s="135">
        <f>ROUND(I359*H359,2)</f>
        <v>0</v>
      </c>
      <c r="K359" s="131" t="s">
        <v>19</v>
      </c>
      <c r="L359" s="33"/>
      <c r="M359" s="136" t="s">
        <v>19</v>
      </c>
      <c r="N359" s="137" t="s">
        <v>47</v>
      </c>
      <c r="P359" s="138">
        <f>O359*H359</f>
        <v>0</v>
      </c>
      <c r="Q359" s="138">
        <v>8.0000000000000007E-5</v>
      </c>
      <c r="R359" s="138">
        <f>Q359*H359</f>
        <v>8.0000000000000007E-5</v>
      </c>
      <c r="S359" s="138">
        <v>0</v>
      </c>
      <c r="T359" s="138">
        <f>S359*H359</f>
        <v>0</v>
      </c>
      <c r="U359" s="276" t="s">
        <v>19</v>
      </c>
      <c r="V359" s="1" t="str">
        <f t="shared" si="3"/>
        <v/>
      </c>
      <c r="AR359" s="140" t="s">
        <v>166</v>
      </c>
      <c r="AT359" s="140" t="s">
        <v>161</v>
      </c>
      <c r="AU359" s="140" t="s">
        <v>88</v>
      </c>
      <c r="AY359" s="18" t="s">
        <v>158</v>
      </c>
      <c r="BE359" s="141">
        <f>IF(N359="základní",J359,0)</f>
        <v>0</v>
      </c>
      <c r="BF359" s="141">
        <f>IF(N359="snížená",J359,0)</f>
        <v>0</v>
      </c>
      <c r="BG359" s="141">
        <f>IF(N359="zákl. přenesená",J359,0)</f>
        <v>0</v>
      </c>
      <c r="BH359" s="141">
        <f>IF(N359="sníž. přenesená",J359,0)</f>
        <v>0</v>
      </c>
      <c r="BI359" s="141">
        <f>IF(N359="nulová",J359,0)</f>
        <v>0</v>
      </c>
      <c r="BJ359" s="18" t="s">
        <v>88</v>
      </c>
      <c r="BK359" s="141">
        <f>ROUND(I359*H359,2)</f>
        <v>0</v>
      </c>
      <c r="BL359" s="18" t="s">
        <v>166</v>
      </c>
      <c r="BM359" s="140" t="s">
        <v>515</v>
      </c>
    </row>
    <row r="360" spans="2:65" s="1" customFormat="1" ht="24.2" customHeight="1" x14ac:dyDescent="0.2">
      <c r="B360" s="33"/>
      <c r="C360" s="129" t="s">
        <v>516</v>
      </c>
      <c r="D360" s="129" t="s">
        <v>161</v>
      </c>
      <c r="E360" s="130" t="s">
        <v>517</v>
      </c>
      <c r="F360" s="131" t="s">
        <v>518</v>
      </c>
      <c r="G360" s="132" t="s">
        <v>188</v>
      </c>
      <c r="H360" s="133">
        <v>0.66500000000000004</v>
      </c>
      <c r="I360" s="134"/>
      <c r="J360" s="135">
        <f>ROUND(I360*H360,2)</f>
        <v>0</v>
      </c>
      <c r="K360" s="131" t="s">
        <v>165</v>
      </c>
      <c r="L360" s="33"/>
      <c r="M360" s="136" t="s">
        <v>19</v>
      </c>
      <c r="N360" s="137" t="s">
        <v>47</v>
      </c>
      <c r="P360" s="138">
        <f>O360*H360</f>
        <v>0</v>
      </c>
      <c r="Q360" s="138">
        <v>1.32E-3</v>
      </c>
      <c r="R360" s="138">
        <f>Q360*H360</f>
        <v>8.7780000000000009E-4</v>
      </c>
      <c r="S360" s="138">
        <v>2.5000000000000001E-2</v>
      </c>
      <c r="T360" s="138">
        <f>S360*H360</f>
        <v>1.6625000000000001E-2</v>
      </c>
      <c r="U360" s="276" t="s">
        <v>340</v>
      </c>
      <c r="V360" s="1">
        <f t="shared" si="3"/>
        <v>0</v>
      </c>
      <c r="AR360" s="140" t="s">
        <v>166</v>
      </c>
      <c r="AT360" s="140" t="s">
        <v>161</v>
      </c>
      <c r="AU360" s="140" t="s">
        <v>88</v>
      </c>
      <c r="AY360" s="18" t="s">
        <v>158</v>
      </c>
      <c r="BE360" s="141">
        <f>IF(N360="základní",J360,0)</f>
        <v>0</v>
      </c>
      <c r="BF360" s="141">
        <f>IF(N360="snížená",J360,0)</f>
        <v>0</v>
      </c>
      <c r="BG360" s="141">
        <f>IF(N360="zákl. přenesená",J360,0)</f>
        <v>0</v>
      </c>
      <c r="BH360" s="141">
        <f>IF(N360="sníž. přenesená",J360,0)</f>
        <v>0</v>
      </c>
      <c r="BI360" s="141">
        <f>IF(N360="nulová",J360,0)</f>
        <v>0</v>
      </c>
      <c r="BJ360" s="18" t="s">
        <v>88</v>
      </c>
      <c r="BK360" s="141">
        <f>ROUND(I360*H360,2)</f>
        <v>0</v>
      </c>
      <c r="BL360" s="18" t="s">
        <v>166</v>
      </c>
      <c r="BM360" s="140" t="s">
        <v>519</v>
      </c>
    </row>
    <row r="361" spans="2:65" s="1" customFormat="1" x14ac:dyDescent="0.2">
      <c r="B361" s="33"/>
      <c r="D361" s="142" t="s">
        <v>168</v>
      </c>
      <c r="F361" s="143" t="s">
        <v>520</v>
      </c>
      <c r="I361" s="144"/>
      <c r="L361" s="33"/>
      <c r="M361" s="145"/>
      <c r="U361" s="277"/>
      <c r="V361" s="1" t="str">
        <f t="shared" si="3"/>
        <v/>
      </c>
      <c r="AT361" s="18" t="s">
        <v>168</v>
      </c>
      <c r="AU361" s="18" t="s">
        <v>88</v>
      </c>
    </row>
    <row r="362" spans="2:65" s="12" customFormat="1" x14ac:dyDescent="0.2">
      <c r="B362" s="146"/>
      <c r="D362" s="147" t="s">
        <v>170</v>
      </c>
      <c r="E362" s="148" t="s">
        <v>19</v>
      </c>
      <c r="F362" s="149" t="s">
        <v>521</v>
      </c>
      <c r="H362" s="150">
        <v>0.66500000000000004</v>
      </c>
      <c r="I362" s="151"/>
      <c r="L362" s="146"/>
      <c r="M362" s="152"/>
      <c r="U362" s="278"/>
      <c r="V362" s="1" t="str">
        <f t="shared" si="3"/>
        <v/>
      </c>
      <c r="AT362" s="148" t="s">
        <v>170</v>
      </c>
      <c r="AU362" s="148" t="s">
        <v>88</v>
      </c>
      <c r="AV362" s="12" t="s">
        <v>88</v>
      </c>
      <c r="AW362" s="12" t="s">
        <v>36</v>
      </c>
      <c r="AX362" s="12" t="s">
        <v>75</v>
      </c>
      <c r="AY362" s="148" t="s">
        <v>158</v>
      </c>
    </row>
    <row r="363" spans="2:65" s="13" customFormat="1" x14ac:dyDescent="0.2">
      <c r="B363" s="153"/>
      <c r="D363" s="147" t="s">
        <v>170</v>
      </c>
      <c r="E363" s="154" t="s">
        <v>19</v>
      </c>
      <c r="F363" s="155" t="s">
        <v>173</v>
      </c>
      <c r="H363" s="156">
        <v>0.66500000000000004</v>
      </c>
      <c r="I363" s="157"/>
      <c r="L363" s="153"/>
      <c r="M363" s="158"/>
      <c r="U363" s="279"/>
      <c r="V363" s="1" t="str">
        <f t="shared" si="3"/>
        <v/>
      </c>
      <c r="AT363" s="154" t="s">
        <v>170</v>
      </c>
      <c r="AU363" s="154" t="s">
        <v>88</v>
      </c>
      <c r="AV363" s="13" t="s">
        <v>166</v>
      </c>
      <c r="AW363" s="13" t="s">
        <v>36</v>
      </c>
      <c r="AX363" s="13" t="s">
        <v>82</v>
      </c>
      <c r="AY363" s="154" t="s">
        <v>158</v>
      </c>
    </row>
    <row r="364" spans="2:65" s="1" customFormat="1" ht="24.2" customHeight="1" x14ac:dyDescent="0.2">
      <c r="B364" s="33"/>
      <c r="C364" s="129" t="s">
        <v>522</v>
      </c>
      <c r="D364" s="129" t="s">
        <v>161</v>
      </c>
      <c r="E364" s="130" t="s">
        <v>523</v>
      </c>
      <c r="F364" s="131" t="s">
        <v>524</v>
      </c>
      <c r="G364" s="132" t="s">
        <v>188</v>
      </c>
      <c r="H364" s="133">
        <v>1.335</v>
      </c>
      <c r="I364" s="134"/>
      <c r="J364" s="135">
        <f>ROUND(I364*H364,2)</f>
        <v>0</v>
      </c>
      <c r="K364" s="131" t="s">
        <v>165</v>
      </c>
      <c r="L364" s="33"/>
      <c r="M364" s="136" t="s">
        <v>19</v>
      </c>
      <c r="N364" s="137" t="s">
        <v>47</v>
      </c>
      <c r="P364" s="138">
        <f>O364*H364</f>
        <v>0</v>
      </c>
      <c r="Q364" s="138">
        <v>2.7899999999999999E-3</v>
      </c>
      <c r="R364" s="138">
        <f>Q364*H364</f>
        <v>3.7246499999999999E-3</v>
      </c>
      <c r="S364" s="138">
        <v>5.6000000000000001E-2</v>
      </c>
      <c r="T364" s="138">
        <f>S364*H364</f>
        <v>7.4759999999999993E-2</v>
      </c>
      <c r="U364" s="276" t="s">
        <v>340</v>
      </c>
      <c r="V364" s="1">
        <f t="shared" si="3"/>
        <v>0</v>
      </c>
      <c r="AR364" s="140" t="s">
        <v>166</v>
      </c>
      <c r="AT364" s="140" t="s">
        <v>161</v>
      </c>
      <c r="AU364" s="140" t="s">
        <v>88</v>
      </c>
      <c r="AY364" s="18" t="s">
        <v>158</v>
      </c>
      <c r="BE364" s="141">
        <f>IF(N364="základní",J364,0)</f>
        <v>0</v>
      </c>
      <c r="BF364" s="141">
        <f>IF(N364="snížená",J364,0)</f>
        <v>0</v>
      </c>
      <c r="BG364" s="141">
        <f>IF(N364="zákl. přenesená",J364,0)</f>
        <v>0</v>
      </c>
      <c r="BH364" s="141">
        <f>IF(N364="sníž. přenesená",J364,0)</f>
        <v>0</v>
      </c>
      <c r="BI364" s="141">
        <f>IF(N364="nulová",J364,0)</f>
        <v>0</v>
      </c>
      <c r="BJ364" s="18" t="s">
        <v>88</v>
      </c>
      <c r="BK364" s="141">
        <f>ROUND(I364*H364,2)</f>
        <v>0</v>
      </c>
      <c r="BL364" s="18" t="s">
        <v>166</v>
      </c>
      <c r="BM364" s="140" t="s">
        <v>525</v>
      </c>
    </row>
    <row r="365" spans="2:65" s="1" customFormat="1" x14ac:dyDescent="0.2">
      <c r="B365" s="33"/>
      <c r="D365" s="142" t="s">
        <v>168</v>
      </c>
      <c r="F365" s="143" t="s">
        <v>526</v>
      </c>
      <c r="I365" s="144"/>
      <c r="L365" s="33"/>
      <c r="M365" s="145"/>
      <c r="U365" s="277"/>
      <c r="V365" s="1" t="str">
        <f t="shared" si="3"/>
        <v/>
      </c>
      <c r="AT365" s="18" t="s">
        <v>168</v>
      </c>
      <c r="AU365" s="18" t="s">
        <v>88</v>
      </c>
    </row>
    <row r="366" spans="2:65" s="12" customFormat="1" x14ac:dyDescent="0.2">
      <c r="B366" s="146"/>
      <c r="D366" s="147" t="s">
        <v>170</v>
      </c>
      <c r="E366" s="148" t="s">
        <v>19</v>
      </c>
      <c r="F366" s="149" t="s">
        <v>527</v>
      </c>
      <c r="H366" s="150">
        <v>1.335</v>
      </c>
      <c r="I366" s="151"/>
      <c r="L366" s="146"/>
      <c r="M366" s="152"/>
      <c r="U366" s="278"/>
      <c r="V366" s="1" t="str">
        <f t="shared" ref="V366:V429" si="4">IF(U366="investice",J366,"")</f>
        <v/>
      </c>
      <c r="AT366" s="148" t="s">
        <v>170</v>
      </c>
      <c r="AU366" s="148" t="s">
        <v>88</v>
      </c>
      <c r="AV366" s="12" t="s">
        <v>88</v>
      </c>
      <c r="AW366" s="12" t="s">
        <v>36</v>
      </c>
      <c r="AX366" s="12" t="s">
        <v>75</v>
      </c>
      <c r="AY366" s="148" t="s">
        <v>158</v>
      </c>
    </row>
    <row r="367" spans="2:65" s="13" customFormat="1" x14ac:dyDescent="0.2">
      <c r="B367" s="153"/>
      <c r="D367" s="147" t="s">
        <v>170</v>
      </c>
      <c r="E367" s="154" t="s">
        <v>19</v>
      </c>
      <c r="F367" s="155" t="s">
        <v>173</v>
      </c>
      <c r="H367" s="156">
        <v>1.335</v>
      </c>
      <c r="I367" s="157"/>
      <c r="L367" s="153"/>
      <c r="M367" s="158"/>
      <c r="U367" s="279"/>
      <c r="V367" s="1" t="str">
        <f t="shared" si="4"/>
        <v/>
      </c>
      <c r="AT367" s="154" t="s">
        <v>170</v>
      </c>
      <c r="AU367" s="154" t="s">
        <v>88</v>
      </c>
      <c r="AV367" s="13" t="s">
        <v>166</v>
      </c>
      <c r="AW367" s="13" t="s">
        <v>36</v>
      </c>
      <c r="AX367" s="13" t="s">
        <v>82</v>
      </c>
      <c r="AY367" s="154" t="s">
        <v>158</v>
      </c>
    </row>
    <row r="368" spans="2:65" s="1" customFormat="1" ht="24.2" customHeight="1" x14ac:dyDescent="0.2">
      <c r="B368" s="33"/>
      <c r="C368" s="129" t="s">
        <v>528</v>
      </c>
      <c r="D368" s="129" t="s">
        <v>161</v>
      </c>
      <c r="E368" s="130" t="s">
        <v>529</v>
      </c>
      <c r="F368" s="131" t="s">
        <v>530</v>
      </c>
      <c r="G368" s="132" t="s">
        <v>188</v>
      </c>
      <c r="H368" s="133">
        <v>4.8</v>
      </c>
      <c r="I368" s="134"/>
      <c r="J368" s="135">
        <f>ROUND(I368*H368,2)</f>
        <v>0</v>
      </c>
      <c r="K368" s="131" t="s">
        <v>165</v>
      </c>
      <c r="L368" s="33"/>
      <c r="M368" s="136" t="s">
        <v>19</v>
      </c>
      <c r="N368" s="137" t="s">
        <v>47</v>
      </c>
      <c r="P368" s="138">
        <f>O368*H368</f>
        <v>0</v>
      </c>
      <c r="Q368" s="138">
        <v>0</v>
      </c>
      <c r="R368" s="138">
        <f>Q368*H368</f>
        <v>0</v>
      </c>
      <c r="S368" s="138">
        <v>4.2000000000000003E-2</v>
      </c>
      <c r="T368" s="138">
        <f>S368*H368</f>
        <v>0.2016</v>
      </c>
      <c r="U368" s="276" t="s">
        <v>19</v>
      </c>
      <c r="V368" s="1" t="str">
        <f t="shared" si="4"/>
        <v/>
      </c>
      <c r="AR368" s="140" t="s">
        <v>166</v>
      </c>
      <c r="AT368" s="140" t="s">
        <v>161</v>
      </c>
      <c r="AU368" s="140" t="s">
        <v>88</v>
      </c>
      <c r="AY368" s="18" t="s">
        <v>158</v>
      </c>
      <c r="BE368" s="141">
        <f>IF(N368="základní",J368,0)</f>
        <v>0</v>
      </c>
      <c r="BF368" s="141">
        <f>IF(N368="snížená",J368,0)</f>
        <v>0</v>
      </c>
      <c r="BG368" s="141">
        <f>IF(N368="zákl. přenesená",J368,0)</f>
        <v>0</v>
      </c>
      <c r="BH368" s="141">
        <f>IF(N368="sníž. přenesená",J368,0)</f>
        <v>0</v>
      </c>
      <c r="BI368" s="141">
        <f>IF(N368="nulová",J368,0)</f>
        <v>0</v>
      </c>
      <c r="BJ368" s="18" t="s">
        <v>88</v>
      </c>
      <c r="BK368" s="141">
        <f>ROUND(I368*H368,2)</f>
        <v>0</v>
      </c>
      <c r="BL368" s="18" t="s">
        <v>166</v>
      </c>
      <c r="BM368" s="140" t="s">
        <v>531</v>
      </c>
    </row>
    <row r="369" spans="2:65" s="1" customFormat="1" x14ac:dyDescent="0.2">
      <c r="B369" s="33"/>
      <c r="D369" s="142" t="s">
        <v>168</v>
      </c>
      <c r="F369" s="143" t="s">
        <v>532</v>
      </c>
      <c r="I369" s="144"/>
      <c r="L369" s="33"/>
      <c r="M369" s="145"/>
      <c r="U369" s="277"/>
      <c r="V369" s="1" t="str">
        <f t="shared" si="4"/>
        <v/>
      </c>
      <c r="AT369" s="18" t="s">
        <v>168</v>
      </c>
      <c r="AU369" s="18" t="s">
        <v>88</v>
      </c>
    </row>
    <row r="370" spans="2:65" s="12" customFormat="1" x14ac:dyDescent="0.2">
      <c r="B370" s="146"/>
      <c r="D370" s="147" t="s">
        <v>170</v>
      </c>
      <c r="E370" s="148" t="s">
        <v>19</v>
      </c>
      <c r="F370" s="149" t="s">
        <v>533</v>
      </c>
      <c r="H370" s="150">
        <v>4.8</v>
      </c>
      <c r="I370" s="151"/>
      <c r="L370" s="146"/>
      <c r="M370" s="152"/>
      <c r="U370" s="278"/>
      <c r="V370" s="1" t="str">
        <f t="shared" si="4"/>
        <v/>
      </c>
      <c r="AT370" s="148" t="s">
        <v>170</v>
      </c>
      <c r="AU370" s="148" t="s">
        <v>88</v>
      </c>
      <c r="AV370" s="12" t="s">
        <v>88</v>
      </c>
      <c r="AW370" s="12" t="s">
        <v>36</v>
      </c>
      <c r="AX370" s="12" t="s">
        <v>75</v>
      </c>
      <c r="AY370" s="148" t="s">
        <v>158</v>
      </c>
    </row>
    <row r="371" spans="2:65" s="13" customFormat="1" x14ac:dyDescent="0.2">
      <c r="B371" s="153"/>
      <c r="D371" s="147" t="s">
        <v>170</v>
      </c>
      <c r="E371" s="154" t="s">
        <v>19</v>
      </c>
      <c r="F371" s="155" t="s">
        <v>173</v>
      </c>
      <c r="H371" s="156">
        <v>4.8</v>
      </c>
      <c r="I371" s="157"/>
      <c r="L371" s="153"/>
      <c r="M371" s="158"/>
      <c r="U371" s="279"/>
      <c r="V371" s="1" t="str">
        <f t="shared" si="4"/>
        <v/>
      </c>
      <c r="AT371" s="154" t="s">
        <v>170</v>
      </c>
      <c r="AU371" s="154" t="s">
        <v>88</v>
      </c>
      <c r="AV371" s="13" t="s">
        <v>166</v>
      </c>
      <c r="AW371" s="13" t="s">
        <v>36</v>
      </c>
      <c r="AX371" s="13" t="s">
        <v>82</v>
      </c>
      <c r="AY371" s="154" t="s">
        <v>158</v>
      </c>
    </row>
    <row r="372" spans="2:65" s="1" customFormat="1" ht="21.75" customHeight="1" x14ac:dyDescent="0.2">
      <c r="B372" s="33"/>
      <c r="C372" s="129" t="s">
        <v>534</v>
      </c>
      <c r="D372" s="129" t="s">
        <v>161</v>
      </c>
      <c r="E372" s="130" t="s">
        <v>535</v>
      </c>
      <c r="F372" s="131" t="s">
        <v>536</v>
      </c>
      <c r="G372" s="132" t="s">
        <v>188</v>
      </c>
      <c r="H372" s="133">
        <v>3.5</v>
      </c>
      <c r="I372" s="134"/>
      <c r="J372" s="135">
        <f>ROUND(I372*H372,2)</f>
        <v>0</v>
      </c>
      <c r="K372" s="131" t="s">
        <v>165</v>
      </c>
      <c r="L372" s="33"/>
      <c r="M372" s="136" t="s">
        <v>19</v>
      </c>
      <c r="N372" s="137" t="s">
        <v>47</v>
      </c>
      <c r="P372" s="138">
        <f>O372*H372</f>
        <v>0</v>
      </c>
      <c r="Q372" s="138">
        <v>0</v>
      </c>
      <c r="R372" s="138">
        <f>Q372*H372</f>
        <v>0</v>
      </c>
      <c r="S372" s="138">
        <v>8.9999999999999993E-3</v>
      </c>
      <c r="T372" s="138">
        <f>S372*H372</f>
        <v>3.15E-2</v>
      </c>
      <c r="U372" s="276" t="s">
        <v>19</v>
      </c>
      <c r="V372" s="1" t="str">
        <f t="shared" si="4"/>
        <v/>
      </c>
      <c r="AR372" s="140" t="s">
        <v>166</v>
      </c>
      <c r="AT372" s="140" t="s">
        <v>161</v>
      </c>
      <c r="AU372" s="140" t="s">
        <v>88</v>
      </c>
      <c r="AY372" s="18" t="s">
        <v>158</v>
      </c>
      <c r="BE372" s="141">
        <f>IF(N372="základní",J372,0)</f>
        <v>0</v>
      </c>
      <c r="BF372" s="141">
        <f>IF(N372="snížená",J372,0)</f>
        <v>0</v>
      </c>
      <c r="BG372" s="141">
        <f>IF(N372="zákl. přenesená",J372,0)</f>
        <v>0</v>
      </c>
      <c r="BH372" s="141">
        <f>IF(N372="sníž. přenesená",J372,0)</f>
        <v>0</v>
      </c>
      <c r="BI372" s="141">
        <f>IF(N372="nulová",J372,0)</f>
        <v>0</v>
      </c>
      <c r="BJ372" s="18" t="s">
        <v>88</v>
      </c>
      <c r="BK372" s="141">
        <f>ROUND(I372*H372,2)</f>
        <v>0</v>
      </c>
      <c r="BL372" s="18" t="s">
        <v>166</v>
      </c>
      <c r="BM372" s="140" t="s">
        <v>537</v>
      </c>
    </row>
    <row r="373" spans="2:65" s="1" customFormat="1" x14ac:dyDescent="0.2">
      <c r="B373" s="33"/>
      <c r="D373" s="142" t="s">
        <v>168</v>
      </c>
      <c r="F373" s="143" t="s">
        <v>538</v>
      </c>
      <c r="I373" s="144"/>
      <c r="L373" s="33"/>
      <c r="M373" s="145"/>
      <c r="U373" s="277"/>
      <c r="V373" s="1" t="str">
        <f t="shared" si="4"/>
        <v/>
      </c>
      <c r="AT373" s="18" t="s">
        <v>168</v>
      </c>
      <c r="AU373" s="18" t="s">
        <v>88</v>
      </c>
    </row>
    <row r="374" spans="2:65" s="12" customFormat="1" x14ac:dyDescent="0.2">
      <c r="B374" s="146"/>
      <c r="D374" s="147" t="s">
        <v>170</v>
      </c>
      <c r="E374" s="148" t="s">
        <v>19</v>
      </c>
      <c r="F374" s="149" t="s">
        <v>539</v>
      </c>
      <c r="H374" s="150">
        <v>3.5</v>
      </c>
      <c r="I374" s="151"/>
      <c r="L374" s="146"/>
      <c r="M374" s="152"/>
      <c r="U374" s="278"/>
      <c r="V374" s="1" t="str">
        <f t="shared" si="4"/>
        <v/>
      </c>
      <c r="AT374" s="148" t="s">
        <v>170</v>
      </c>
      <c r="AU374" s="148" t="s">
        <v>88</v>
      </c>
      <c r="AV374" s="12" t="s">
        <v>88</v>
      </c>
      <c r="AW374" s="12" t="s">
        <v>36</v>
      </c>
      <c r="AX374" s="12" t="s">
        <v>75</v>
      </c>
      <c r="AY374" s="148" t="s">
        <v>158</v>
      </c>
    </row>
    <row r="375" spans="2:65" s="13" customFormat="1" x14ac:dyDescent="0.2">
      <c r="B375" s="153"/>
      <c r="D375" s="147" t="s">
        <v>170</v>
      </c>
      <c r="E375" s="154" t="s">
        <v>19</v>
      </c>
      <c r="F375" s="155" t="s">
        <v>173</v>
      </c>
      <c r="H375" s="156">
        <v>3.5</v>
      </c>
      <c r="I375" s="157"/>
      <c r="L375" s="153"/>
      <c r="M375" s="158"/>
      <c r="U375" s="279"/>
      <c r="V375" s="1" t="str">
        <f t="shared" si="4"/>
        <v/>
      </c>
      <c r="AT375" s="154" t="s">
        <v>170</v>
      </c>
      <c r="AU375" s="154" t="s">
        <v>88</v>
      </c>
      <c r="AV375" s="13" t="s">
        <v>166</v>
      </c>
      <c r="AW375" s="13" t="s">
        <v>36</v>
      </c>
      <c r="AX375" s="13" t="s">
        <v>82</v>
      </c>
      <c r="AY375" s="154" t="s">
        <v>158</v>
      </c>
    </row>
    <row r="376" spans="2:65" s="1" customFormat="1" ht="16.5" customHeight="1" x14ac:dyDescent="0.2">
      <c r="B376" s="33"/>
      <c r="C376" s="129" t="s">
        <v>540</v>
      </c>
      <c r="D376" s="129" t="s">
        <v>161</v>
      </c>
      <c r="E376" s="130" t="s">
        <v>541</v>
      </c>
      <c r="F376" s="131" t="s">
        <v>542</v>
      </c>
      <c r="G376" s="132" t="s">
        <v>188</v>
      </c>
      <c r="H376" s="133">
        <v>58.6</v>
      </c>
      <c r="I376" s="134"/>
      <c r="J376" s="135">
        <f>ROUND(I376*H376,2)</f>
        <v>0</v>
      </c>
      <c r="K376" s="131" t="s">
        <v>165</v>
      </c>
      <c r="L376" s="33"/>
      <c r="M376" s="136" t="s">
        <v>19</v>
      </c>
      <c r="N376" s="137" t="s">
        <v>47</v>
      </c>
      <c r="P376" s="138">
        <f>O376*H376</f>
        <v>0</v>
      </c>
      <c r="Q376" s="138">
        <v>3.0000000000000001E-5</v>
      </c>
      <c r="R376" s="138">
        <f>Q376*H376</f>
        <v>1.758E-3</v>
      </c>
      <c r="S376" s="138">
        <v>3.0000000000000001E-3</v>
      </c>
      <c r="T376" s="138">
        <f>S376*H376</f>
        <v>0.17580000000000001</v>
      </c>
      <c r="U376" s="276" t="s">
        <v>19</v>
      </c>
      <c r="V376" s="1" t="str">
        <f t="shared" si="4"/>
        <v/>
      </c>
      <c r="AR376" s="140" t="s">
        <v>166</v>
      </c>
      <c r="AT376" s="140" t="s">
        <v>161</v>
      </c>
      <c r="AU376" s="140" t="s">
        <v>88</v>
      </c>
      <c r="AY376" s="18" t="s">
        <v>158</v>
      </c>
      <c r="BE376" s="141">
        <f>IF(N376="základní",J376,0)</f>
        <v>0</v>
      </c>
      <c r="BF376" s="141">
        <f>IF(N376="snížená",J376,0)</f>
        <v>0</v>
      </c>
      <c r="BG376" s="141">
        <f>IF(N376="zákl. přenesená",J376,0)</f>
        <v>0</v>
      </c>
      <c r="BH376" s="141">
        <f>IF(N376="sníž. přenesená",J376,0)</f>
        <v>0</v>
      </c>
      <c r="BI376" s="141">
        <f>IF(N376="nulová",J376,0)</f>
        <v>0</v>
      </c>
      <c r="BJ376" s="18" t="s">
        <v>88</v>
      </c>
      <c r="BK376" s="141">
        <f>ROUND(I376*H376,2)</f>
        <v>0</v>
      </c>
      <c r="BL376" s="18" t="s">
        <v>166</v>
      </c>
      <c r="BM376" s="140" t="s">
        <v>543</v>
      </c>
    </row>
    <row r="377" spans="2:65" s="1" customFormat="1" x14ac:dyDescent="0.2">
      <c r="B377" s="33"/>
      <c r="D377" s="142" t="s">
        <v>168</v>
      </c>
      <c r="F377" s="143" t="s">
        <v>544</v>
      </c>
      <c r="I377" s="144"/>
      <c r="L377" s="33"/>
      <c r="M377" s="145"/>
      <c r="U377" s="277"/>
      <c r="V377" s="1" t="str">
        <f t="shared" si="4"/>
        <v/>
      </c>
      <c r="AT377" s="18" t="s">
        <v>168</v>
      </c>
      <c r="AU377" s="18" t="s">
        <v>88</v>
      </c>
    </row>
    <row r="378" spans="2:65" s="1" customFormat="1" ht="19.5" x14ac:dyDescent="0.2">
      <c r="B378" s="33"/>
      <c r="D378" s="147" t="s">
        <v>248</v>
      </c>
      <c r="F378" s="164" t="s">
        <v>256</v>
      </c>
      <c r="I378" s="144"/>
      <c r="L378" s="33"/>
      <c r="M378" s="145"/>
      <c r="U378" s="277"/>
      <c r="V378" s="1" t="str">
        <f t="shared" si="4"/>
        <v/>
      </c>
      <c r="AT378" s="18" t="s">
        <v>248</v>
      </c>
      <c r="AU378" s="18" t="s">
        <v>88</v>
      </c>
    </row>
    <row r="379" spans="2:65" s="1" customFormat="1" ht="24.2" customHeight="1" x14ac:dyDescent="0.2">
      <c r="B379" s="33"/>
      <c r="C379" s="129" t="s">
        <v>545</v>
      </c>
      <c r="D379" s="129" t="s">
        <v>161</v>
      </c>
      <c r="E379" s="130" t="s">
        <v>546</v>
      </c>
      <c r="F379" s="131" t="s">
        <v>547</v>
      </c>
      <c r="G379" s="132" t="s">
        <v>164</v>
      </c>
      <c r="H379" s="133">
        <v>17.100999999999999</v>
      </c>
      <c r="I379" s="134"/>
      <c r="J379" s="135">
        <f>ROUND(I379*H379,2)</f>
        <v>0</v>
      </c>
      <c r="K379" s="131" t="s">
        <v>165</v>
      </c>
      <c r="L379" s="33"/>
      <c r="M379" s="136" t="s">
        <v>19</v>
      </c>
      <c r="N379" s="137" t="s">
        <v>47</v>
      </c>
      <c r="P379" s="138">
        <f>O379*H379</f>
        <v>0</v>
      </c>
      <c r="Q379" s="138">
        <v>0</v>
      </c>
      <c r="R379" s="138">
        <f>Q379*H379</f>
        <v>0</v>
      </c>
      <c r="S379" s="138">
        <v>6.8000000000000005E-2</v>
      </c>
      <c r="T379" s="138">
        <f>S379*H379</f>
        <v>1.162868</v>
      </c>
      <c r="U379" s="276" t="s">
        <v>19</v>
      </c>
      <c r="V379" s="1" t="str">
        <f t="shared" si="4"/>
        <v/>
      </c>
      <c r="AR379" s="140" t="s">
        <v>166</v>
      </c>
      <c r="AT379" s="140" t="s">
        <v>161</v>
      </c>
      <c r="AU379" s="140" t="s">
        <v>88</v>
      </c>
      <c r="AY379" s="18" t="s">
        <v>158</v>
      </c>
      <c r="BE379" s="141">
        <f>IF(N379="základní",J379,0)</f>
        <v>0</v>
      </c>
      <c r="BF379" s="141">
        <f>IF(N379="snížená",J379,0)</f>
        <v>0</v>
      </c>
      <c r="BG379" s="141">
        <f>IF(N379="zákl. přenesená",J379,0)</f>
        <v>0</v>
      </c>
      <c r="BH379" s="141">
        <f>IF(N379="sníž. přenesená",J379,0)</f>
        <v>0</v>
      </c>
      <c r="BI379" s="141">
        <f>IF(N379="nulová",J379,0)</f>
        <v>0</v>
      </c>
      <c r="BJ379" s="18" t="s">
        <v>88</v>
      </c>
      <c r="BK379" s="141">
        <f>ROUND(I379*H379,2)</f>
        <v>0</v>
      </c>
      <c r="BL379" s="18" t="s">
        <v>166</v>
      </c>
      <c r="BM379" s="140" t="s">
        <v>548</v>
      </c>
    </row>
    <row r="380" spans="2:65" s="1" customFormat="1" x14ac:dyDescent="0.2">
      <c r="B380" s="33"/>
      <c r="D380" s="142" t="s">
        <v>168</v>
      </c>
      <c r="F380" s="143" t="s">
        <v>549</v>
      </c>
      <c r="I380" s="144"/>
      <c r="L380" s="33"/>
      <c r="M380" s="145"/>
      <c r="U380" s="277"/>
      <c r="V380" s="1" t="str">
        <f t="shared" si="4"/>
        <v/>
      </c>
      <c r="AT380" s="18" t="s">
        <v>168</v>
      </c>
      <c r="AU380" s="18" t="s">
        <v>88</v>
      </c>
    </row>
    <row r="381" spans="2:65" s="14" customFormat="1" x14ac:dyDescent="0.2">
      <c r="B381" s="159"/>
      <c r="D381" s="147" t="s">
        <v>170</v>
      </c>
      <c r="E381" s="160" t="s">
        <v>19</v>
      </c>
      <c r="F381" s="161" t="s">
        <v>408</v>
      </c>
      <c r="H381" s="160" t="s">
        <v>19</v>
      </c>
      <c r="I381" s="162"/>
      <c r="L381" s="159"/>
      <c r="M381" s="163"/>
      <c r="U381" s="280"/>
      <c r="V381" s="1" t="str">
        <f t="shared" si="4"/>
        <v/>
      </c>
      <c r="AT381" s="160" t="s">
        <v>170</v>
      </c>
      <c r="AU381" s="160" t="s">
        <v>88</v>
      </c>
      <c r="AV381" s="14" t="s">
        <v>82</v>
      </c>
      <c r="AW381" s="14" t="s">
        <v>36</v>
      </c>
      <c r="AX381" s="14" t="s">
        <v>75</v>
      </c>
      <c r="AY381" s="160" t="s">
        <v>158</v>
      </c>
    </row>
    <row r="382" spans="2:65" s="12" customFormat="1" x14ac:dyDescent="0.2">
      <c r="B382" s="146"/>
      <c r="D382" s="147" t="s">
        <v>170</v>
      </c>
      <c r="E382" s="148" t="s">
        <v>19</v>
      </c>
      <c r="F382" s="149" t="s">
        <v>550</v>
      </c>
      <c r="H382" s="150">
        <v>7.4219999999999997</v>
      </c>
      <c r="I382" s="151"/>
      <c r="L382" s="146"/>
      <c r="M382" s="152"/>
      <c r="U382" s="278"/>
      <c r="V382" s="1" t="str">
        <f t="shared" si="4"/>
        <v/>
      </c>
      <c r="AT382" s="148" t="s">
        <v>170</v>
      </c>
      <c r="AU382" s="148" t="s">
        <v>88</v>
      </c>
      <c r="AV382" s="12" t="s">
        <v>88</v>
      </c>
      <c r="AW382" s="12" t="s">
        <v>36</v>
      </c>
      <c r="AX382" s="12" t="s">
        <v>75</v>
      </c>
      <c r="AY382" s="148" t="s">
        <v>158</v>
      </c>
    </row>
    <row r="383" spans="2:65" s="12" customFormat="1" x14ac:dyDescent="0.2">
      <c r="B383" s="146"/>
      <c r="D383" s="147" t="s">
        <v>170</v>
      </c>
      <c r="E383" s="148" t="s">
        <v>19</v>
      </c>
      <c r="F383" s="149" t="s">
        <v>551</v>
      </c>
      <c r="H383" s="150">
        <v>7.8339999999999996</v>
      </c>
      <c r="I383" s="151"/>
      <c r="L383" s="146"/>
      <c r="M383" s="152"/>
      <c r="U383" s="278"/>
      <c r="V383" s="1" t="str">
        <f t="shared" si="4"/>
        <v/>
      </c>
      <c r="AT383" s="148" t="s">
        <v>170</v>
      </c>
      <c r="AU383" s="148" t="s">
        <v>88</v>
      </c>
      <c r="AV383" s="12" t="s">
        <v>88</v>
      </c>
      <c r="AW383" s="12" t="s">
        <v>36</v>
      </c>
      <c r="AX383" s="12" t="s">
        <v>75</v>
      </c>
      <c r="AY383" s="148" t="s">
        <v>158</v>
      </c>
    </row>
    <row r="384" spans="2:65" s="12" customFormat="1" x14ac:dyDescent="0.2">
      <c r="B384" s="146"/>
      <c r="D384" s="147" t="s">
        <v>170</v>
      </c>
      <c r="E384" s="148" t="s">
        <v>19</v>
      </c>
      <c r="F384" s="149" t="s">
        <v>552</v>
      </c>
      <c r="H384" s="150">
        <v>1.641</v>
      </c>
      <c r="I384" s="151"/>
      <c r="L384" s="146"/>
      <c r="M384" s="152"/>
      <c r="U384" s="278"/>
      <c r="V384" s="1" t="str">
        <f t="shared" si="4"/>
        <v/>
      </c>
      <c r="AT384" s="148" t="s">
        <v>170</v>
      </c>
      <c r="AU384" s="148" t="s">
        <v>88</v>
      </c>
      <c r="AV384" s="12" t="s">
        <v>88</v>
      </c>
      <c r="AW384" s="12" t="s">
        <v>36</v>
      </c>
      <c r="AX384" s="12" t="s">
        <v>75</v>
      </c>
      <c r="AY384" s="148" t="s">
        <v>158</v>
      </c>
    </row>
    <row r="385" spans="2:65" s="12" customFormat="1" x14ac:dyDescent="0.2">
      <c r="B385" s="146"/>
      <c r="D385" s="147" t="s">
        <v>170</v>
      </c>
      <c r="E385" s="148" t="s">
        <v>19</v>
      </c>
      <c r="F385" s="149" t="s">
        <v>553</v>
      </c>
      <c r="H385" s="150">
        <v>0.20399999999999999</v>
      </c>
      <c r="I385" s="151"/>
      <c r="L385" s="146"/>
      <c r="M385" s="152"/>
      <c r="U385" s="278"/>
      <c r="V385" s="1" t="str">
        <f t="shared" si="4"/>
        <v/>
      </c>
      <c r="AT385" s="148" t="s">
        <v>170</v>
      </c>
      <c r="AU385" s="148" t="s">
        <v>88</v>
      </c>
      <c r="AV385" s="12" t="s">
        <v>88</v>
      </c>
      <c r="AW385" s="12" t="s">
        <v>36</v>
      </c>
      <c r="AX385" s="12" t="s">
        <v>75</v>
      </c>
      <c r="AY385" s="148" t="s">
        <v>158</v>
      </c>
    </row>
    <row r="386" spans="2:65" s="13" customFormat="1" x14ac:dyDescent="0.2">
      <c r="B386" s="153"/>
      <c r="D386" s="147" t="s">
        <v>170</v>
      </c>
      <c r="E386" s="154" t="s">
        <v>19</v>
      </c>
      <c r="F386" s="155" t="s">
        <v>173</v>
      </c>
      <c r="H386" s="156">
        <v>17.100999999999999</v>
      </c>
      <c r="I386" s="157"/>
      <c r="L386" s="153"/>
      <c r="M386" s="158"/>
      <c r="U386" s="279"/>
      <c r="V386" s="1" t="str">
        <f t="shared" si="4"/>
        <v/>
      </c>
      <c r="AT386" s="154" t="s">
        <v>170</v>
      </c>
      <c r="AU386" s="154" t="s">
        <v>88</v>
      </c>
      <c r="AV386" s="13" t="s">
        <v>166</v>
      </c>
      <c r="AW386" s="13" t="s">
        <v>36</v>
      </c>
      <c r="AX386" s="13" t="s">
        <v>82</v>
      </c>
      <c r="AY386" s="154" t="s">
        <v>158</v>
      </c>
    </row>
    <row r="387" spans="2:65" s="1" customFormat="1" ht="21.75" customHeight="1" x14ac:dyDescent="0.2">
      <c r="B387" s="33"/>
      <c r="C387" s="129" t="s">
        <v>554</v>
      </c>
      <c r="D387" s="129" t="s">
        <v>161</v>
      </c>
      <c r="E387" s="130" t="s">
        <v>555</v>
      </c>
      <c r="F387" s="131" t="s">
        <v>556</v>
      </c>
      <c r="G387" s="132" t="s">
        <v>164</v>
      </c>
      <c r="H387" s="133">
        <v>35.164000000000001</v>
      </c>
      <c r="I387" s="134"/>
      <c r="J387" s="135">
        <f>ROUND(I387*H387,2)</f>
        <v>0</v>
      </c>
      <c r="K387" s="131" t="s">
        <v>165</v>
      </c>
      <c r="L387" s="33"/>
      <c r="M387" s="136" t="s">
        <v>19</v>
      </c>
      <c r="N387" s="137" t="s">
        <v>47</v>
      </c>
      <c r="P387" s="138">
        <f>O387*H387</f>
        <v>0</v>
      </c>
      <c r="Q387" s="138">
        <v>0</v>
      </c>
      <c r="R387" s="138">
        <f>Q387*H387</f>
        <v>0</v>
      </c>
      <c r="S387" s="138">
        <v>0.01</v>
      </c>
      <c r="T387" s="138">
        <f>S387*H387</f>
        <v>0.35164000000000001</v>
      </c>
      <c r="U387" s="276" t="s">
        <v>19</v>
      </c>
      <c r="V387" s="1" t="str">
        <f t="shared" si="4"/>
        <v/>
      </c>
      <c r="AR387" s="140" t="s">
        <v>166</v>
      </c>
      <c r="AT387" s="140" t="s">
        <v>161</v>
      </c>
      <c r="AU387" s="140" t="s">
        <v>88</v>
      </c>
      <c r="AY387" s="18" t="s">
        <v>158</v>
      </c>
      <c r="BE387" s="141">
        <f>IF(N387="základní",J387,0)</f>
        <v>0</v>
      </c>
      <c r="BF387" s="141">
        <f>IF(N387="snížená",J387,0)</f>
        <v>0</v>
      </c>
      <c r="BG387" s="141">
        <f>IF(N387="zákl. přenesená",J387,0)</f>
        <v>0</v>
      </c>
      <c r="BH387" s="141">
        <f>IF(N387="sníž. přenesená",J387,0)</f>
        <v>0</v>
      </c>
      <c r="BI387" s="141">
        <f>IF(N387="nulová",J387,0)</f>
        <v>0</v>
      </c>
      <c r="BJ387" s="18" t="s">
        <v>88</v>
      </c>
      <c r="BK387" s="141">
        <f>ROUND(I387*H387,2)</f>
        <v>0</v>
      </c>
      <c r="BL387" s="18" t="s">
        <v>166</v>
      </c>
      <c r="BM387" s="140" t="s">
        <v>557</v>
      </c>
    </row>
    <row r="388" spans="2:65" s="1" customFormat="1" x14ac:dyDescent="0.2">
      <c r="B388" s="33"/>
      <c r="D388" s="142" t="s">
        <v>168</v>
      </c>
      <c r="F388" s="143" t="s">
        <v>558</v>
      </c>
      <c r="I388" s="144"/>
      <c r="L388" s="33"/>
      <c r="M388" s="145"/>
      <c r="U388" s="277"/>
      <c r="V388" s="1" t="str">
        <f t="shared" si="4"/>
        <v/>
      </c>
      <c r="AT388" s="18" t="s">
        <v>168</v>
      </c>
      <c r="AU388" s="18" t="s">
        <v>88</v>
      </c>
    </row>
    <row r="389" spans="2:65" s="14" customFormat="1" x14ac:dyDescent="0.2">
      <c r="B389" s="159"/>
      <c r="D389" s="147" t="s">
        <v>170</v>
      </c>
      <c r="E389" s="160" t="s">
        <v>19</v>
      </c>
      <c r="F389" s="161" t="s">
        <v>559</v>
      </c>
      <c r="H389" s="160" t="s">
        <v>19</v>
      </c>
      <c r="I389" s="162"/>
      <c r="L389" s="159"/>
      <c r="M389" s="163"/>
      <c r="U389" s="280"/>
      <c r="V389" s="1" t="str">
        <f t="shared" si="4"/>
        <v/>
      </c>
      <c r="AT389" s="160" t="s">
        <v>170</v>
      </c>
      <c r="AU389" s="160" t="s">
        <v>88</v>
      </c>
      <c r="AV389" s="14" t="s">
        <v>82</v>
      </c>
      <c r="AW389" s="14" t="s">
        <v>36</v>
      </c>
      <c r="AX389" s="14" t="s">
        <v>75</v>
      </c>
      <c r="AY389" s="160" t="s">
        <v>158</v>
      </c>
    </row>
    <row r="390" spans="2:65" s="12" customFormat="1" x14ac:dyDescent="0.2">
      <c r="B390" s="146"/>
      <c r="D390" s="147" t="s">
        <v>170</v>
      </c>
      <c r="E390" s="148" t="s">
        <v>19</v>
      </c>
      <c r="F390" s="149" t="s">
        <v>323</v>
      </c>
      <c r="H390" s="150">
        <v>4.9400000000000004</v>
      </c>
      <c r="I390" s="151"/>
      <c r="L390" s="146"/>
      <c r="M390" s="152"/>
      <c r="U390" s="278"/>
      <c r="V390" s="1" t="str">
        <f t="shared" si="4"/>
        <v/>
      </c>
      <c r="AT390" s="148" t="s">
        <v>170</v>
      </c>
      <c r="AU390" s="148" t="s">
        <v>88</v>
      </c>
      <c r="AV390" s="12" t="s">
        <v>88</v>
      </c>
      <c r="AW390" s="12" t="s">
        <v>36</v>
      </c>
      <c r="AX390" s="12" t="s">
        <v>75</v>
      </c>
      <c r="AY390" s="148" t="s">
        <v>158</v>
      </c>
    </row>
    <row r="391" spans="2:65" s="12" customFormat="1" x14ac:dyDescent="0.2">
      <c r="B391" s="146"/>
      <c r="D391" s="147" t="s">
        <v>170</v>
      </c>
      <c r="E391" s="148" t="s">
        <v>19</v>
      </c>
      <c r="F391" s="149" t="s">
        <v>324</v>
      </c>
      <c r="H391" s="150">
        <v>1.62</v>
      </c>
      <c r="I391" s="151"/>
      <c r="L391" s="146"/>
      <c r="M391" s="152"/>
      <c r="U391" s="278"/>
      <c r="V391" s="1" t="str">
        <f t="shared" si="4"/>
        <v/>
      </c>
      <c r="AT391" s="148" t="s">
        <v>170</v>
      </c>
      <c r="AU391" s="148" t="s">
        <v>88</v>
      </c>
      <c r="AV391" s="12" t="s">
        <v>88</v>
      </c>
      <c r="AW391" s="12" t="s">
        <v>36</v>
      </c>
      <c r="AX391" s="12" t="s">
        <v>75</v>
      </c>
      <c r="AY391" s="148" t="s">
        <v>158</v>
      </c>
    </row>
    <row r="392" spans="2:65" s="12" customFormat="1" x14ac:dyDescent="0.2">
      <c r="B392" s="146"/>
      <c r="D392" s="147" t="s">
        <v>170</v>
      </c>
      <c r="E392" s="148" t="s">
        <v>19</v>
      </c>
      <c r="F392" s="149" t="s">
        <v>318</v>
      </c>
      <c r="H392" s="150">
        <v>2.19</v>
      </c>
      <c r="I392" s="151"/>
      <c r="L392" s="146"/>
      <c r="M392" s="152"/>
      <c r="U392" s="278"/>
      <c r="V392" s="1" t="str">
        <f t="shared" si="4"/>
        <v/>
      </c>
      <c r="AT392" s="148" t="s">
        <v>170</v>
      </c>
      <c r="AU392" s="148" t="s">
        <v>88</v>
      </c>
      <c r="AV392" s="12" t="s">
        <v>88</v>
      </c>
      <c r="AW392" s="12" t="s">
        <v>36</v>
      </c>
      <c r="AX392" s="12" t="s">
        <v>75</v>
      </c>
      <c r="AY392" s="148" t="s">
        <v>158</v>
      </c>
    </row>
    <row r="393" spans="2:65" s="12" customFormat="1" x14ac:dyDescent="0.2">
      <c r="B393" s="146"/>
      <c r="D393" s="147" t="s">
        <v>170</v>
      </c>
      <c r="E393" s="148" t="s">
        <v>19</v>
      </c>
      <c r="F393" s="149" t="s">
        <v>560</v>
      </c>
      <c r="H393" s="150">
        <v>13.464</v>
      </c>
      <c r="I393" s="151"/>
      <c r="L393" s="146"/>
      <c r="M393" s="152"/>
      <c r="U393" s="278"/>
      <c r="V393" s="1" t="str">
        <f t="shared" si="4"/>
        <v/>
      </c>
      <c r="AT393" s="148" t="s">
        <v>170</v>
      </c>
      <c r="AU393" s="148" t="s">
        <v>88</v>
      </c>
      <c r="AV393" s="12" t="s">
        <v>88</v>
      </c>
      <c r="AW393" s="12" t="s">
        <v>36</v>
      </c>
      <c r="AX393" s="12" t="s">
        <v>75</v>
      </c>
      <c r="AY393" s="148" t="s">
        <v>158</v>
      </c>
    </row>
    <row r="394" spans="2:65" s="12" customFormat="1" x14ac:dyDescent="0.2">
      <c r="B394" s="146"/>
      <c r="D394" s="147" t="s">
        <v>170</v>
      </c>
      <c r="E394" s="148" t="s">
        <v>19</v>
      </c>
      <c r="F394" s="149" t="s">
        <v>561</v>
      </c>
      <c r="H394" s="150">
        <v>12.95</v>
      </c>
      <c r="I394" s="151"/>
      <c r="L394" s="146"/>
      <c r="M394" s="152"/>
      <c r="U394" s="278"/>
      <c r="V394" s="1" t="str">
        <f t="shared" si="4"/>
        <v/>
      </c>
      <c r="AT394" s="148" t="s">
        <v>170</v>
      </c>
      <c r="AU394" s="148" t="s">
        <v>88</v>
      </c>
      <c r="AV394" s="12" t="s">
        <v>88</v>
      </c>
      <c r="AW394" s="12" t="s">
        <v>36</v>
      </c>
      <c r="AX394" s="12" t="s">
        <v>75</v>
      </c>
      <c r="AY394" s="148" t="s">
        <v>158</v>
      </c>
    </row>
    <row r="395" spans="2:65" s="13" customFormat="1" x14ac:dyDescent="0.2">
      <c r="B395" s="153"/>
      <c r="D395" s="147" t="s">
        <v>170</v>
      </c>
      <c r="E395" s="154" t="s">
        <v>19</v>
      </c>
      <c r="F395" s="155" t="s">
        <v>173</v>
      </c>
      <c r="H395" s="156">
        <v>35.164000000000001</v>
      </c>
      <c r="I395" s="157"/>
      <c r="L395" s="153"/>
      <c r="M395" s="158"/>
      <c r="U395" s="279"/>
      <c r="V395" s="1" t="str">
        <f t="shared" si="4"/>
        <v/>
      </c>
      <c r="AT395" s="154" t="s">
        <v>170</v>
      </c>
      <c r="AU395" s="154" t="s">
        <v>88</v>
      </c>
      <c r="AV395" s="13" t="s">
        <v>166</v>
      </c>
      <c r="AW395" s="13" t="s">
        <v>36</v>
      </c>
      <c r="AX395" s="13" t="s">
        <v>82</v>
      </c>
      <c r="AY395" s="154" t="s">
        <v>158</v>
      </c>
    </row>
    <row r="396" spans="2:65" s="1" customFormat="1" ht="24.2" customHeight="1" x14ac:dyDescent="0.2">
      <c r="B396" s="33"/>
      <c r="C396" s="129" t="s">
        <v>562</v>
      </c>
      <c r="D396" s="129" t="s">
        <v>161</v>
      </c>
      <c r="E396" s="130" t="s">
        <v>563</v>
      </c>
      <c r="F396" s="131" t="s">
        <v>564</v>
      </c>
      <c r="G396" s="132" t="s">
        <v>164</v>
      </c>
      <c r="H396" s="133">
        <v>145.393</v>
      </c>
      <c r="I396" s="134"/>
      <c r="J396" s="135">
        <f>ROUND(I396*H396,2)</f>
        <v>0</v>
      </c>
      <c r="K396" s="131" t="s">
        <v>165</v>
      </c>
      <c r="L396" s="33"/>
      <c r="M396" s="136" t="s">
        <v>19</v>
      </c>
      <c r="N396" s="137" t="s">
        <v>47</v>
      </c>
      <c r="P396" s="138">
        <f>O396*H396</f>
        <v>0</v>
      </c>
      <c r="Q396" s="138">
        <v>0</v>
      </c>
      <c r="R396" s="138">
        <f>Q396*H396</f>
        <v>0</v>
      </c>
      <c r="S396" s="138">
        <v>0.01</v>
      </c>
      <c r="T396" s="138">
        <f>S396*H396</f>
        <v>1.4539299999999999</v>
      </c>
      <c r="U396" s="276" t="s">
        <v>19</v>
      </c>
      <c r="V396" s="1" t="str">
        <f t="shared" si="4"/>
        <v/>
      </c>
      <c r="AR396" s="140" t="s">
        <v>166</v>
      </c>
      <c r="AT396" s="140" t="s">
        <v>161</v>
      </c>
      <c r="AU396" s="140" t="s">
        <v>88</v>
      </c>
      <c r="AY396" s="18" t="s">
        <v>158</v>
      </c>
      <c r="BE396" s="141">
        <f>IF(N396="základní",J396,0)</f>
        <v>0</v>
      </c>
      <c r="BF396" s="141">
        <f>IF(N396="snížená",J396,0)</f>
        <v>0</v>
      </c>
      <c r="BG396" s="141">
        <f>IF(N396="zákl. přenesená",J396,0)</f>
        <v>0</v>
      </c>
      <c r="BH396" s="141">
        <f>IF(N396="sníž. přenesená",J396,0)</f>
        <v>0</v>
      </c>
      <c r="BI396" s="141">
        <f>IF(N396="nulová",J396,0)</f>
        <v>0</v>
      </c>
      <c r="BJ396" s="18" t="s">
        <v>88</v>
      </c>
      <c r="BK396" s="141">
        <f>ROUND(I396*H396,2)</f>
        <v>0</v>
      </c>
      <c r="BL396" s="18" t="s">
        <v>166</v>
      </c>
      <c r="BM396" s="140" t="s">
        <v>565</v>
      </c>
    </row>
    <row r="397" spans="2:65" s="1" customFormat="1" x14ac:dyDescent="0.2">
      <c r="B397" s="33"/>
      <c r="D397" s="142" t="s">
        <v>168</v>
      </c>
      <c r="F397" s="143" t="s">
        <v>566</v>
      </c>
      <c r="I397" s="144"/>
      <c r="L397" s="33"/>
      <c r="M397" s="145"/>
      <c r="U397" s="277"/>
      <c r="V397" s="1" t="str">
        <f t="shared" si="4"/>
        <v/>
      </c>
      <c r="AT397" s="18" t="s">
        <v>168</v>
      </c>
      <c r="AU397" s="18" t="s">
        <v>88</v>
      </c>
    </row>
    <row r="398" spans="2:65" s="14" customFormat="1" x14ac:dyDescent="0.2">
      <c r="B398" s="159"/>
      <c r="D398" s="147" t="s">
        <v>170</v>
      </c>
      <c r="E398" s="160" t="s">
        <v>19</v>
      </c>
      <c r="F398" s="161" t="s">
        <v>559</v>
      </c>
      <c r="H398" s="160" t="s">
        <v>19</v>
      </c>
      <c r="I398" s="162"/>
      <c r="L398" s="159"/>
      <c r="M398" s="163"/>
      <c r="U398" s="280"/>
      <c r="V398" s="1" t="str">
        <f t="shared" si="4"/>
        <v/>
      </c>
      <c r="AT398" s="160" t="s">
        <v>170</v>
      </c>
      <c r="AU398" s="160" t="s">
        <v>88</v>
      </c>
      <c r="AV398" s="14" t="s">
        <v>82</v>
      </c>
      <c r="AW398" s="14" t="s">
        <v>36</v>
      </c>
      <c r="AX398" s="14" t="s">
        <v>75</v>
      </c>
      <c r="AY398" s="160" t="s">
        <v>158</v>
      </c>
    </row>
    <row r="399" spans="2:65" s="12" customFormat="1" x14ac:dyDescent="0.2">
      <c r="B399" s="146"/>
      <c r="D399" s="147" t="s">
        <v>170</v>
      </c>
      <c r="E399" s="148" t="s">
        <v>19</v>
      </c>
      <c r="F399" s="149" t="s">
        <v>567</v>
      </c>
      <c r="H399" s="150">
        <v>20.100000000000001</v>
      </c>
      <c r="I399" s="151"/>
      <c r="L399" s="146"/>
      <c r="M399" s="152"/>
      <c r="U399" s="278"/>
      <c r="V399" s="1" t="str">
        <f t="shared" si="4"/>
        <v/>
      </c>
      <c r="AT399" s="148" t="s">
        <v>170</v>
      </c>
      <c r="AU399" s="148" t="s">
        <v>88</v>
      </c>
      <c r="AV399" s="12" t="s">
        <v>88</v>
      </c>
      <c r="AW399" s="12" t="s">
        <v>36</v>
      </c>
      <c r="AX399" s="12" t="s">
        <v>75</v>
      </c>
      <c r="AY399" s="148" t="s">
        <v>158</v>
      </c>
    </row>
    <row r="400" spans="2:65" s="12" customFormat="1" x14ac:dyDescent="0.2">
      <c r="B400" s="146"/>
      <c r="D400" s="147" t="s">
        <v>170</v>
      </c>
      <c r="E400" s="148" t="s">
        <v>19</v>
      </c>
      <c r="F400" s="149" t="s">
        <v>568</v>
      </c>
      <c r="H400" s="150">
        <v>15.52</v>
      </c>
      <c r="I400" s="151"/>
      <c r="L400" s="146"/>
      <c r="M400" s="152"/>
      <c r="U400" s="278"/>
      <c r="V400" s="1" t="str">
        <f t="shared" si="4"/>
        <v/>
      </c>
      <c r="AT400" s="148" t="s">
        <v>170</v>
      </c>
      <c r="AU400" s="148" t="s">
        <v>88</v>
      </c>
      <c r="AV400" s="12" t="s">
        <v>88</v>
      </c>
      <c r="AW400" s="12" t="s">
        <v>36</v>
      </c>
      <c r="AX400" s="12" t="s">
        <v>75</v>
      </c>
      <c r="AY400" s="148" t="s">
        <v>158</v>
      </c>
    </row>
    <row r="401" spans="2:65" s="12" customFormat="1" x14ac:dyDescent="0.2">
      <c r="B401" s="146"/>
      <c r="D401" s="147" t="s">
        <v>170</v>
      </c>
      <c r="E401" s="148" t="s">
        <v>19</v>
      </c>
      <c r="F401" s="149" t="s">
        <v>569</v>
      </c>
      <c r="H401" s="150">
        <v>5.3140000000000001</v>
      </c>
      <c r="I401" s="151"/>
      <c r="L401" s="146"/>
      <c r="M401" s="152"/>
      <c r="U401" s="278"/>
      <c r="V401" s="1" t="str">
        <f t="shared" si="4"/>
        <v/>
      </c>
      <c r="AT401" s="148" t="s">
        <v>170</v>
      </c>
      <c r="AU401" s="148" t="s">
        <v>88</v>
      </c>
      <c r="AV401" s="12" t="s">
        <v>88</v>
      </c>
      <c r="AW401" s="12" t="s">
        <v>36</v>
      </c>
      <c r="AX401" s="12" t="s">
        <v>75</v>
      </c>
      <c r="AY401" s="148" t="s">
        <v>158</v>
      </c>
    </row>
    <row r="402" spans="2:65" s="12" customFormat="1" x14ac:dyDescent="0.2">
      <c r="B402" s="146"/>
      <c r="D402" s="147" t="s">
        <v>170</v>
      </c>
      <c r="E402" s="148" t="s">
        <v>19</v>
      </c>
      <c r="F402" s="149" t="s">
        <v>570</v>
      </c>
      <c r="H402" s="150">
        <v>5.3029999999999999</v>
      </c>
      <c r="I402" s="151"/>
      <c r="L402" s="146"/>
      <c r="M402" s="152"/>
      <c r="U402" s="278"/>
      <c r="V402" s="1" t="str">
        <f t="shared" si="4"/>
        <v/>
      </c>
      <c r="AT402" s="148" t="s">
        <v>170</v>
      </c>
      <c r="AU402" s="148" t="s">
        <v>88</v>
      </c>
      <c r="AV402" s="12" t="s">
        <v>88</v>
      </c>
      <c r="AW402" s="12" t="s">
        <v>36</v>
      </c>
      <c r="AX402" s="12" t="s">
        <v>75</v>
      </c>
      <c r="AY402" s="148" t="s">
        <v>158</v>
      </c>
    </row>
    <row r="403" spans="2:65" s="12" customFormat="1" x14ac:dyDescent="0.2">
      <c r="B403" s="146"/>
      <c r="D403" s="147" t="s">
        <v>170</v>
      </c>
      <c r="E403" s="148" t="s">
        <v>19</v>
      </c>
      <c r="F403" s="149" t="s">
        <v>571</v>
      </c>
      <c r="H403" s="150">
        <v>2.952</v>
      </c>
      <c r="I403" s="151"/>
      <c r="L403" s="146"/>
      <c r="M403" s="152"/>
      <c r="U403" s="278"/>
      <c r="V403" s="1" t="str">
        <f t="shared" si="4"/>
        <v/>
      </c>
      <c r="AT403" s="148" t="s">
        <v>170</v>
      </c>
      <c r="AU403" s="148" t="s">
        <v>88</v>
      </c>
      <c r="AV403" s="12" t="s">
        <v>88</v>
      </c>
      <c r="AW403" s="12" t="s">
        <v>36</v>
      </c>
      <c r="AX403" s="12" t="s">
        <v>75</v>
      </c>
      <c r="AY403" s="148" t="s">
        <v>158</v>
      </c>
    </row>
    <row r="404" spans="2:65" s="12" customFormat="1" x14ac:dyDescent="0.2">
      <c r="B404" s="146"/>
      <c r="D404" s="147" t="s">
        <v>170</v>
      </c>
      <c r="E404" s="148" t="s">
        <v>19</v>
      </c>
      <c r="F404" s="149" t="s">
        <v>572</v>
      </c>
      <c r="H404" s="150">
        <v>52.667999999999999</v>
      </c>
      <c r="I404" s="151"/>
      <c r="L404" s="146"/>
      <c r="M404" s="152"/>
      <c r="U404" s="278"/>
      <c r="V404" s="1" t="str">
        <f t="shared" si="4"/>
        <v/>
      </c>
      <c r="AT404" s="148" t="s">
        <v>170</v>
      </c>
      <c r="AU404" s="148" t="s">
        <v>88</v>
      </c>
      <c r="AV404" s="12" t="s">
        <v>88</v>
      </c>
      <c r="AW404" s="12" t="s">
        <v>36</v>
      </c>
      <c r="AX404" s="12" t="s">
        <v>75</v>
      </c>
      <c r="AY404" s="148" t="s">
        <v>158</v>
      </c>
    </row>
    <row r="405" spans="2:65" s="12" customFormat="1" x14ac:dyDescent="0.2">
      <c r="B405" s="146"/>
      <c r="D405" s="147" t="s">
        <v>170</v>
      </c>
      <c r="E405" s="148" t="s">
        <v>19</v>
      </c>
      <c r="F405" s="149" t="s">
        <v>573</v>
      </c>
      <c r="H405" s="150">
        <v>43.536000000000001</v>
      </c>
      <c r="I405" s="151"/>
      <c r="L405" s="146"/>
      <c r="M405" s="152"/>
      <c r="U405" s="278"/>
      <c r="V405" s="1" t="str">
        <f t="shared" si="4"/>
        <v/>
      </c>
      <c r="AT405" s="148" t="s">
        <v>170</v>
      </c>
      <c r="AU405" s="148" t="s">
        <v>88</v>
      </c>
      <c r="AV405" s="12" t="s">
        <v>88</v>
      </c>
      <c r="AW405" s="12" t="s">
        <v>36</v>
      </c>
      <c r="AX405" s="12" t="s">
        <v>75</v>
      </c>
      <c r="AY405" s="148" t="s">
        <v>158</v>
      </c>
    </row>
    <row r="406" spans="2:65" s="13" customFormat="1" x14ac:dyDescent="0.2">
      <c r="B406" s="153"/>
      <c r="D406" s="147" t="s">
        <v>170</v>
      </c>
      <c r="E406" s="154" t="s">
        <v>19</v>
      </c>
      <c r="F406" s="155" t="s">
        <v>173</v>
      </c>
      <c r="H406" s="156">
        <v>145.393</v>
      </c>
      <c r="I406" s="157"/>
      <c r="L406" s="153"/>
      <c r="M406" s="158"/>
      <c r="U406" s="279"/>
      <c r="V406" s="1" t="str">
        <f t="shared" si="4"/>
        <v/>
      </c>
      <c r="AT406" s="154" t="s">
        <v>170</v>
      </c>
      <c r="AU406" s="154" t="s">
        <v>88</v>
      </c>
      <c r="AV406" s="13" t="s">
        <v>166</v>
      </c>
      <c r="AW406" s="13" t="s">
        <v>36</v>
      </c>
      <c r="AX406" s="13" t="s">
        <v>82</v>
      </c>
      <c r="AY406" s="154" t="s">
        <v>158</v>
      </c>
    </row>
    <row r="407" spans="2:65" s="1" customFormat="1" ht="24.2" customHeight="1" x14ac:dyDescent="0.2">
      <c r="B407" s="33"/>
      <c r="C407" s="129" t="s">
        <v>574</v>
      </c>
      <c r="D407" s="129" t="s">
        <v>161</v>
      </c>
      <c r="E407" s="130" t="s">
        <v>575</v>
      </c>
      <c r="F407" s="131" t="s">
        <v>576</v>
      </c>
      <c r="G407" s="132" t="s">
        <v>164</v>
      </c>
      <c r="H407" s="133">
        <v>145.91999999999999</v>
      </c>
      <c r="I407" s="134"/>
      <c r="J407" s="135">
        <f>ROUND(I407*H407,2)</f>
        <v>0</v>
      </c>
      <c r="K407" s="131" t="s">
        <v>165</v>
      </c>
      <c r="L407" s="33"/>
      <c r="M407" s="136" t="s">
        <v>19</v>
      </c>
      <c r="N407" s="137" t="s">
        <v>47</v>
      </c>
      <c r="P407" s="138">
        <f>O407*H407</f>
        <v>0</v>
      </c>
      <c r="Q407" s="138">
        <v>4.0000000000000003E-5</v>
      </c>
      <c r="R407" s="138">
        <f>Q407*H407</f>
        <v>5.8367999999999996E-3</v>
      </c>
      <c r="S407" s="138">
        <v>0</v>
      </c>
      <c r="T407" s="138">
        <f>S407*H407</f>
        <v>0</v>
      </c>
      <c r="U407" s="276" t="s">
        <v>19</v>
      </c>
      <c r="V407" s="1" t="str">
        <f t="shared" si="4"/>
        <v/>
      </c>
      <c r="AR407" s="140" t="s">
        <v>166</v>
      </c>
      <c r="AT407" s="140" t="s">
        <v>161</v>
      </c>
      <c r="AU407" s="140" t="s">
        <v>88</v>
      </c>
      <c r="AY407" s="18" t="s">
        <v>158</v>
      </c>
      <c r="BE407" s="141">
        <f>IF(N407="základní",J407,0)</f>
        <v>0</v>
      </c>
      <c r="BF407" s="141">
        <f>IF(N407="snížená",J407,0)</f>
        <v>0</v>
      </c>
      <c r="BG407" s="141">
        <f>IF(N407="zákl. přenesená",J407,0)</f>
        <v>0</v>
      </c>
      <c r="BH407" s="141">
        <f>IF(N407="sníž. přenesená",J407,0)</f>
        <v>0</v>
      </c>
      <c r="BI407" s="141">
        <f>IF(N407="nulová",J407,0)</f>
        <v>0</v>
      </c>
      <c r="BJ407" s="18" t="s">
        <v>88</v>
      </c>
      <c r="BK407" s="141">
        <f>ROUND(I407*H407,2)</f>
        <v>0</v>
      </c>
      <c r="BL407" s="18" t="s">
        <v>166</v>
      </c>
      <c r="BM407" s="140" t="s">
        <v>577</v>
      </c>
    </row>
    <row r="408" spans="2:65" s="1" customFormat="1" x14ac:dyDescent="0.2">
      <c r="B408" s="33"/>
      <c r="D408" s="142" t="s">
        <v>168</v>
      </c>
      <c r="F408" s="143" t="s">
        <v>578</v>
      </c>
      <c r="I408" s="144"/>
      <c r="L408" s="33"/>
      <c r="M408" s="145"/>
      <c r="U408" s="277"/>
      <c r="V408" s="1" t="str">
        <f t="shared" si="4"/>
        <v/>
      </c>
      <c r="AT408" s="18" t="s">
        <v>168</v>
      </c>
      <c r="AU408" s="18" t="s">
        <v>88</v>
      </c>
    </row>
    <row r="409" spans="2:65" s="12" customFormat="1" x14ac:dyDescent="0.2">
      <c r="B409" s="146"/>
      <c r="D409" s="147" t="s">
        <v>170</v>
      </c>
      <c r="E409" s="148" t="s">
        <v>19</v>
      </c>
      <c r="F409" s="149" t="s">
        <v>579</v>
      </c>
      <c r="H409" s="150">
        <v>45.92</v>
      </c>
      <c r="I409" s="151"/>
      <c r="L409" s="146"/>
      <c r="M409" s="152"/>
      <c r="U409" s="278"/>
      <c r="V409" s="1" t="str">
        <f t="shared" si="4"/>
        <v/>
      </c>
      <c r="AT409" s="148" t="s">
        <v>170</v>
      </c>
      <c r="AU409" s="148" t="s">
        <v>88</v>
      </c>
      <c r="AV409" s="12" t="s">
        <v>88</v>
      </c>
      <c r="AW409" s="12" t="s">
        <v>36</v>
      </c>
      <c r="AX409" s="12" t="s">
        <v>75</v>
      </c>
      <c r="AY409" s="148" t="s">
        <v>158</v>
      </c>
    </row>
    <row r="410" spans="2:65" s="12" customFormat="1" x14ac:dyDescent="0.2">
      <c r="B410" s="146"/>
      <c r="D410" s="147" t="s">
        <v>170</v>
      </c>
      <c r="E410" s="148" t="s">
        <v>19</v>
      </c>
      <c r="F410" s="149" t="s">
        <v>580</v>
      </c>
      <c r="H410" s="150">
        <v>100</v>
      </c>
      <c r="I410" s="151"/>
      <c r="L410" s="146"/>
      <c r="M410" s="152"/>
      <c r="U410" s="278"/>
      <c r="V410" s="1" t="str">
        <f t="shared" si="4"/>
        <v/>
      </c>
      <c r="AT410" s="148" t="s">
        <v>170</v>
      </c>
      <c r="AU410" s="148" t="s">
        <v>88</v>
      </c>
      <c r="AV410" s="12" t="s">
        <v>88</v>
      </c>
      <c r="AW410" s="12" t="s">
        <v>36</v>
      </c>
      <c r="AX410" s="12" t="s">
        <v>75</v>
      </c>
      <c r="AY410" s="148" t="s">
        <v>158</v>
      </c>
    </row>
    <row r="411" spans="2:65" s="13" customFormat="1" x14ac:dyDescent="0.2">
      <c r="B411" s="153"/>
      <c r="D411" s="147" t="s">
        <v>170</v>
      </c>
      <c r="E411" s="154" t="s">
        <v>19</v>
      </c>
      <c r="F411" s="155" t="s">
        <v>173</v>
      </c>
      <c r="H411" s="156">
        <v>145.92000000000002</v>
      </c>
      <c r="I411" s="157"/>
      <c r="L411" s="153"/>
      <c r="M411" s="158"/>
      <c r="U411" s="279"/>
      <c r="V411" s="1" t="str">
        <f t="shared" si="4"/>
        <v/>
      </c>
      <c r="AT411" s="154" t="s">
        <v>170</v>
      </c>
      <c r="AU411" s="154" t="s">
        <v>88</v>
      </c>
      <c r="AV411" s="13" t="s">
        <v>166</v>
      </c>
      <c r="AW411" s="13" t="s">
        <v>36</v>
      </c>
      <c r="AX411" s="13" t="s">
        <v>82</v>
      </c>
      <c r="AY411" s="154" t="s">
        <v>158</v>
      </c>
    </row>
    <row r="412" spans="2:65" s="1" customFormat="1" ht="16.5" customHeight="1" x14ac:dyDescent="0.2">
      <c r="B412" s="33"/>
      <c r="C412" s="129" t="s">
        <v>581</v>
      </c>
      <c r="D412" s="129" t="s">
        <v>161</v>
      </c>
      <c r="E412" s="130" t="s">
        <v>582</v>
      </c>
      <c r="F412" s="131" t="s">
        <v>583</v>
      </c>
      <c r="G412" s="132" t="s">
        <v>387</v>
      </c>
      <c r="H412" s="133">
        <v>1</v>
      </c>
      <c r="I412" s="134"/>
      <c r="J412" s="135">
        <f>ROUND(I412*H412,2)</f>
        <v>0</v>
      </c>
      <c r="K412" s="131" t="s">
        <v>19</v>
      </c>
      <c r="L412" s="33"/>
      <c r="M412" s="136" t="s">
        <v>19</v>
      </c>
      <c r="N412" s="137" t="s">
        <v>47</v>
      </c>
      <c r="P412" s="138">
        <f>O412*H412</f>
        <v>0</v>
      </c>
      <c r="Q412" s="138">
        <v>0</v>
      </c>
      <c r="R412" s="138">
        <f>Q412*H412</f>
        <v>0</v>
      </c>
      <c r="S412" s="138">
        <v>0</v>
      </c>
      <c r="T412" s="138">
        <f>S412*H412</f>
        <v>0</v>
      </c>
      <c r="U412" s="276" t="s">
        <v>19</v>
      </c>
      <c r="V412" s="1" t="str">
        <f t="shared" si="4"/>
        <v/>
      </c>
      <c r="AR412" s="140" t="s">
        <v>166</v>
      </c>
      <c r="AT412" s="140" t="s">
        <v>161</v>
      </c>
      <c r="AU412" s="140" t="s">
        <v>88</v>
      </c>
      <c r="AY412" s="18" t="s">
        <v>158</v>
      </c>
      <c r="BE412" s="141">
        <f>IF(N412="základní",J412,0)</f>
        <v>0</v>
      </c>
      <c r="BF412" s="141">
        <f>IF(N412="snížená",J412,0)</f>
        <v>0</v>
      </c>
      <c r="BG412" s="141">
        <f>IF(N412="zákl. přenesená",J412,0)</f>
        <v>0</v>
      </c>
      <c r="BH412" s="141">
        <f>IF(N412="sníž. přenesená",J412,0)</f>
        <v>0</v>
      </c>
      <c r="BI412" s="141">
        <f>IF(N412="nulová",J412,0)</f>
        <v>0</v>
      </c>
      <c r="BJ412" s="18" t="s">
        <v>88</v>
      </c>
      <c r="BK412" s="141">
        <f>ROUND(I412*H412,2)</f>
        <v>0</v>
      </c>
      <c r="BL412" s="18" t="s">
        <v>166</v>
      </c>
      <c r="BM412" s="140" t="s">
        <v>584</v>
      </c>
    </row>
    <row r="413" spans="2:65" s="11" customFormat="1" ht="22.9" customHeight="1" x14ac:dyDescent="0.2">
      <c r="B413" s="117"/>
      <c r="D413" s="118" t="s">
        <v>74</v>
      </c>
      <c r="E413" s="127" t="s">
        <v>585</v>
      </c>
      <c r="F413" s="127" t="s">
        <v>586</v>
      </c>
      <c r="I413" s="120"/>
      <c r="J413" s="128">
        <f>BK413</f>
        <v>0</v>
      </c>
      <c r="L413" s="117"/>
      <c r="M413" s="122"/>
      <c r="P413" s="123">
        <f>SUM(P414:P445)</f>
        <v>0</v>
      </c>
      <c r="R413" s="123">
        <f>SUM(R414:R445)</f>
        <v>0</v>
      </c>
      <c r="T413" s="123">
        <f>SUM(T414:T445)</f>
        <v>0</v>
      </c>
      <c r="U413" s="275"/>
      <c r="V413" s="1" t="str">
        <f t="shared" si="4"/>
        <v/>
      </c>
      <c r="AR413" s="118" t="s">
        <v>82</v>
      </c>
      <c r="AT413" s="125" t="s">
        <v>74</v>
      </c>
      <c r="AU413" s="125" t="s">
        <v>82</v>
      </c>
      <c r="AY413" s="118" t="s">
        <v>158</v>
      </c>
      <c r="BK413" s="126">
        <f>SUM(BK414:BK445)</f>
        <v>0</v>
      </c>
    </row>
    <row r="414" spans="2:65" s="1" customFormat="1" ht="24.2" customHeight="1" x14ac:dyDescent="0.2">
      <c r="B414" s="33"/>
      <c r="C414" s="129" t="s">
        <v>587</v>
      </c>
      <c r="D414" s="129" t="s">
        <v>161</v>
      </c>
      <c r="E414" s="130" t="s">
        <v>588</v>
      </c>
      <c r="F414" s="131" t="s">
        <v>589</v>
      </c>
      <c r="G414" s="132" t="s">
        <v>590</v>
      </c>
      <c r="H414" s="133">
        <v>12.676</v>
      </c>
      <c r="I414" s="134"/>
      <c r="J414" s="135">
        <f>ROUND(I414*H414,2)</f>
        <v>0</v>
      </c>
      <c r="K414" s="131" t="s">
        <v>165</v>
      </c>
      <c r="L414" s="33"/>
      <c r="M414" s="136" t="s">
        <v>19</v>
      </c>
      <c r="N414" s="137" t="s">
        <v>47</v>
      </c>
      <c r="P414" s="138">
        <f>O414*H414</f>
        <v>0</v>
      </c>
      <c r="Q414" s="138">
        <v>0</v>
      </c>
      <c r="R414" s="138">
        <f>Q414*H414</f>
        <v>0</v>
      </c>
      <c r="S414" s="138">
        <v>0</v>
      </c>
      <c r="T414" s="138">
        <f>S414*H414</f>
        <v>0</v>
      </c>
      <c r="U414" s="276" t="s">
        <v>19</v>
      </c>
      <c r="V414" s="1" t="str">
        <f t="shared" si="4"/>
        <v/>
      </c>
      <c r="AR414" s="140" t="s">
        <v>166</v>
      </c>
      <c r="AT414" s="140" t="s">
        <v>161</v>
      </c>
      <c r="AU414" s="140" t="s">
        <v>88</v>
      </c>
      <c r="AY414" s="18" t="s">
        <v>158</v>
      </c>
      <c r="BE414" s="141">
        <f>IF(N414="základní",J414,0)</f>
        <v>0</v>
      </c>
      <c r="BF414" s="141">
        <f>IF(N414="snížená",J414,0)</f>
        <v>0</v>
      </c>
      <c r="BG414" s="141">
        <f>IF(N414="zákl. přenesená",J414,0)</f>
        <v>0</v>
      </c>
      <c r="BH414" s="141">
        <f>IF(N414="sníž. přenesená",J414,0)</f>
        <v>0</v>
      </c>
      <c r="BI414" s="141">
        <f>IF(N414="nulová",J414,0)</f>
        <v>0</v>
      </c>
      <c r="BJ414" s="18" t="s">
        <v>88</v>
      </c>
      <c r="BK414" s="141">
        <f>ROUND(I414*H414,2)</f>
        <v>0</v>
      </c>
      <c r="BL414" s="18" t="s">
        <v>166</v>
      </c>
      <c r="BM414" s="140" t="s">
        <v>591</v>
      </c>
    </row>
    <row r="415" spans="2:65" s="1" customFormat="1" x14ac:dyDescent="0.2">
      <c r="B415" s="33"/>
      <c r="D415" s="142" t="s">
        <v>168</v>
      </c>
      <c r="F415" s="143" t="s">
        <v>592</v>
      </c>
      <c r="I415" s="144"/>
      <c r="L415" s="33"/>
      <c r="M415" s="145"/>
      <c r="U415" s="277"/>
      <c r="V415" s="1" t="str">
        <f t="shared" si="4"/>
        <v/>
      </c>
      <c r="AT415" s="18" t="s">
        <v>168</v>
      </c>
      <c r="AU415" s="18" t="s">
        <v>88</v>
      </c>
    </row>
    <row r="416" spans="2:65" s="1" customFormat="1" ht="21.75" customHeight="1" x14ac:dyDescent="0.2">
      <c r="B416" s="33"/>
      <c r="C416" s="129" t="s">
        <v>593</v>
      </c>
      <c r="D416" s="129" t="s">
        <v>161</v>
      </c>
      <c r="E416" s="130" t="s">
        <v>594</v>
      </c>
      <c r="F416" s="131" t="s">
        <v>595</v>
      </c>
      <c r="G416" s="132" t="s">
        <v>590</v>
      </c>
      <c r="H416" s="133">
        <v>12.676</v>
      </c>
      <c r="I416" s="134"/>
      <c r="J416" s="135">
        <f>ROUND(I416*H416,2)</f>
        <v>0</v>
      </c>
      <c r="K416" s="131" t="s">
        <v>165</v>
      </c>
      <c r="L416" s="33"/>
      <c r="M416" s="136" t="s">
        <v>19</v>
      </c>
      <c r="N416" s="137" t="s">
        <v>47</v>
      </c>
      <c r="P416" s="138">
        <f>O416*H416</f>
        <v>0</v>
      </c>
      <c r="Q416" s="138">
        <v>0</v>
      </c>
      <c r="R416" s="138">
        <f>Q416*H416</f>
        <v>0</v>
      </c>
      <c r="S416" s="138">
        <v>0</v>
      </c>
      <c r="T416" s="138">
        <f>S416*H416</f>
        <v>0</v>
      </c>
      <c r="U416" s="276" t="s">
        <v>19</v>
      </c>
      <c r="V416" s="1" t="str">
        <f t="shared" si="4"/>
        <v/>
      </c>
      <c r="AR416" s="140" t="s">
        <v>166</v>
      </c>
      <c r="AT416" s="140" t="s">
        <v>161</v>
      </c>
      <c r="AU416" s="140" t="s">
        <v>88</v>
      </c>
      <c r="AY416" s="18" t="s">
        <v>158</v>
      </c>
      <c r="BE416" s="141">
        <f>IF(N416="základní",J416,0)</f>
        <v>0</v>
      </c>
      <c r="BF416" s="141">
        <f>IF(N416="snížená",J416,0)</f>
        <v>0</v>
      </c>
      <c r="BG416" s="141">
        <f>IF(N416="zákl. přenesená",J416,0)</f>
        <v>0</v>
      </c>
      <c r="BH416" s="141">
        <f>IF(N416="sníž. přenesená",J416,0)</f>
        <v>0</v>
      </c>
      <c r="BI416" s="141">
        <f>IF(N416="nulová",J416,0)</f>
        <v>0</v>
      </c>
      <c r="BJ416" s="18" t="s">
        <v>88</v>
      </c>
      <c r="BK416" s="141">
        <f>ROUND(I416*H416,2)</f>
        <v>0</v>
      </c>
      <c r="BL416" s="18" t="s">
        <v>166</v>
      </c>
      <c r="BM416" s="140" t="s">
        <v>596</v>
      </c>
    </row>
    <row r="417" spans="2:65" s="1" customFormat="1" x14ac:dyDescent="0.2">
      <c r="B417" s="33"/>
      <c r="D417" s="142" t="s">
        <v>168</v>
      </c>
      <c r="F417" s="143" t="s">
        <v>597</v>
      </c>
      <c r="I417" s="144"/>
      <c r="L417" s="33"/>
      <c r="M417" s="145"/>
      <c r="U417" s="277"/>
      <c r="V417" s="1" t="str">
        <f t="shared" si="4"/>
        <v/>
      </c>
      <c r="AT417" s="18" t="s">
        <v>168</v>
      </c>
      <c r="AU417" s="18" t="s">
        <v>88</v>
      </c>
    </row>
    <row r="418" spans="2:65" s="1" customFormat="1" ht="24.2" customHeight="1" x14ac:dyDescent="0.2">
      <c r="B418" s="33"/>
      <c r="C418" s="129" t="s">
        <v>598</v>
      </c>
      <c r="D418" s="129" t="s">
        <v>161</v>
      </c>
      <c r="E418" s="130" t="s">
        <v>599</v>
      </c>
      <c r="F418" s="131" t="s">
        <v>600</v>
      </c>
      <c r="G418" s="132" t="s">
        <v>590</v>
      </c>
      <c r="H418" s="133">
        <v>114.084</v>
      </c>
      <c r="I418" s="134"/>
      <c r="J418" s="135">
        <f>ROUND(I418*H418,2)</f>
        <v>0</v>
      </c>
      <c r="K418" s="131" t="s">
        <v>165</v>
      </c>
      <c r="L418" s="33"/>
      <c r="M418" s="136" t="s">
        <v>19</v>
      </c>
      <c r="N418" s="137" t="s">
        <v>47</v>
      </c>
      <c r="P418" s="138">
        <f>O418*H418</f>
        <v>0</v>
      </c>
      <c r="Q418" s="138">
        <v>0</v>
      </c>
      <c r="R418" s="138">
        <f>Q418*H418</f>
        <v>0</v>
      </c>
      <c r="S418" s="138">
        <v>0</v>
      </c>
      <c r="T418" s="138">
        <f>S418*H418</f>
        <v>0</v>
      </c>
      <c r="U418" s="276" t="s">
        <v>19</v>
      </c>
      <c r="V418" s="1" t="str">
        <f t="shared" si="4"/>
        <v/>
      </c>
      <c r="AR418" s="140" t="s">
        <v>166</v>
      </c>
      <c r="AT418" s="140" t="s">
        <v>161</v>
      </c>
      <c r="AU418" s="140" t="s">
        <v>88</v>
      </c>
      <c r="AY418" s="18" t="s">
        <v>158</v>
      </c>
      <c r="BE418" s="141">
        <f>IF(N418="základní",J418,0)</f>
        <v>0</v>
      </c>
      <c r="BF418" s="141">
        <f>IF(N418="snížená",J418,0)</f>
        <v>0</v>
      </c>
      <c r="BG418" s="141">
        <f>IF(N418="zákl. přenesená",J418,0)</f>
        <v>0</v>
      </c>
      <c r="BH418" s="141">
        <f>IF(N418="sníž. přenesená",J418,0)</f>
        <v>0</v>
      </c>
      <c r="BI418" s="141">
        <f>IF(N418="nulová",J418,0)</f>
        <v>0</v>
      </c>
      <c r="BJ418" s="18" t="s">
        <v>88</v>
      </c>
      <c r="BK418" s="141">
        <f>ROUND(I418*H418,2)</f>
        <v>0</v>
      </c>
      <c r="BL418" s="18" t="s">
        <v>166</v>
      </c>
      <c r="BM418" s="140" t="s">
        <v>601</v>
      </c>
    </row>
    <row r="419" spans="2:65" s="1" customFormat="1" x14ac:dyDescent="0.2">
      <c r="B419" s="33"/>
      <c r="D419" s="142" t="s">
        <v>168</v>
      </c>
      <c r="F419" s="143" t="s">
        <v>602</v>
      </c>
      <c r="I419" s="144"/>
      <c r="L419" s="33"/>
      <c r="M419" s="145"/>
      <c r="U419" s="277"/>
      <c r="V419" s="1" t="str">
        <f t="shared" si="4"/>
        <v/>
      </c>
      <c r="AT419" s="18" t="s">
        <v>168</v>
      </c>
      <c r="AU419" s="18" t="s">
        <v>88</v>
      </c>
    </row>
    <row r="420" spans="2:65" s="1" customFormat="1" ht="19.5" x14ac:dyDescent="0.2">
      <c r="B420" s="33"/>
      <c r="D420" s="147" t="s">
        <v>248</v>
      </c>
      <c r="F420" s="164" t="s">
        <v>603</v>
      </c>
      <c r="I420" s="144"/>
      <c r="L420" s="33"/>
      <c r="M420" s="145"/>
      <c r="U420" s="277"/>
      <c r="V420" s="1" t="str">
        <f t="shared" si="4"/>
        <v/>
      </c>
      <c r="AT420" s="18" t="s">
        <v>248</v>
      </c>
      <c r="AU420" s="18" t="s">
        <v>88</v>
      </c>
    </row>
    <row r="421" spans="2:65" s="12" customFormat="1" x14ac:dyDescent="0.2">
      <c r="B421" s="146"/>
      <c r="D421" s="147" t="s">
        <v>170</v>
      </c>
      <c r="F421" s="149" t="s">
        <v>604</v>
      </c>
      <c r="H421" s="150">
        <v>114.084</v>
      </c>
      <c r="I421" s="151"/>
      <c r="L421" s="146"/>
      <c r="M421" s="152"/>
      <c r="U421" s="278"/>
      <c r="V421" s="1" t="str">
        <f t="shared" si="4"/>
        <v/>
      </c>
      <c r="AT421" s="148" t="s">
        <v>170</v>
      </c>
      <c r="AU421" s="148" t="s">
        <v>88</v>
      </c>
      <c r="AV421" s="12" t="s">
        <v>88</v>
      </c>
      <c r="AW421" s="12" t="s">
        <v>4</v>
      </c>
      <c r="AX421" s="12" t="s">
        <v>82</v>
      </c>
      <c r="AY421" s="148" t="s">
        <v>158</v>
      </c>
    </row>
    <row r="422" spans="2:65" s="1" customFormat="1" ht="24.2" customHeight="1" x14ac:dyDescent="0.2">
      <c r="B422" s="33"/>
      <c r="C422" s="129" t="s">
        <v>605</v>
      </c>
      <c r="D422" s="129" t="s">
        <v>161</v>
      </c>
      <c r="E422" s="130" t="s">
        <v>606</v>
      </c>
      <c r="F422" s="131" t="s">
        <v>607</v>
      </c>
      <c r="G422" s="132" t="s">
        <v>590</v>
      </c>
      <c r="H422" s="133">
        <v>0.36299999999999999</v>
      </c>
      <c r="I422" s="134"/>
      <c r="J422" s="135">
        <f>ROUND(I422*H422,2)</f>
        <v>0</v>
      </c>
      <c r="K422" s="131" t="s">
        <v>165</v>
      </c>
      <c r="L422" s="33"/>
      <c r="M422" s="136" t="s">
        <v>19</v>
      </c>
      <c r="N422" s="137" t="s">
        <v>47</v>
      </c>
      <c r="P422" s="138">
        <f>O422*H422</f>
        <v>0</v>
      </c>
      <c r="Q422" s="138">
        <v>0</v>
      </c>
      <c r="R422" s="138">
        <f>Q422*H422</f>
        <v>0</v>
      </c>
      <c r="S422" s="138">
        <v>0</v>
      </c>
      <c r="T422" s="138">
        <f>S422*H422</f>
        <v>0</v>
      </c>
      <c r="U422" s="276" t="s">
        <v>19</v>
      </c>
      <c r="V422" s="1" t="str">
        <f t="shared" si="4"/>
        <v/>
      </c>
      <c r="AR422" s="140" t="s">
        <v>166</v>
      </c>
      <c r="AT422" s="140" t="s">
        <v>161</v>
      </c>
      <c r="AU422" s="140" t="s">
        <v>88</v>
      </c>
      <c r="AY422" s="18" t="s">
        <v>158</v>
      </c>
      <c r="BE422" s="141">
        <f>IF(N422="základní",J422,0)</f>
        <v>0</v>
      </c>
      <c r="BF422" s="141">
        <f>IF(N422="snížená",J422,0)</f>
        <v>0</v>
      </c>
      <c r="BG422" s="141">
        <f>IF(N422="zákl. přenesená",J422,0)</f>
        <v>0</v>
      </c>
      <c r="BH422" s="141">
        <f>IF(N422="sníž. přenesená",J422,0)</f>
        <v>0</v>
      </c>
      <c r="BI422" s="141">
        <f>IF(N422="nulová",J422,0)</f>
        <v>0</v>
      </c>
      <c r="BJ422" s="18" t="s">
        <v>88</v>
      </c>
      <c r="BK422" s="141">
        <f>ROUND(I422*H422,2)</f>
        <v>0</v>
      </c>
      <c r="BL422" s="18" t="s">
        <v>166</v>
      </c>
      <c r="BM422" s="140" t="s">
        <v>608</v>
      </c>
    </row>
    <row r="423" spans="2:65" s="1" customFormat="1" x14ac:dyDescent="0.2">
      <c r="B423" s="33"/>
      <c r="D423" s="142" t="s">
        <v>168</v>
      </c>
      <c r="F423" s="143" t="s">
        <v>609</v>
      </c>
      <c r="I423" s="144"/>
      <c r="L423" s="33"/>
      <c r="M423" s="145"/>
      <c r="U423" s="277"/>
      <c r="V423" s="1" t="str">
        <f t="shared" si="4"/>
        <v/>
      </c>
      <c r="AT423" s="18" t="s">
        <v>168</v>
      </c>
      <c r="AU423" s="18" t="s">
        <v>88</v>
      </c>
    </row>
    <row r="424" spans="2:65" s="12" customFormat="1" x14ac:dyDescent="0.2">
      <c r="B424" s="146"/>
      <c r="D424" s="147" t="s">
        <v>170</v>
      </c>
      <c r="E424" s="148" t="s">
        <v>19</v>
      </c>
      <c r="F424" s="149" t="s">
        <v>610</v>
      </c>
      <c r="H424" s="150">
        <v>0.36299999999999999</v>
      </c>
      <c r="I424" s="151"/>
      <c r="L424" s="146"/>
      <c r="M424" s="152"/>
      <c r="U424" s="278"/>
      <c r="V424" s="1" t="str">
        <f t="shared" si="4"/>
        <v/>
      </c>
      <c r="AT424" s="148" t="s">
        <v>170</v>
      </c>
      <c r="AU424" s="148" t="s">
        <v>88</v>
      </c>
      <c r="AV424" s="12" t="s">
        <v>88</v>
      </c>
      <c r="AW424" s="12" t="s">
        <v>36</v>
      </c>
      <c r="AX424" s="12" t="s">
        <v>75</v>
      </c>
      <c r="AY424" s="148" t="s">
        <v>158</v>
      </c>
    </row>
    <row r="425" spans="2:65" s="13" customFormat="1" x14ac:dyDescent="0.2">
      <c r="B425" s="153"/>
      <c r="D425" s="147" t="s">
        <v>170</v>
      </c>
      <c r="E425" s="154" t="s">
        <v>19</v>
      </c>
      <c r="F425" s="155" t="s">
        <v>173</v>
      </c>
      <c r="H425" s="156">
        <v>0.36299999999999999</v>
      </c>
      <c r="I425" s="157"/>
      <c r="L425" s="153"/>
      <c r="M425" s="158"/>
      <c r="U425" s="279"/>
      <c r="V425" s="1" t="str">
        <f t="shared" si="4"/>
        <v/>
      </c>
      <c r="AT425" s="154" t="s">
        <v>170</v>
      </c>
      <c r="AU425" s="154" t="s">
        <v>88</v>
      </c>
      <c r="AV425" s="13" t="s">
        <v>166</v>
      </c>
      <c r="AW425" s="13" t="s">
        <v>36</v>
      </c>
      <c r="AX425" s="13" t="s">
        <v>82</v>
      </c>
      <c r="AY425" s="154" t="s">
        <v>158</v>
      </c>
    </row>
    <row r="426" spans="2:65" s="1" customFormat="1" ht="24.2" customHeight="1" x14ac:dyDescent="0.2">
      <c r="B426" s="33"/>
      <c r="C426" s="129" t="s">
        <v>611</v>
      </c>
      <c r="D426" s="129" t="s">
        <v>161</v>
      </c>
      <c r="E426" s="130" t="s">
        <v>612</v>
      </c>
      <c r="F426" s="131" t="s">
        <v>613</v>
      </c>
      <c r="G426" s="132" t="s">
        <v>590</v>
      </c>
      <c r="H426" s="133">
        <v>3.7839999999999998</v>
      </c>
      <c r="I426" s="134"/>
      <c r="J426" s="135">
        <f>ROUND(I426*H426,2)</f>
        <v>0</v>
      </c>
      <c r="K426" s="131" t="s">
        <v>165</v>
      </c>
      <c r="L426" s="33"/>
      <c r="M426" s="136" t="s">
        <v>19</v>
      </c>
      <c r="N426" s="137" t="s">
        <v>47</v>
      </c>
      <c r="P426" s="138">
        <f>O426*H426</f>
        <v>0</v>
      </c>
      <c r="Q426" s="138">
        <v>0</v>
      </c>
      <c r="R426" s="138">
        <f>Q426*H426</f>
        <v>0</v>
      </c>
      <c r="S426" s="138">
        <v>0</v>
      </c>
      <c r="T426" s="138">
        <f>S426*H426</f>
        <v>0</v>
      </c>
      <c r="U426" s="276" t="s">
        <v>19</v>
      </c>
      <c r="V426" s="1" t="str">
        <f t="shared" si="4"/>
        <v/>
      </c>
      <c r="AR426" s="140" t="s">
        <v>166</v>
      </c>
      <c r="AT426" s="140" t="s">
        <v>161</v>
      </c>
      <c r="AU426" s="140" t="s">
        <v>88</v>
      </c>
      <c r="AY426" s="18" t="s">
        <v>158</v>
      </c>
      <c r="BE426" s="141">
        <f>IF(N426="základní",J426,0)</f>
        <v>0</v>
      </c>
      <c r="BF426" s="141">
        <f>IF(N426="snížená",J426,0)</f>
        <v>0</v>
      </c>
      <c r="BG426" s="141">
        <f>IF(N426="zákl. přenesená",J426,0)</f>
        <v>0</v>
      </c>
      <c r="BH426" s="141">
        <f>IF(N426="sníž. přenesená",J426,0)</f>
        <v>0</v>
      </c>
      <c r="BI426" s="141">
        <f>IF(N426="nulová",J426,0)</f>
        <v>0</v>
      </c>
      <c r="BJ426" s="18" t="s">
        <v>88</v>
      </c>
      <c r="BK426" s="141">
        <f>ROUND(I426*H426,2)</f>
        <v>0</v>
      </c>
      <c r="BL426" s="18" t="s">
        <v>166</v>
      </c>
      <c r="BM426" s="140" t="s">
        <v>614</v>
      </c>
    </row>
    <row r="427" spans="2:65" s="1" customFormat="1" x14ac:dyDescent="0.2">
      <c r="B427" s="33"/>
      <c r="D427" s="142" t="s">
        <v>168</v>
      </c>
      <c r="F427" s="143" t="s">
        <v>615</v>
      </c>
      <c r="I427" s="144"/>
      <c r="L427" s="33"/>
      <c r="M427" s="145"/>
      <c r="U427" s="277"/>
      <c r="V427" s="1" t="str">
        <f t="shared" si="4"/>
        <v/>
      </c>
      <c r="AT427" s="18" t="s">
        <v>168</v>
      </c>
      <c r="AU427" s="18" t="s">
        <v>88</v>
      </c>
    </row>
    <row r="428" spans="2:65" s="12" customFormat="1" x14ac:dyDescent="0.2">
      <c r="B428" s="146"/>
      <c r="D428" s="147" t="s">
        <v>170</v>
      </c>
      <c r="E428" s="148" t="s">
        <v>19</v>
      </c>
      <c r="F428" s="149" t="s">
        <v>616</v>
      </c>
      <c r="H428" s="150">
        <v>3.7839999999999998</v>
      </c>
      <c r="I428" s="151"/>
      <c r="L428" s="146"/>
      <c r="M428" s="152"/>
      <c r="U428" s="278"/>
      <c r="V428" s="1" t="str">
        <f t="shared" si="4"/>
        <v/>
      </c>
      <c r="AT428" s="148" t="s">
        <v>170</v>
      </c>
      <c r="AU428" s="148" t="s">
        <v>88</v>
      </c>
      <c r="AV428" s="12" t="s">
        <v>88</v>
      </c>
      <c r="AW428" s="12" t="s">
        <v>36</v>
      </c>
      <c r="AX428" s="12" t="s">
        <v>75</v>
      </c>
      <c r="AY428" s="148" t="s">
        <v>158</v>
      </c>
    </row>
    <row r="429" spans="2:65" s="13" customFormat="1" x14ac:dyDescent="0.2">
      <c r="B429" s="153"/>
      <c r="D429" s="147" t="s">
        <v>170</v>
      </c>
      <c r="E429" s="154" t="s">
        <v>19</v>
      </c>
      <c r="F429" s="155" t="s">
        <v>173</v>
      </c>
      <c r="H429" s="156">
        <v>3.7839999999999998</v>
      </c>
      <c r="I429" s="157"/>
      <c r="L429" s="153"/>
      <c r="M429" s="158"/>
      <c r="U429" s="279"/>
      <c r="V429" s="1" t="str">
        <f t="shared" si="4"/>
        <v/>
      </c>
      <c r="AT429" s="154" t="s">
        <v>170</v>
      </c>
      <c r="AU429" s="154" t="s">
        <v>88</v>
      </c>
      <c r="AV429" s="13" t="s">
        <v>166</v>
      </c>
      <c r="AW429" s="13" t="s">
        <v>36</v>
      </c>
      <c r="AX429" s="13" t="s">
        <v>82</v>
      </c>
      <c r="AY429" s="154" t="s">
        <v>158</v>
      </c>
    </row>
    <row r="430" spans="2:65" s="1" customFormat="1" ht="24.2" customHeight="1" x14ac:dyDescent="0.2">
      <c r="B430" s="33"/>
      <c r="C430" s="129" t="s">
        <v>617</v>
      </c>
      <c r="D430" s="129" t="s">
        <v>161</v>
      </c>
      <c r="E430" s="130" t="s">
        <v>618</v>
      </c>
      <c r="F430" s="131" t="s">
        <v>619</v>
      </c>
      <c r="G430" s="132" t="s">
        <v>590</v>
      </c>
      <c r="H430" s="133">
        <v>1.26</v>
      </c>
      <c r="I430" s="134"/>
      <c r="J430" s="135">
        <f>ROUND(I430*H430,2)</f>
        <v>0</v>
      </c>
      <c r="K430" s="131" t="s">
        <v>165</v>
      </c>
      <c r="L430" s="33"/>
      <c r="M430" s="136" t="s">
        <v>19</v>
      </c>
      <c r="N430" s="137" t="s">
        <v>47</v>
      </c>
      <c r="P430" s="138">
        <f>O430*H430</f>
        <v>0</v>
      </c>
      <c r="Q430" s="138">
        <v>0</v>
      </c>
      <c r="R430" s="138">
        <f>Q430*H430</f>
        <v>0</v>
      </c>
      <c r="S430" s="138">
        <v>0</v>
      </c>
      <c r="T430" s="138">
        <f>S430*H430</f>
        <v>0</v>
      </c>
      <c r="U430" s="276" t="s">
        <v>19</v>
      </c>
      <c r="V430" s="1" t="str">
        <f t="shared" ref="V430:V493" si="5">IF(U430="investice",J430,"")</f>
        <v/>
      </c>
      <c r="AR430" s="140" t="s">
        <v>166</v>
      </c>
      <c r="AT430" s="140" t="s">
        <v>161</v>
      </c>
      <c r="AU430" s="140" t="s">
        <v>88</v>
      </c>
      <c r="AY430" s="18" t="s">
        <v>158</v>
      </c>
      <c r="BE430" s="141">
        <f>IF(N430="základní",J430,0)</f>
        <v>0</v>
      </c>
      <c r="BF430" s="141">
        <f>IF(N430="snížená",J430,0)</f>
        <v>0</v>
      </c>
      <c r="BG430" s="141">
        <f>IF(N430="zákl. přenesená",J430,0)</f>
        <v>0</v>
      </c>
      <c r="BH430" s="141">
        <f>IF(N430="sníž. přenesená",J430,0)</f>
        <v>0</v>
      </c>
      <c r="BI430" s="141">
        <f>IF(N430="nulová",J430,0)</f>
        <v>0</v>
      </c>
      <c r="BJ430" s="18" t="s">
        <v>88</v>
      </c>
      <c r="BK430" s="141">
        <f>ROUND(I430*H430,2)</f>
        <v>0</v>
      </c>
      <c r="BL430" s="18" t="s">
        <v>166</v>
      </c>
      <c r="BM430" s="140" t="s">
        <v>620</v>
      </c>
    </row>
    <row r="431" spans="2:65" s="1" customFormat="1" x14ac:dyDescent="0.2">
      <c r="B431" s="33"/>
      <c r="D431" s="142" t="s">
        <v>168</v>
      </c>
      <c r="F431" s="143" t="s">
        <v>621</v>
      </c>
      <c r="I431" s="144"/>
      <c r="L431" s="33"/>
      <c r="M431" s="145"/>
      <c r="U431" s="277"/>
      <c r="V431" s="1" t="str">
        <f t="shared" si="5"/>
        <v/>
      </c>
      <c r="AT431" s="18" t="s">
        <v>168</v>
      </c>
      <c r="AU431" s="18" t="s">
        <v>88</v>
      </c>
    </row>
    <row r="432" spans="2:65" s="12" customFormat="1" x14ac:dyDescent="0.2">
      <c r="B432" s="146"/>
      <c r="D432" s="147" t="s">
        <v>170</v>
      </c>
      <c r="E432" s="148" t="s">
        <v>19</v>
      </c>
      <c r="F432" s="149" t="s">
        <v>622</v>
      </c>
      <c r="H432" s="150">
        <v>1.26</v>
      </c>
      <c r="I432" s="151"/>
      <c r="L432" s="146"/>
      <c r="M432" s="152"/>
      <c r="U432" s="278"/>
      <c r="V432" s="1" t="str">
        <f t="shared" si="5"/>
        <v/>
      </c>
      <c r="AT432" s="148" t="s">
        <v>170</v>
      </c>
      <c r="AU432" s="148" t="s">
        <v>88</v>
      </c>
      <c r="AV432" s="12" t="s">
        <v>88</v>
      </c>
      <c r="AW432" s="12" t="s">
        <v>36</v>
      </c>
      <c r="AX432" s="12" t="s">
        <v>75</v>
      </c>
      <c r="AY432" s="148" t="s">
        <v>158</v>
      </c>
    </row>
    <row r="433" spans="2:65" s="13" customFormat="1" x14ac:dyDescent="0.2">
      <c r="B433" s="153"/>
      <c r="D433" s="147" t="s">
        <v>170</v>
      </c>
      <c r="E433" s="154" t="s">
        <v>19</v>
      </c>
      <c r="F433" s="155" t="s">
        <v>173</v>
      </c>
      <c r="H433" s="156">
        <v>1.26</v>
      </c>
      <c r="I433" s="157"/>
      <c r="L433" s="153"/>
      <c r="M433" s="158"/>
      <c r="U433" s="279"/>
      <c r="V433" s="1" t="str">
        <f t="shared" si="5"/>
        <v/>
      </c>
      <c r="AT433" s="154" t="s">
        <v>170</v>
      </c>
      <c r="AU433" s="154" t="s">
        <v>88</v>
      </c>
      <c r="AV433" s="13" t="s">
        <v>166</v>
      </c>
      <c r="AW433" s="13" t="s">
        <v>36</v>
      </c>
      <c r="AX433" s="13" t="s">
        <v>82</v>
      </c>
      <c r="AY433" s="154" t="s">
        <v>158</v>
      </c>
    </row>
    <row r="434" spans="2:65" s="1" customFormat="1" ht="24.2" customHeight="1" x14ac:dyDescent="0.2">
      <c r="B434" s="33"/>
      <c r="C434" s="129" t="s">
        <v>623</v>
      </c>
      <c r="D434" s="129" t="s">
        <v>161</v>
      </c>
      <c r="E434" s="130" t="s">
        <v>624</v>
      </c>
      <c r="F434" s="131" t="s">
        <v>625</v>
      </c>
      <c r="G434" s="132" t="s">
        <v>590</v>
      </c>
      <c r="H434" s="133">
        <v>1.8939999999999999</v>
      </c>
      <c r="I434" s="134"/>
      <c r="J434" s="135">
        <f>ROUND(I434*H434,2)</f>
        <v>0</v>
      </c>
      <c r="K434" s="131" t="s">
        <v>165</v>
      </c>
      <c r="L434" s="33"/>
      <c r="M434" s="136" t="s">
        <v>19</v>
      </c>
      <c r="N434" s="137" t="s">
        <v>47</v>
      </c>
      <c r="P434" s="138">
        <f>O434*H434</f>
        <v>0</v>
      </c>
      <c r="Q434" s="138">
        <v>0</v>
      </c>
      <c r="R434" s="138">
        <f>Q434*H434</f>
        <v>0</v>
      </c>
      <c r="S434" s="138">
        <v>0</v>
      </c>
      <c r="T434" s="138">
        <f>S434*H434</f>
        <v>0</v>
      </c>
      <c r="U434" s="276" t="s">
        <v>19</v>
      </c>
      <c r="V434" s="1" t="str">
        <f t="shared" si="5"/>
        <v/>
      </c>
      <c r="AR434" s="140" t="s">
        <v>166</v>
      </c>
      <c r="AT434" s="140" t="s">
        <v>161</v>
      </c>
      <c r="AU434" s="140" t="s">
        <v>88</v>
      </c>
      <c r="AY434" s="18" t="s">
        <v>158</v>
      </c>
      <c r="BE434" s="141">
        <f>IF(N434="základní",J434,0)</f>
        <v>0</v>
      </c>
      <c r="BF434" s="141">
        <f>IF(N434="snížená",J434,0)</f>
        <v>0</v>
      </c>
      <c r="BG434" s="141">
        <f>IF(N434="zákl. přenesená",J434,0)</f>
        <v>0</v>
      </c>
      <c r="BH434" s="141">
        <f>IF(N434="sníž. přenesená",J434,0)</f>
        <v>0</v>
      </c>
      <c r="BI434" s="141">
        <f>IF(N434="nulová",J434,0)</f>
        <v>0</v>
      </c>
      <c r="BJ434" s="18" t="s">
        <v>88</v>
      </c>
      <c r="BK434" s="141">
        <f>ROUND(I434*H434,2)</f>
        <v>0</v>
      </c>
      <c r="BL434" s="18" t="s">
        <v>166</v>
      </c>
      <c r="BM434" s="140" t="s">
        <v>626</v>
      </c>
    </row>
    <row r="435" spans="2:65" s="1" customFormat="1" x14ac:dyDescent="0.2">
      <c r="B435" s="33"/>
      <c r="D435" s="142" t="s">
        <v>168</v>
      </c>
      <c r="F435" s="143" t="s">
        <v>627</v>
      </c>
      <c r="I435" s="144"/>
      <c r="L435" s="33"/>
      <c r="M435" s="145"/>
      <c r="U435" s="277"/>
      <c r="V435" s="1" t="str">
        <f t="shared" si="5"/>
        <v/>
      </c>
      <c r="AT435" s="18" t="s">
        <v>168</v>
      </c>
      <c r="AU435" s="18" t="s">
        <v>88</v>
      </c>
    </row>
    <row r="436" spans="2:65" s="12" customFormat="1" x14ac:dyDescent="0.2">
      <c r="B436" s="146"/>
      <c r="D436" s="147" t="s">
        <v>170</v>
      </c>
      <c r="E436" s="148" t="s">
        <v>19</v>
      </c>
      <c r="F436" s="149" t="s">
        <v>628</v>
      </c>
      <c r="H436" s="150">
        <v>1.8939999999999999</v>
      </c>
      <c r="I436" s="151"/>
      <c r="L436" s="146"/>
      <c r="M436" s="152"/>
      <c r="U436" s="278"/>
      <c r="V436" s="1" t="str">
        <f t="shared" si="5"/>
        <v/>
      </c>
      <c r="AT436" s="148" t="s">
        <v>170</v>
      </c>
      <c r="AU436" s="148" t="s">
        <v>88</v>
      </c>
      <c r="AV436" s="12" t="s">
        <v>88</v>
      </c>
      <c r="AW436" s="12" t="s">
        <v>36</v>
      </c>
      <c r="AX436" s="12" t="s">
        <v>75</v>
      </c>
      <c r="AY436" s="148" t="s">
        <v>158</v>
      </c>
    </row>
    <row r="437" spans="2:65" s="13" customFormat="1" x14ac:dyDescent="0.2">
      <c r="B437" s="153"/>
      <c r="D437" s="147" t="s">
        <v>170</v>
      </c>
      <c r="E437" s="154" t="s">
        <v>19</v>
      </c>
      <c r="F437" s="155" t="s">
        <v>173</v>
      </c>
      <c r="H437" s="156">
        <v>1.8939999999999999</v>
      </c>
      <c r="I437" s="157"/>
      <c r="L437" s="153"/>
      <c r="M437" s="158"/>
      <c r="U437" s="279"/>
      <c r="V437" s="1" t="str">
        <f t="shared" si="5"/>
        <v/>
      </c>
      <c r="AT437" s="154" t="s">
        <v>170</v>
      </c>
      <c r="AU437" s="154" t="s">
        <v>88</v>
      </c>
      <c r="AV437" s="13" t="s">
        <v>166</v>
      </c>
      <c r="AW437" s="13" t="s">
        <v>36</v>
      </c>
      <c r="AX437" s="13" t="s">
        <v>82</v>
      </c>
      <c r="AY437" s="154" t="s">
        <v>158</v>
      </c>
    </row>
    <row r="438" spans="2:65" s="1" customFormat="1" ht="24.2" customHeight="1" x14ac:dyDescent="0.2">
      <c r="B438" s="33"/>
      <c r="C438" s="129" t="s">
        <v>629</v>
      </c>
      <c r="D438" s="129" t="s">
        <v>161</v>
      </c>
      <c r="E438" s="130" t="s">
        <v>630</v>
      </c>
      <c r="F438" s="131" t="s">
        <v>631</v>
      </c>
      <c r="G438" s="132" t="s">
        <v>590</v>
      </c>
      <c r="H438" s="133">
        <v>5.375</v>
      </c>
      <c r="I438" s="134"/>
      <c r="J438" s="135">
        <f>ROUND(I438*H438,2)</f>
        <v>0</v>
      </c>
      <c r="K438" s="131" t="s">
        <v>165</v>
      </c>
      <c r="L438" s="33"/>
      <c r="M438" s="136" t="s">
        <v>19</v>
      </c>
      <c r="N438" s="137" t="s">
        <v>47</v>
      </c>
      <c r="P438" s="138">
        <f>O438*H438</f>
        <v>0</v>
      </c>
      <c r="Q438" s="138">
        <v>0</v>
      </c>
      <c r="R438" s="138">
        <f>Q438*H438</f>
        <v>0</v>
      </c>
      <c r="S438" s="138">
        <v>0</v>
      </c>
      <c r="T438" s="138">
        <f>S438*H438</f>
        <v>0</v>
      </c>
      <c r="U438" s="276" t="s">
        <v>19</v>
      </c>
      <c r="V438" s="1" t="str">
        <f t="shared" si="5"/>
        <v/>
      </c>
      <c r="AR438" s="140" t="s">
        <v>166</v>
      </c>
      <c r="AT438" s="140" t="s">
        <v>161</v>
      </c>
      <c r="AU438" s="140" t="s">
        <v>88</v>
      </c>
      <c r="AY438" s="18" t="s">
        <v>158</v>
      </c>
      <c r="BE438" s="141">
        <f>IF(N438="základní",J438,0)</f>
        <v>0</v>
      </c>
      <c r="BF438" s="141">
        <f>IF(N438="snížená",J438,0)</f>
        <v>0</v>
      </c>
      <c r="BG438" s="141">
        <f>IF(N438="zákl. přenesená",J438,0)</f>
        <v>0</v>
      </c>
      <c r="BH438" s="141">
        <f>IF(N438="sníž. přenesená",J438,0)</f>
        <v>0</v>
      </c>
      <c r="BI438" s="141">
        <f>IF(N438="nulová",J438,0)</f>
        <v>0</v>
      </c>
      <c r="BJ438" s="18" t="s">
        <v>88</v>
      </c>
      <c r="BK438" s="141">
        <f>ROUND(I438*H438,2)</f>
        <v>0</v>
      </c>
      <c r="BL438" s="18" t="s">
        <v>166</v>
      </c>
      <c r="BM438" s="140" t="s">
        <v>632</v>
      </c>
    </row>
    <row r="439" spans="2:65" s="1" customFormat="1" x14ac:dyDescent="0.2">
      <c r="B439" s="33"/>
      <c r="D439" s="142" t="s">
        <v>168</v>
      </c>
      <c r="F439" s="143" t="s">
        <v>633</v>
      </c>
      <c r="I439" s="144"/>
      <c r="L439" s="33"/>
      <c r="M439" s="145"/>
      <c r="U439" s="277"/>
      <c r="V439" s="1" t="str">
        <f t="shared" si="5"/>
        <v/>
      </c>
      <c r="AT439" s="18" t="s">
        <v>168</v>
      </c>
      <c r="AU439" s="18" t="s">
        <v>88</v>
      </c>
    </row>
    <row r="440" spans="2:65" s="12" customFormat="1" x14ac:dyDescent="0.2">
      <c r="B440" s="146"/>
      <c r="D440" s="147" t="s">
        <v>170</v>
      </c>
      <c r="E440" s="148" t="s">
        <v>19</v>
      </c>
      <c r="F440" s="149" t="s">
        <v>634</v>
      </c>
      <c r="H440" s="150">
        <v>12.676</v>
      </c>
      <c r="I440" s="151"/>
      <c r="L440" s="146"/>
      <c r="M440" s="152"/>
      <c r="U440" s="278"/>
      <c r="V440" s="1" t="str">
        <f t="shared" si="5"/>
        <v/>
      </c>
      <c r="AT440" s="148" t="s">
        <v>170</v>
      </c>
      <c r="AU440" s="148" t="s">
        <v>88</v>
      </c>
      <c r="AV440" s="12" t="s">
        <v>88</v>
      </c>
      <c r="AW440" s="12" t="s">
        <v>36</v>
      </c>
      <c r="AX440" s="12" t="s">
        <v>75</v>
      </c>
      <c r="AY440" s="148" t="s">
        <v>158</v>
      </c>
    </row>
    <row r="441" spans="2:65" s="12" customFormat="1" x14ac:dyDescent="0.2">
      <c r="B441" s="146"/>
      <c r="D441" s="147" t="s">
        <v>170</v>
      </c>
      <c r="E441" s="148" t="s">
        <v>19</v>
      </c>
      <c r="F441" s="149" t="s">
        <v>635</v>
      </c>
      <c r="H441" s="150">
        <v>-0.36299999999999999</v>
      </c>
      <c r="I441" s="151"/>
      <c r="L441" s="146"/>
      <c r="M441" s="152"/>
      <c r="U441" s="278"/>
      <c r="V441" s="1" t="str">
        <f t="shared" si="5"/>
        <v/>
      </c>
      <c r="AT441" s="148" t="s">
        <v>170</v>
      </c>
      <c r="AU441" s="148" t="s">
        <v>88</v>
      </c>
      <c r="AV441" s="12" t="s">
        <v>88</v>
      </c>
      <c r="AW441" s="12" t="s">
        <v>36</v>
      </c>
      <c r="AX441" s="12" t="s">
        <v>75</v>
      </c>
      <c r="AY441" s="148" t="s">
        <v>158</v>
      </c>
    </row>
    <row r="442" spans="2:65" s="12" customFormat="1" x14ac:dyDescent="0.2">
      <c r="B442" s="146"/>
      <c r="D442" s="147" t="s">
        <v>170</v>
      </c>
      <c r="E442" s="148" t="s">
        <v>19</v>
      </c>
      <c r="F442" s="149" t="s">
        <v>636</v>
      </c>
      <c r="H442" s="150">
        <v>-3.7839999999999998</v>
      </c>
      <c r="I442" s="151"/>
      <c r="L442" s="146"/>
      <c r="M442" s="152"/>
      <c r="U442" s="278"/>
      <c r="V442" s="1" t="str">
        <f t="shared" si="5"/>
        <v/>
      </c>
      <c r="AT442" s="148" t="s">
        <v>170</v>
      </c>
      <c r="AU442" s="148" t="s">
        <v>88</v>
      </c>
      <c r="AV442" s="12" t="s">
        <v>88</v>
      </c>
      <c r="AW442" s="12" t="s">
        <v>36</v>
      </c>
      <c r="AX442" s="12" t="s">
        <v>75</v>
      </c>
      <c r="AY442" s="148" t="s">
        <v>158</v>
      </c>
    </row>
    <row r="443" spans="2:65" s="12" customFormat="1" x14ac:dyDescent="0.2">
      <c r="B443" s="146"/>
      <c r="D443" s="147" t="s">
        <v>170</v>
      </c>
      <c r="E443" s="148" t="s">
        <v>19</v>
      </c>
      <c r="F443" s="149" t="s">
        <v>637</v>
      </c>
      <c r="H443" s="150">
        <v>-1.26</v>
      </c>
      <c r="I443" s="151"/>
      <c r="L443" s="146"/>
      <c r="M443" s="152"/>
      <c r="U443" s="278"/>
      <c r="V443" s="1" t="str">
        <f t="shared" si="5"/>
        <v/>
      </c>
      <c r="AT443" s="148" t="s">
        <v>170</v>
      </c>
      <c r="AU443" s="148" t="s">
        <v>88</v>
      </c>
      <c r="AV443" s="12" t="s">
        <v>88</v>
      </c>
      <c r="AW443" s="12" t="s">
        <v>36</v>
      </c>
      <c r="AX443" s="12" t="s">
        <v>75</v>
      </c>
      <c r="AY443" s="148" t="s">
        <v>158</v>
      </c>
    </row>
    <row r="444" spans="2:65" s="12" customFormat="1" x14ac:dyDescent="0.2">
      <c r="B444" s="146"/>
      <c r="D444" s="147" t="s">
        <v>170</v>
      </c>
      <c r="E444" s="148" t="s">
        <v>19</v>
      </c>
      <c r="F444" s="149" t="s">
        <v>638</v>
      </c>
      <c r="H444" s="150">
        <v>-1.8939999999999999</v>
      </c>
      <c r="I444" s="151"/>
      <c r="L444" s="146"/>
      <c r="M444" s="152"/>
      <c r="U444" s="278"/>
      <c r="V444" s="1" t="str">
        <f t="shared" si="5"/>
        <v/>
      </c>
      <c r="AT444" s="148" t="s">
        <v>170</v>
      </c>
      <c r="AU444" s="148" t="s">
        <v>88</v>
      </c>
      <c r="AV444" s="12" t="s">
        <v>88</v>
      </c>
      <c r="AW444" s="12" t="s">
        <v>36</v>
      </c>
      <c r="AX444" s="12" t="s">
        <v>75</v>
      </c>
      <c r="AY444" s="148" t="s">
        <v>158</v>
      </c>
    </row>
    <row r="445" spans="2:65" s="13" customFormat="1" x14ac:dyDescent="0.2">
      <c r="B445" s="153"/>
      <c r="D445" s="147" t="s">
        <v>170</v>
      </c>
      <c r="E445" s="154" t="s">
        <v>19</v>
      </c>
      <c r="F445" s="155" t="s">
        <v>173</v>
      </c>
      <c r="H445" s="156">
        <v>5.375</v>
      </c>
      <c r="I445" s="157"/>
      <c r="L445" s="153"/>
      <c r="M445" s="158"/>
      <c r="U445" s="279"/>
      <c r="V445" s="1" t="str">
        <f t="shared" si="5"/>
        <v/>
      </c>
      <c r="AT445" s="154" t="s">
        <v>170</v>
      </c>
      <c r="AU445" s="154" t="s">
        <v>88</v>
      </c>
      <c r="AV445" s="13" t="s">
        <v>166</v>
      </c>
      <c r="AW445" s="13" t="s">
        <v>36</v>
      </c>
      <c r="AX445" s="13" t="s">
        <v>82</v>
      </c>
      <c r="AY445" s="154" t="s">
        <v>158</v>
      </c>
    </row>
    <row r="446" spans="2:65" s="11" customFormat="1" ht="22.9" customHeight="1" x14ac:dyDescent="0.2">
      <c r="B446" s="117"/>
      <c r="D446" s="118" t="s">
        <v>74</v>
      </c>
      <c r="E446" s="127" t="s">
        <v>639</v>
      </c>
      <c r="F446" s="127" t="s">
        <v>640</v>
      </c>
      <c r="I446" s="120"/>
      <c r="J446" s="128">
        <f>BK446</f>
        <v>0</v>
      </c>
      <c r="L446" s="117"/>
      <c r="M446" s="122"/>
      <c r="P446" s="123">
        <f>SUM(P447:P448)</f>
        <v>0</v>
      </c>
      <c r="R446" s="123">
        <f>SUM(R447:R448)</f>
        <v>0</v>
      </c>
      <c r="T446" s="123">
        <f>SUM(T447:T448)</f>
        <v>0</v>
      </c>
      <c r="U446" s="275"/>
      <c r="V446" s="1" t="str">
        <f t="shared" si="5"/>
        <v/>
      </c>
      <c r="AR446" s="118" t="s">
        <v>82</v>
      </c>
      <c r="AT446" s="125" t="s">
        <v>74</v>
      </c>
      <c r="AU446" s="125" t="s">
        <v>82</v>
      </c>
      <c r="AY446" s="118" t="s">
        <v>158</v>
      </c>
      <c r="BK446" s="126">
        <f>SUM(BK447:BK448)</f>
        <v>0</v>
      </c>
    </row>
    <row r="447" spans="2:65" s="1" customFormat="1" ht="33" customHeight="1" x14ac:dyDescent="0.2">
      <c r="B447" s="33"/>
      <c r="C447" s="129" t="s">
        <v>641</v>
      </c>
      <c r="D447" s="129" t="s">
        <v>161</v>
      </c>
      <c r="E447" s="130" t="s">
        <v>642</v>
      </c>
      <c r="F447" s="131" t="s">
        <v>643</v>
      </c>
      <c r="G447" s="132" t="s">
        <v>590</v>
      </c>
      <c r="H447" s="133">
        <v>8.5259999999999998</v>
      </c>
      <c r="I447" s="134"/>
      <c r="J447" s="135">
        <f>ROUND(I447*H447,2)</f>
        <v>0</v>
      </c>
      <c r="K447" s="131" t="s">
        <v>165</v>
      </c>
      <c r="L447" s="33"/>
      <c r="M447" s="136" t="s">
        <v>19</v>
      </c>
      <c r="N447" s="137" t="s">
        <v>47</v>
      </c>
      <c r="P447" s="138">
        <f>O447*H447</f>
        <v>0</v>
      </c>
      <c r="Q447" s="138">
        <v>0</v>
      </c>
      <c r="R447" s="138">
        <f>Q447*H447</f>
        <v>0</v>
      </c>
      <c r="S447" s="138">
        <v>0</v>
      </c>
      <c r="T447" s="138">
        <f>S447*H447</f>
        <v>0</v>
      </c>
      <c r="U447" s="276" t="s">
        <v>19</v>
      </c>
      <c r="V447" s="1" t="str">
        <f t="shared" si="5"/>
        <v/>
      </c>
      <c r="AR447" s="140" t="s">
        <v>166</v>
      </c>
      <c r="AT447" s="140" t="s">
        <v>161</v>
      </c>
      <c r="AU447" s="140" t="s">
        <v>88</v>
      </c>
      <c r="AY447" s="18" t="s">
        <v>158</v>
      </c>
      <c r="BE447" s="141">
        <f>IF(N447="základní",J447,0)</f>
        <v>0</v>
      </c>
      <c r="BF447" s="141">
        <f>IF(N447="snížená",J447,0)</f>
        <v>0</v>
      </c>
      <c r="BG447" s="141">
        <f>IF(N447="zákl. přenesená",J447,0)</f>
        <v>0</v>
      </c>
      <c r="BH447" s="141">
        <f>IF(N447="sníž. přenesená",J447,0)</f>
        <v>0</v>
      </c>
      <c r="BI447" s="141">
        <f>IF(N447="nulová",J447,0)</f>
        <v>0</v>
      </c>
      <c r="BJ447" s="18" t="s">
        <v>88</v>
      </c>
      <c r="BK447" s="141">
        <f>ROUND(I447*H447,2)</f>
        <v>0</v>
      </c>
      <c r="BL447" s="18" t="s">
        <v>166</v>
      </c>
      <c r="BM447" s="140" t="s">
        <v>644</v>
      </c>
    </row>
    <row r="448" spans="2:65" s="1" customFormat="1" x14ac:dyDescent="0.2">
      <c r="B448" s="33"/>
      <c r="D448" s="142" t="s">
        <v>168</v>
      </c>
      <c r="F448" s="143" t="s">
        <v>645</v>
      </c>
      <c r="I448" s="144"/>
      <c r="L448" s="33"/>
      <c r="M448" s="145"/>
      <c r="U448" s="277"/>
      <c r="V448" s="1" t="str">
        <f t="shared" si="5"/>
        <v/>
      </c>
      <c r="AT448" s="18" t="s">
        <v>168</v>
      </c>
      <c r="AU448" s="18" t="s">
        <v>88</v>
      </c>
    </row>
    <row r="449" spans="2:65" s="11" customFormat="1" ht="25.9" customHeight="1" x14ac:dyDescent="0.2">
      <c r="B449" s="117"/>
      <c r="D449" s="118" t="s">
        <v>74</v>
      </c>
      <c r="E449" s="119" t="s">
        <v>646</v>
      </c>
      <c r="F449" s="119" t="s">
        <v>647</v>
      </c>
      <c r="I449" s="120"/>
      <c r="J449" s="121">
        <f>BK449</f>
        <v>0</v>
      </c>
      <c r="L449" s="117"/>
      <c r="M449" s="122"/>
      <c r="P449" s="123">
        <f>P450+P459+P461+P464+P467+P489+P491+P509+P616+P630+P708+P717+P777+P810+P827+P871+P884</f>
        <v>0</v>
      </c>
      <c r="R449" s="123">
        <f>R450+R459+R461+R464+R467+R489+R491+R509+R616+R630+R708+R717+R777+R810+R827+R871+R884</f>
        <v>4.5770153600000008</v>
      </c>
      <c r="T449" s="123">
        <f>T450+T459+T461+T464+T467+T489+T491+T509+T616+T630+T708+T717+T777+T810+T827+T871+T884</f>
        <v>3.6613400700000001</v>
      </c>
      <c r="U449" s="275"/>
      <c r="V449" s="1" t="str">
        <f t="shared" si="5"/>
        <v/>
      </c>
      <c r="AR449" s="118" t="s">
        <v>88</v>
      </c>
      <c r="AT449" s="125" t="s">
        <v>74</v>
      </c>
      <c r="AU449" s="125" t="s">
        <v>75</v>
      </c>
      <c r="AY449" s="118" t="s">
        <v>158</v>
      </c>
      <c r="BK449" s="126">
        <f>BK450+BK459+BK461+BK464+BK467+BK489+BK491+BK509+BK616+BK630+BK708+BK717+BK777+BK810+BK827+BK871+BK884</f>
        <v>0</v>
      </c>
    </row>
    <row r="450" spans="2:65" s="11" customFormat="1" ht="22.9" customHeight="1" x14ac:dyDescent="0.2">
      <c r="B450" s="117"/>
      <c r="D450" s="118" t="s">
        <v>74</v>
      </c>
      <c r="E450" s="127" t="s">
        <v>648</v>
      </c>
      <c r="F450" s="127" t="s">
        <v>649</v>
      </c>
      <c r="I450" s="120"/>
      <c r="J450" s="128">
        <f>BK450</f>
        <v>0</v>
      </c>
      <c r="L450" s="117"/>
      <c r="M450" s="122"/>
      <c r="P450" s="123">
        <f>SUM(P451:P458)</f>
        <v>0</v>
      </c>
      <c r="R450" s="123">
        <f>SUM(R451:R458)</f>
        <v>3.9941999999999998E-3</v>
      </c>
      <c r="T450" s="123">
        <f>SUM(T451:T458)</f>
        <v>0</v>
      </c>
      <c r="U450" s="275"/>
      <c r="V450" s="1" t="str">
        <f t="shared" si="5"/>
        <v/>
      </c>
      <c r="AR450" s="118" t="s">
        <v>88</v>
      </c>
      <c r="AT450" s="125" t="s">
        <v>74</v>
      </c>
      <c r="AU450" s="125" t="s">
        <v>82</v>
      </c>
      <c r="AY450" s="118" t="s">
        <v>158</v>
      </c>
      <c r="BK450" s="126">
        <f>SUM(BK451:BK458)</f>
        <v>0</v>
      </c>
    </row>
    <row r="451" spans="2:65" s="1" customFormat="1" ht="24.2" customHeight="1" x14ac:dyDescent="0.2">
      <c r="B451" s="33"/>
      <c r="C451" s="129" t="s">
        <v>650</v>
      </c>
      <c r="D451" s="129" t="s">
        <v>161</v>
      </c>
      <c r="E451" s="130" t="s">
        <v>651</v>
      </c>
      <c r="F451" s="131" t="s">
        <v>652</v>
      </c>
      <c r="G451" s="132" t="s">
        <v>164</v>
      </c>
      <c r="H451" s="133">
        <v>2.2189999999999999</v>
      </c>
      <c r="I451" s="134"/>
      <c r="J451" s="135">
        <f>ROUND(I451*H451,2)</f>
        <v>0</v>
      </c>
      <c r="K451" s="131" t="s">
        <v>165</v>
      </c>
      <c r="L451" s="33"/>
      <c r="M451" s="136" t="s">
        <v>19</v>
      </c>
      <c r="N451" s="137" t="s">
        <v>47</v>
      </c>
      <c r="P451" s="138">
        <f>O451*H451</f>
        <v>0</v>
      </c>
      <c r="Q451" s="138">
        <v>2.9999999999999997E-4</v>
      </c>
      <c r="R451" s="138">
        <f>Q451*H451</f>
        <v>6.6569999999999986E-4</v>
      </c>
      <c r="S451" s="138">
        <v>0</v>
      </c>
      <c r="T451" s="138">
        <f>S451*H451</f>
        <v>0</v>
      </c>
      <c r="U451" s="276" t="s">
        <v>340</v>
      </c>
      <c r="V451" s="1">
        <f t="shared" si="5"/>
        <v>0</v>
      </c>
      <c r="AR451" s="140" t="s">
        <v>259</v>
      </c>
      <c r="AT451" s="140" t="s">
        <v>161</v>
      </c>
      <c r="AU451" s="140" t="s">
        <v>88</v>
      </c>
      <c r="AY451" s="18" t="s">
        <v>158</v>
      </c>
      <c r="BE451" s="141">
        <f>IF(N451="základní",J451,0)</f>
        <v>0</v>
      </c>
      <c r="BF451" s="141">
        <f>IF(N451="snížená",J451,0)</f>
        <v>0</v>
      </c>
      <c r="BG451" s="141">
        <f>IF(N451="zákl. přenesená",J451,0)</f>
        <v>0</v>
      </c>
      <c r="BH451" s="141">
        <f>IF(N451="sníž. přenesená",J451,0)</f>
        <v>0</v>
      </c>
      <c r="BI451" s="141">
        <f>IF(N451="nulová",J451,0)</f>
        <v>0</v>
      </c>
      <c r="BJ451" s="18" t="s">
        <v>88</v>
      </c>
      <c r="BK451" s="141">
        <f>ROUND(I451*H451,2)</f>
        <v>0</v>
      </c>
      <c r="BL451" s="18" t="s">
        <v>259</v>
      </c>
      <c r="BM451" s="140" t="s">
        <v>653</v>
      </c>
    </row>
    <row r="452" spans="2:65" s="1" customFormat="1" x14ac:dyDescent="0.2">
      <c r="B452" s="33"/>
      <c r="D452" s="142" t="s">
        <v>168</v>
      </c>
      <c r="F452" s="143" t="s">
        <v>654</v>
      </c>
      <c r="I452" s="144"/>
      <c r="L452" s="33"/>
      <c r="M452" s="145"/>
      <c r="U452" s="277"/>
      <c r="V452" s="1" t="str">
        <f t="shared" si="5"/>
        <v/>
      </c>
      <c r="AT452" s="18" t="s">
        <v>168</v>
      </c>
      <c r="AU452" s="18" t="s">
        <v>88</v>
      </c>
    </row>
    <row r="453" spans="2:65" s="14" customFormat="1" x14ac:dyDescent="0.2">
      <c r="B453" s="159"/>
      <c r="D453" s="147" t="s">
        <v>170</v>
      </c>
      <c r="E453" s="160" t="s">
        <v>19</v>
      </c>
      <c r="F453" s="161" t="s">
        <v>655</v>
      </c>
      <c r="H453" s="160" t="s">
        <v>19</v>
      </c>
      <c r="I453" s="162"/>
      <c r="L453" s="159"/>
      <c r="M453" s="163"/>
      <c r="U453" s="280"/>
      <c r="V453" s="1" t="str">
        <f t="shared" si="5"/>
        <v/>
      </c>
      <c r="AT453" s="160" t="s">
        <v>170</v>
      </c>
      <c r="AU453" s="160" t="s">
        <v>88</v>
      </c>
      <c r="AV453" s="14" t="s">
        <v>82</v>
      </c>
      <c r="AW453" s="14" t="s">
        <v>36</v>
      </c>
      <c r="AX453" s="14" t="s">
        <v>75</v>
      </c>
      <c r="AY453" s="160" t="s">
        <v>158</v>
      </c>
    </row>
    <row r="454" spans="2:65" s="12" customFormat="1" x14ac:dyDescent="0.2">
      <c r="B454" s="146"/>
      <c r="D454" s="147" t="s">
        <v>170</v>
      </c>
      <c r="E454" s="148" t="s">
        <v>19</v>
      </c>
      <c r="F454" s="149" t="s">
        <v>656</v>
      </c>
      <c r="H454" s="150">
        <v>2.2189999999999999</v>
      </c>
      <c r="I454" s="151"/>
      <c r="L454" s="146"/>
      <c r="M454" s="152"/>
      <c r="U454" s="278"/>
      <c r="V454" s="1" t="str">
        <f t="shared" si="5"/>
        <v/>
      </c>
      <c r="AT454" s="148" t="s">
        <v>170</v>
      </c>
      <c r="AU454" s="148" t="s">
        <v>88</v>
      </c>
      <c r="AV454" s="12" t="s">
        <v>88</v>
      </c>
      <c r="AW454" s="12" t="s">
        <v>36</v>
      </c>
      <c r="AX454" s="12" t="s">
        <v>75</v>
      </c>
      <c r="AY454" s="148" t="s">
        <v>158</v>
      </c>
    </row>
    <row r="455" spans="2:65" s="13" customFormat="1" x14ac:dyDescent="0.2">
      <c r="B455" s="153"/>
      <c r="D455" s="147" t="s">
        <v>170</v>
      </c>
      <c r="E455" s="154" t="s">
        <v>19</v>
      </c>
      <c r="F455" s="155" t="s">
        <v>173</v>
      </c>
      <c r="H455" s="156">
        <v>2.2189999999999999</v>
      </c>
      <c r="I455" s="157"/>
      <c r="L455" s="153"/>
      <c r="M455" s="158"/>
      <c r="U455" s="279"/>
      <c r="V455" s="1" t="str">
        <f t="shared" si="5"/>
        <v/>
      </c>
      <c r="AT455" s="154" t="s">
        <v>170</v>
      </c>
      <c r="AU455" s="154" t="s">
        <v>88</v>
      </c>
      <c r="AV455" s="13" t="s">
        <v>166</v>
      </c>
      <c r="AW455" s="13" t="s">
        <v>36</v>
      </c>
      <c r="AX455" s="13" t="s">
        <v>82</v>
      </c>
      <c r="AY455" s="154" t="s">
        <v>158</v>
      </c>
    </row>
    <row r="456" spans="2:65" s="1" customFormat="1" ht="16.5" customHeight="1" x14ac:dyDescent="0.2">
      <c r="B456" s="33"/>
      <c r="C456" s="171" t="s">
        <v>657</v>
      </c>
      <c r="D456" s="171" t="s">
        <v>346</v>
      </c>
      <c r="E456" s="172" t="s">
        <v>658</v>
      </c>
      <c r="F456" s="173" t="s">
        <v>659</v>
      </c>
      <c r="G456" s="174" t="s">
        <v>164</v>
      </c>
      <c r="H456" s="175">
        <v>2.2189999999999999</v>
      </c>
      <c r="I456" s="176"/>
      <c r="J456" s="177">
        <f>ROUND(I456*H456,2)</f>
        <v>0</v>
      </c>
      <c r="K456" s="173" t="s">
        <v>165</v>
      </c>
      <c r="L456" s="178"/>
      <c r="M456" s="179" t="s">
        <v>19</v>
      </c>
      <c r="N456" s="180" t="s">
        <v>47</v>
      </c>
      <c r="P456" s="138">
        <f>O456*H456</f>
        <v>0</v>
      </c>
      <c r="Q456" s="138">
        <v>1.5E-3</v>
      </c>
      <c r="R456" s="138">
        <f>Q456*H456</f>
        <v>3.3284999999999999E-3</v>
      </c>
      <c r="S456" s="138">
        <v>0</v>
      </c>
      <c r="T456" s="138">
        <f>S456*H456</f>
        <v>0</v>
      </c>
      <c r="U456" s="276" t="s">
        <v>340</v>
      </c>
      <c r="V456" s="1">
        <f t="shared" si="5"/>
        <v>0</v>
      </c>
      <c r="AR456" s="140" t="s">
        <v>379</v>
      </c>
      <c r="AT456" s="140" t="s">
        <v>346</v>
      </c>
      <c r="AU456" s="140" t="s">
        <v>88</v>
      </c>
      <c r="AY456" s="18" t="s">
        <v>158</v>
      </c>
      <c r="BE456" s="141">
        <f>IF(N456="základní",J456,0)</f>
        <v>0</v>
      </c>
      <c r="BF456" s="141">
        <f>IF(N456="snížená",J456,0)</f>
        <v>0</v>
      </c>
      <c r="BG456" s="141">
        <f>IF(N456="zákl. přenesená",J456,0)</f>
        <v>0</v>
      </c>
      <c r="BH456" s="141">
        <f>IF(N456="sníž. přenesená",J456,0)</f>
        <v>0</v>
      </c>
      <c r="BI456" s="141">
        <f>IF(N456="nulová",J456,0)</f>
        <v>0</v>
      </c>
      <c r="BJ456" s="18" t="s">
        <v>88</v>
      </c>
      <c r="BK456" s="141">
        <f>ROUND(I456*H456,2)</f>
        <v>0</v>
      </c>
      <c r="BL456" s="18" t="s">
        <v>259</v>
      </c>
      <c r="BM456" s="140" t="s">
        <v>660</v>
      </c>
    </row>
    <row r="457" spans="2:65" s="1" customFormat="1" ht="24.2" customHeight="1" x14ac:dyDescent="0.2">
      <c r="B457" s="33"/>
      <c r="C457" s="129" t="s">
        <v>661</v>
      </c>
      <c r="D457" s="129" t="s">
        <v>161</v>
      </c>
      <c r="E457" s="130" t="s">
        <v>662</v>
      </c>
      <c r="F457" s="131" t="s">
        <v>663</v>
      </c>
      <c r="G457" s="132" t="s">
        <v>664</v>
      </c>
      <c r="H457" s="181"/>
      <c r="I457" s="134"/>
      <c r="J457" s="135">
        <f>ROUND(I457*H457,2)</f>
        <v>0</v>
      </c>
      <c r="K457" s="131" t="s">
        <v>165</v>
      </c>
      <c r="L457" s="33"/>
      <c r="M457" s="136" t="s">
        <v>19</v>
      </c>
      <c r="N457" s="137" t="s">
        <v>47</v>
      </c>
      <c r="P457" s="138">
        <f>O457*H457</f>
        <v>0</v>
      </c>
      <c r="Q457" s="138">
        <v>0</v>
      </c>
      <c r="R457" s="138">
        <f>Q457*H457</f>
        <v>0</v>
      </c>
      <c r="S457" s="138">
        <v>0</v>
      </c>
      <c r="T457" s="138">
        <f>S457*H457</f>
        <v>0</v>
      </c>
      <c r="U457" s="276" t="s">
        <v>340</v>
      </c>
      <c r="V457" s="1">
        <f t="shared" si="5"/>
        <v>0</v>
      </c>
      <c r="AR457" s="140" t="s">
        <v>259</v>
      </c>
      <c r="AT457" s="140" t="s">
        <v>161</v>
      </c>
      <c r="AU457" s="140" t="s">
        <v>88</v>
      </c>
      <c r="AY457" s="18" t="s">
        <v>158</v>
      </c>
      <c r="BE457" s="141">
        <f>IF(N457="základní",J457,0)</f>
        <v>0</v>
      </c>
      <c r="BF457" s="141">
        <f>IF(N457="snížená",J457,0)</f>
        <v>0</v>
      </c>
      <c r="BG457" s="141">
        <f>IF(N457="zákl. přenesená",J457,0)</f>
        <v>0</v>
      </c>
      <c r="BH457" s="141">
        <f>IF(N457="sníž. přenesená",J457,0)</f>
        <v>0</v>
      </c>
      <c r="BI457" s="141">
        <f>IF(N457="nulová",J457,0)</f>
        <v>0</v>
      </c>
      <c r="BJ457" s="18" t="s">
        <v>88</v>
      </c>
      <c r="BK457" s="141">
        <f>ROUND(I457*H457,2)</f>
        <v>0</v>
      </c>
      <c r="BL457" s="18" t="s">
        <v>259</v>
      </c>
      <c r="BM457" s="140" t="s">
        <v>665</v>
      </c>
    </row>
    <row r="458" spans="2:65" s="1" customFormat="1" x14ac:dyDescent="0.2">
      <c r="B458" s="33"/>
      <c r="D458" s="142" t="s">
        <v>168</v>
      </c>
      <c r="F458" s="143" t="s">
        <v>666</v>
      </c>
      <c r="I458" s="144"/>
      <c r="L458" s="33"/>
      <c r="M458" s="145"/>
      <c r="U458" s="277"/>
      <c r="V458" s="1" t="str">
        <f t="shared" si="5"/>
        <v/>
      </c>
      <c r="AT458" s="18" t="s">
        <v>168</v>
      </c>
      <c r="AU458" s="18" t="s">
        <v>88</v>
      </c>
    </row>
    <row r="459" spans="2:65" s="11" customFormat="1" ht="22.9" customHeight="1" x14ac:dyDescent="0.2">
      <c r="B459" s="117"/>
      <c r="D459" s="118" t="s">
        <v>74</v>
      </c>
      <c r="E459" s="127" t="s">
        <v>667</v>
      </c>
      <c r="F459" s="127" t="s">
        <v>668</v>
      </c>
      <c r="I459" s="120"/>
      <c r="J459" s="128">
        <f>BK459</f>
        <v>0</v>
      </c>
      <c r="L459" s="117"/>
      <c r="M459" s="122"/>
      <c r="P459" s="123">
        <f>P460</f>
        <v>0</v>
      </c>
      <c r="R459" s="123">
        <f>R460</f>
        <v>0</v>
      </c>
      <c r="T459" s="123">
        <f>T460</f>
        <v>9.8999999999999991E-3</v>
      </c>
      <c r="U459" s="275"/>
      <c r="V459" s="1" t="str">
        <f t="shared" si="5"/>
        <v/>
      </c>
      <c r="AR459" s="118" t="s">
        <v>88</v>
      </c>
      <c r="AT459" s="125" t="s">
        <v>74</v>
      </c>
      <c r="AU459" s="125" t="s">
        <v>82</v>
      </c>
      <c r="AY459" s="118" t="s">
        <v>158</v>
      </c>
      <c r="BK459" s="126">
        <f>BK460</f>
        <v>0</v>
      </c>
    </row>
    <row r="460" spans="2:65" s="1" customFormat="1" ht="16.5" customHeight="1" x14ac:dyDescent="0.2">
      <c r="B460" s="33"/>
      <c r="C460" s="129" t="s">
        <v>669</v>
      </c>
      <c r="D460" s="129" t="s">
        <v>161</v>
      </c>
      <c r="E460" s="130" t="s">
        <v>670</v>
      </c>
      <c r="F460" s="131" t="s">
        <v>671</v>
      </c>
      <c r="G460" s="132" t="s">
        <v>188</v>
      </c>
      <c r="H460" s="133">
        <v>5</v>
      </c>
      <c r="I460" s="134"/>
      <c r="J460" s="135">
        <f>ROUND(I460*H460,2)</f>
        <v>0</v>
      </c>
      <c r="K460" s="131" t="s">
        <v>19</v>
      </c>
      <c r="L460" s="33"/>
      <c r="M460" s="136" t="s">
        <v>19</v>
      </c>
      <c r="N460" s="137" t="s">
        <v>47</v>
      </c>
      <c r="P460" s="138">
        <f>O460*H460</f>
        <v>0</v>
      </c>
      <c r="Q460" s="138">
        <v>0</v>
      </c>
      <c r="R460" s="138">
        <f>Q460*H460</f>
        <v>0</v>
      </c>
      <c r="S460" s="138">
        <v>1.98E-3</v>
      </c>
      <c r="T460" s="138">
        <f>S460*H460</f>
        <v>9.8999999999999991E-3</v>
      </c>
      <c r="U460" s="276" t="s">
        <v>19</v>
      </c>
      <c r="V460" s="1" t="str">
        <f t="shared" si="5"/>
        <v/>
      </c>
      <c r="AR460" s="140" t="s">
        <v>259</v>
      </c>
      <c r="AT460" s="140" t="s">
        <v>161</v>
      </c>
      <c r="AU460" s="140" t="s">
        <v>88</v>
      </c>
      <c r="AY460" s="18" t="s">
        <v>158</v>
      </c>
      <c r="BE460" s="141">
        <f>IF(N460="základní",J460,0)</f>
        <v>0</v>
      </c>
      <c r="BF460" s="141">
        <f>IF(N460="snížená",J460,0)</f>
        <v>0</v>
      </c>
      <c r="BG460" s="141">
        <f>IF(N460="zákl. přenesená",J460,0)</f>
        <v>0</v>
      </c>
      <c r="BH460" s="141">
        <f>IF(N460="sníž. přenesená",J460,0)</f>
        <v>0</v>
      </c>
      <c r="BI460" s="141">
        <f>IF(N460="nulová",J460,0)</f>
        <v>0</v>
      </c>
      <c r="BJ460" s="18" t="s">
        <v>88</v>
      </c>
      <c r="BK460" s="141">
        <f>ROUND(I460*H460,2)</f>
        <v>0</v>
      </c>
      <c r="BL460" s="18" t="s">
        <v>259</v>
      </c>
      <c r="BM460" s="140" t="s">
        <v>672</v>
      </c>
    </row>
    <row r="461" spans="2:65" s="11" customFormat="1" ht="22.9" customHeight="1" x14ac:dyDescent="0.2">
      <c r="B461" s="117"/>
      <c r="D461" s="118" t="s">
        <v>74</v>
      </c>
      <c r="E461" s="127" t="s">
        <v>673</v>
      </c>
      <c r="F461" s="127" t="s">
        <v>674</v>
      </c>
      <c r="I461" s="120"/>
      <c r="J461" s="128">
        <f>BK461</f>
        <v>0</v>
      </c>
      <c r="L461" s="117"/>
      <c r="M461" s="122"/>
      <c r="P461" s="123">
        <f>SUM(P462:P463)</f>
        <v>0</v>
      </c>
      <c r="R461" s="123">
        <f>SUM(R462:R463)</f>
        <v>0</v>
      </c>
      <c r="T461" s="123">
        <f>SUM(T462:T463)</f>
        <v>0.33501999999999998</v>
      </c>
      <c r="U461" s="275"/>
      <c r="V461" s="1" t="str">
        <f t="shared" si="5"/>
        <v/>
      </c>
      <c r="AR461" s="118" t="s">
        <v>88</v>
      </c>
      <c r="AT461" s="125" t="s">
        <v>74</v>
      </c>
      <c r="AU461" s="125" t="s">
        <v>82</v>
      </c>
      <c r="AY461" s="118" t="s">
        <v>158</v>
      </c>
      <c r="BK461" s="126">
        <f>SUM(BK462:BK463)</f>
        <v>0</v>
      </c>
    </row>
    <row r="462" spans="2:65" s="1" customFormat="1" ht="16.5" customHeight="1" x14ac:dyDescent="0.2">
      <c r="B462" s="33"/>
      <c r="C462" s="129" t="s">
        <v>675</v>
      </c>
      <c r="D462" s="129" t="s">
        <v>161</v>
      </c>
      <c r="E462" s="130" t="s">
        <v>676</v>
      </c>
      <c r="F462" s="131" t="s">
        <v>677</v>
      </c>
      <c r="G462" s="132" t="s">
        <v>188</v>
      </c>
      <c r="H462" s="133">
        <v>2.5</v>
      </c>
      <c r="I462" s="134"/>
      <c r="J462" s="135">
        <f>ROUND(I462*H462,2)</f>
        <v>0</v>
      </c>
      <c r="K462" s="131" t="s">
        <v>19</v>
      </c>
      <c r="L462" s="33"/>
      <c r="M462" s="136" t="s">
        <v>19</v>
      </c>
      <c r="N462" s="137" t="s">
        <v>47</v>
      </c>
      <c r="P462" s="138">
        <f>O462*H462</f>
        <v>0</v>
      </c>
      <c r="Q462" s="138">
        <v>0</v>
      </c>
      <c r="R462" s="138">
        <f>Q462*H462</f>
        <v>0</v>
      </c>
      <c r="S462" s="138">
        <v>4.786E-2</v>
      </c>
      <c r="T462" s="138">
        <f>S462*H462</f>
        <v>0.11965000000000001</v>
      </c>
      <c r="U462" s="276" t="s">
        <v>19</v>
      </c>
      <c r="V462" s="1" t="str">
        <f t="shared" si="5"/>
        <v/>
      </c>
      <c r="AR462" s="140" t="s">
        <v>259</v>
      </c>
      <c r="AT462" s="140" t="s">
        <v>161</v>
      </c>
      <c r="AU462" s="140" t="s">
        <v>88</v>
      </c>
      <c r="AY462" s="18" t="s">
        <v>158</v>
      </c>
      <c r="BE462" s="141">
        <f>IF(N462="základní",J462,0)</f>
        <v>0</v>
      </c>
      <c r="BF462" s="141">
        <f>IF(N462="snížená",J462,0)</f>
        <v>0</v>
      </c>
      <c r="BG462" s="141">
        <f>IF(N462="zákl. přenesená",J462,0)</f>
        <v>0</v>
      </c>
      <c r="BH462" s="141">
        <f>IF(N462="sníž. přenesená",J462,0)</f>
        <v>0</v>
      </c>
      <c r="BI462" s="141">
        <f>IF(N462="nulová",J462,0)</f>
        <v>0</v>
      </c>
      <c r="BJ462" s="18" t="s">
        <v>88</v>
      </c>
      <c r="BK462" s="141">
        <f>ROUND(I462*H462,2)</f>
        <v>0</v>
      </c>
      <c r="BL462" s="18" t="s">
        <v>259</v>
      </c>
      <c r="BM462" s="140" t="s">
        <v>678</v>
      </c>
    </row>
    <row r="463" spans="2:65" s="1" customFormat="1" ht="16.5" customHeight="1" x14ac:dyDescent="0.2">
      <c r="B463" s="33"/>
      <c r="C463" s="129" t="s">
        <v>679</v>
      </c>
      <c r="D463" s="129" t="s">
        <v>161</v>
      </c>
      <c r="E463" s="130" t="s">
        <v>680</v>
      </c>
      <c r="F463" s="131" t="s">
        <v>681</v>
      </c>
      <c r="G463" s="132" t="s">
        <v>188</v>
      </c>
      <c r="H463" s="133">
        <v>4.5</v>
      </c>
      <c r="I463" s="134"/>
      <c r="J463" s="135">
        <f>ROUND(I463*H463,2)</f>
        <v>0</v>
      </c>
      <c r="K463" s="131" t="s">
        <v>19</v>
      </c>
      <c r="L463" s="33"/>
      <c r="M463" s="136" t="s">
        <v>19</v>
      </c>
      <c r="N463" s="137" t="s">
        <v>47</v>
      </c>
      <c r="P463" s="138">
        <f>O463*H463</f>
        <v>0</v>
      </c>
      <c r="Q463" s="138">
        <v>0</v>
      </c>
      <c r="R463" s="138">
        <f>Q463*H463</f>
        <v>0</v>
      </c>
      <c r="S463" s="138">
        <v>4.786E-2</v>
      </c>
      <c r="T463" s="138">
        <f>S463*H463</f>
        <v>0.21537000000000001</v>
      </c>
      <c r="U463" s="276" t="s">
        <v>19</v>
      </c>
      <c r="V463" s="1" t="str">
        <f t="shared" si="5"/>
        <v/>
      </c>
      <c r="AR463" s="140" t="s">
        <v>259</v>
      </c>
      <c r="AT463" s="140" t="s">
        <v>161</v>
      </c>
      <c r="AU463" s="140" t="s">
        <v>88</v>
      </c>
      <c r="AY463" s="18" t="s">
        <v>158</v>
      </c>
      <c r="BE463" s="141">
        <f>IF(N463="základní",J463,0)</f>
        <v>0</v>
      </c>
      <c r="BF463" s="141">
        <f>IF(N463="snížená",J463,0)</f>
        <v>0</v>
      </c>
      <c r="BG463" s="141">
        <f>IF(N463="zákl. přenesená",J463,0)</f>
        <v>0</v>
      </c>
      <c r="BH463" s="141">
        <f>IF(N463="sníž. přenesená",J463,0)</f>
        <v>0</v>
      </c>
      <c r="BI463" s="141">
        <f>IF(N463="nulová",J463,0)</f>
        <v>0</v>
      </c>
      <c r="BJ463" s="18" t="s">
        <v>88</v>
      </c>
      <c r="BK463" s="141">
        <f>ROUND(I463*H463,2)</f>
        <v>0</v>
      </c>
      <c r="BL463" s="18" t="s">
        <v>259</v>
      </c>
      <c r="BM463" s="140" t="s">
        <v>682</v>
      </c>
    </row>
    <row r="464" spans="2:65" s="11" customFormat="1" ht="22.9" customHeight="1" x14ac:dyDescent="0.2">
      <c r="B464" s="117"/>
      <c r="D464" s="118" t="s">
        <v>74</v>
      </c>
      <c r="E464" s="127" t="s">
        <v>683</v>
      </c>
      <c r="F464" s="127" t="s">
        <v>684</v>
      </c>
      <c r="I464" s="120"/>
      <c r="J464" s="128">
        <f>BK464</f>
        <v>0</v>
      </c>
      <c r="L464" s="117"/>
      <c r="M464" s="122"/>
      <c r="P464" s="123">
        <f>SUM(P465:P466)</f>
        <v>0</v>
      </c>
      <c r="R464" s="123">
        <f>SUM(R465:R466)</f>
        <v>1.98E-3</v>
      </c>
      <c r="T464" s="123">
        <f>SUM(T465:T466)</f>
        <v>0.12569999999999998</v>
      </c>
      <c r="U464" s="275"/>
      <c r="V464" s="1" t="str">
        <f t="shared" si="5"/>
        <v/>
      </c>
      <c r="AR464" s="118" t="s">
        <v>88</v>
      </c>
      <c r="AT464" s="125" t="s">
        <v>74</v>
      </c>
      <c r="AU464" s="125" t="s">
        <v>82</v>
      </c>
      <c r="AY464" s="118" t="s">
        <v>158</v>
      </c>
      <c r="BK464" s="126">
        <f>SUM(BK465:BK466)</f>
        <v>0</v>
      </c>
    </row>
    <row r="465" spans="2:65" s="1" customFormat="1" ht="16.5" customHeight="1" x14ac:dyDescent="0.2">
      <c r="B465" s="33"/>
      <c r="C465" s="129" t="s">
        <v>685</v>
      </c>
      <c r="D465" s="129" t="s">
        <v>161</v>
      </c>
      <c r="E465" s="130" t="s">
        <v>686</v>
      </c>
      <c r="F465" s="131" t="s">
        <v>687</v>
      </c>
      <c r="G465" s="132" t="s">
        <v>188</v>
      </c>
      <c r="H465" s="133">
        <v>18</v>
      </c>
      <c r="I465" s="134"/>
      <c r="J465" s="135">
        <f>ROUND(I465*H465,2)</f>
        <v>0</v>
      </c>
      <c r="K465" s="131" t="s">
        <v>19</v>
      </c>
      <c r="L465" s="33"/>
      <c r="M465" s="136" t="s">
        <v>19</v>
      </c>
      <c r="N465" s="137" t="s">
        <v>47</v>
      </c>
      <c r="P465" s="138">
        <f>O465*H465</f>
        <v>0</v>
      </c>
      <c r="Q465" s="138">
        <v>1.1E-4</v>
      </c>
      <c r="R465" s="138">
        <f>Q465*H465</f>
        <v>1.98E-3</v>
      </c>
      <c r="S465" s="138">
        <v>2.15E-3</v>
      </c>
      <c r="T465" s="138">
        <f>S465*H465</f>
        <v>3.8699999999999998E-2</v>
      </c>
      <c r="U465" s="276" t="s">
        <v>19</v>
      </c>
      <c r="V465" s="1" t="str">
        <f t="shared" si="5"/>
        <v/>
      </c>
      <c r="AR465" s="140" t="s">
        <v>259</v>
      </c>
      <c r="AT465" s="140" t="s">
        <v>161</v>
      </c>
      <c r="AU465" s="140" t="s">
        <v>88</v>
      </c>
      <c r="AY465" s="18" t="s">
        <v>158</v>
      </c>
      <c r="BE465" s="141">
        <f>IF(N465="základní",J465,0)</f>
        <v>0</v>
      </c>
      <c r="BF465" s="141">
        <f>IF(N465="snížená",J465,0)</f>
        <v>0</v>
      </c>
      <c r="BG465" s="141">
        <f>IF(N465="zákl. přenesená",J465,0)</f>
        <v>0</v>
      </c>
      <c r="BH465" s="141">
        <f>IF(N465="sníž. přenesená",J465,0)</f>
        <v>0</v>
      </c>
      <c r="BI465" s="141">
        <f>IF(N465="nulová",J465,0)</f>
        <v>0</v>
      </c>
      <c r="BJ465" s="18" t="s">
        <v>88</v>
      </c>
      <c r="BK465" s="141">
        <f>ROUND(I465*H465,2)</f>
        <v>0</v>
      </c>
      <c r="BL465" s="18" t="s">
        <v>259</v>
      </c>
      <c r="BM465" s="140" t="s">
        <v>688</v>
      </c>
    </row>
    <row r="466" spans="2:65" s="1" customFormat="1" ht="16.5" customHeight="1" x14ac:dyDescent="0.2">
      <c r="B466" s="33"/>
      <c r="C466" s="129" t="s">
        <v>689</v>
      </c>
      <c r="D466" s="129" t="s">
        <v>161</v>
      </c>
      <c r="E466" s="130" t="s">
        <v>690</v>
      </c>
      <c r="F466" s="131" t="s">
        <v>691</v>
      </c>
      <c r="G466" s="132" t="s">
        <v>387</v>
      </c>
      <c r="H466" s="133">
        <v>2</v>
      </c>
      <c r="I466" s="134"/>
      <c r="J466" s="135">
        <f>ROUND(I466*H466,2)</f>
        <v>0</v>
      </c>
      <c r="K466" s="131" t="s">
        <v>19</v>
      </c>
      <c r="L466" s="33"/>
      <c r="M466" s="136" t="s">
        <v>19</v>
      </c>
      <c r="N466" s="137" t="s">
        <v>47</v>
      </c>
      <c r="P466" s="138">
        <f>O466*H466</f>
        <v>0</v>
      </c>
      <c r="Q466" s="138">
        <v>0</v>
      </c>
      <c r="R466" s="138">
        <f>Q466*H466</f>
        <v>0</v>
      </c>
      <c r="S466" s="138">
        <v>4.3499999999999997E-2</v>
      </c>
      <c r="T466" s="138">
        <f>S466*H466</f>
        <v>8.6999999999999994E-2</v>
      </c>
      <c r="U466" s="276" t="s">
        <v>19</v>
      </c>
      <c r="V466" s="1" t="str">
        <f t="shared" si="5"/>
        <v/>
      </c>
      <c r="AR466" s="140" t="s">
        <v>259</v>
      </c>
      <c r="AT466" s="140" t="s">
        <v>161</v>
      </c>
      <c r="AU466" s="140" t="s">
        <v>88</v>
      </c>
      <c r="AY466" s="18" t="s">
        <v>158</v>
      </c>
      <c r="BE466" s="141">
        <f>IF(N466="základní",J466,0)</f>
        <v>0</v>
      </c>
      <c r="BF466" s="141">
        <f>IF(N466="snížená",J466,0)</f>
        <v>0</v>
      </c>
      <c r="BG466" s="141">
        <f>IF(N466="zákl. přenesená",J466,0)</f>
        <v>0</v>
      </c>
      <c r="BH466" s="141">
        <f>IF(N466="sníž. přenesená",J466,0)</f>
        <v>0</v>
      </c>
      <c r="BI466" s="141">
        <f>IF(N466="nulová",J466,0)</f>
        <v>0</v>
      </c>
      <c r="BJ466" s="18" t="s">
        <v>88</v>
      </c>
      <c r="BK466" s="141">
        <f>ROUND(I466*H466,2)</f>
        <v>0</v>
      </c>
      <c r="BL466" s="18" t="s">
        <v>259</v>
      </c>
      <c r="BM466" s="140" t="s">
        <v>692</v>
      </c>
    </row>
    <row r="467" spans="2:65" s="11" customFormat="1" ht="22.9" customHeight="1" x14ac:dyDescent="0.2">
      <c r="B467" s="117"/>
      <c r="D467" s="118" t="s">
        <v>74</v>
      </c>
      <c r="E467" s="127" t="s">
        <v>693</v>
      </c>
      <c r="F467" s="127" t="s">
        <v>694</v>
      </c>
      <c r="I467" s="120"/>
      <c r="J467" s="128">
        <f>BK467</f>
        <v>0</v>
      </c>
      <c r="L467" s="117"/>
      <c r="M467" s="122"/>
      <c r="P467" s="123">
        <f>SUM(P468:P488)</f>
        <v>0</v>
      </c>
      <c r="R467" s="123">
        <f>SUM(R468:R488)</f>
        <v>0</v>
      </c>
      <c r="T467" s="123">
        <f>SUM(T468:T488)</f>
        <v>0.29847000000000001</v>
      </c>
      <c r="U467" s="275"/>
      <c r="V467" s="1" t="str">
        <f t="shared" si="5"/>
        <v/>
      </c>
      <c r="AR467" s="118" t="s">
        <v>88</v>
      </c>
      <c r="AT467" s="125" t="s">
        <v>74</v>
      </c>
      <c r="AU467" s="125" t="s">
        <v>82</v>
      </c>
      <c r="AY467" s="118" t="s">
        <v>158</v>
      </c>
      <c r="BK467" s="126">
        <f>SUM(BK468:BK488)</f>
        <v>0</v>
      </c>
    </row>
    <row r="468" spans="2:65" s="1" customFormat="1" ht="16.5" customHeight="1" x14ac:dyDescent="0.2">
      <c r="B468" s="33"/>
      <c r="C468" s="129" t="s">
        <v>695</v>
      </c>
      <c r="D468" s="129" t="s">
        <v>161</v>
      </c>
      <c r="E468" s="130" t="s">
        <v>696</v>
      </c>
      <c r="F468" s="131" t="s">
        <v>697</v>
      </c>
      <c r="G468" s="132" t="s">
        <v>387</v>
      </c>
      <c r="H468" s="133">
        <v>1</v>
      </c>
      <c r="I468" s="134"/>
      <c r="J468" s="135">
        <f>ROUND(I468*H468,2)</f>
        <v>0</v>
      </c>
      <c r="K468" s="131" t="s">
        <v>165</v>
      </c>
      <c r="L468" s="33"/>
      <c r="M468" s="136" t="s">
        <v>19</v>
      </c>
      <c r="N468" s="137" t="s">
        <v>47</v>
      </c>
      <c r="P468" s="138">
        <f>O468*H468</f>
        <v>0</v>
      </c>
      <c r="Q468" s="138">
        <v>0</v>
      </c>
      <c r="R468" s="138">
        <f>Q468*H468</f>
        <v>0</v>
      </c>
      <c r="S468" s="138">
        <v>1.933E-2</v>
      </c>
      <c r="T468" s="138">
        <f>S468*H468</f>
        <v>1.933E-2</v>
      </c>
      <c r="U468" s="276" t="s">
        <v>19</v>
      </c>
      <c r="V468" s="1" t="str">
        <f t="shared" si="5"/>
        <v/>
      </c>
      <c r="AR468" s="140" t="s">
        <v>259</v>
      </c>
      <c r="AT468" s="140" t="s">
        <v>161</v>
      </c>
      <c r="AU468" s="140" t="s">
        <v>88</v>
      </c>
      <c r="AY468" s="18" t="s">
        <v>158</v>
      </c>
      <c r="BE468" s="141">
        <f>IF(N468="základní",J468,0)</f>
        <v>0</v>
      </c>
      <c r="BF468" s="141">
        <f>IF(N468="snížená",J468,0)</f>
        <v>0</v>
      </c>
      <c r="BG468" s="141">
        <f>IF(N468="zákl. přenesená",J468,0)</f>
        <v>0</v>
      </c>
      <c r="BH468" s="141">
        <f>IF(N468="sníž. přenesená",J468,0)</f>
        <v>0</v>
      </c>
      <c r="BI468" s="141">
        <f>IF(N468="nulová",J468,0)</f>
        <v>0</v>
      </c>
      <c r="BJ468" s="18" t="s">
        <v>88</v>
      </c>
      <c r="BK468" s="141">
        <f>ROUND(I468*H468,2)</f>
        <v>0</v>
      </c>
      <c r="BL468" s="18" t="s">
        <v>259</v>
      </c>
      <c r="BM468" s="140" t="s">
        <v>698</v>
      </c>
    </row>
    <row r="469" spans="2:65" s="1" customFormat="1" x14ac:dyDescent="0.2">
      <c r="B469" s="33"/>
      <c r="D469" s="142" t="s">
        <v>168</v>
      </c>
      <c r="F469" s="143" t="s">
        <v>699</v>
      </c>
      <c r="I469" s="144"/>
      <c r="L469" s="33"/>
      <c r="M469" s="145"/>
      <c r="U469" s="277"/>
      <c r="V469" s="1" t="str">
        <f t="shared" si="5"/>
        <v/>
      </c>
      <c r="AT469" s="18" t="s">
        <v>168</v>
      </c>
      <c r="AU469" s="18" t="s">
        <v>88</v>
      </c>
    </row>
    <row r="470" spans="2:65" s="1" customFormat="1" ht="16.5" customHeight="1" x14ac:dyDescent="0.2">
      <c r="B470" s="33"/>
      <c r="C470" s="129" t="s">
        <v>700</v>
      </c>
      <c r="D470" s="129" t="s">
        <v>161</v>
      </c>
      <c r="E470" s="130" t="s">
        <v>701</v>
      </c>
      <c r="F470" s="131" t="s">
        <v>702</v>
      </c>
      <c r="G470" s="132" t="s">
        <v>387</v>
      </c>
      <c r="H470" s="133">
        <v>1</v>
      </c>
      <c r="I470" s="134"/>
      <c r="J470" s="135">
        <f>ROUND(I470*H470,2)</f>
        <v>0</v>
      </c>
      <c r="K470" s="131" t="s">
        <v>165</v>
      </c>
      <c r="L470" s="33"/>
      <c r="M470" s="136" t="s">
        <v>19</v>
      </c>
      <c r="N470" s="137" t="s">
        <v>47</v>
      </c>
      <c r="P470" s="138">
        <f>O470*H470</f>
        <v>0</v>
      </c>
      <c r="Q470" s="138">
        <v>0</v>
      </c>
      <c r="R470" s="138">
        <f>Q470*H470</f>
        <v>0</v>
      </c>
      <c r="S470" s="138">
        <v>1.9460000000000002E-2</v>
      </c>
      <c r="T470" s="138">
        <f>S470*H470</f>
        <v>1.9460000000000002E-2</v>
      </c>
      <c r="U470" s="276" t="s">
        <v>19</v>
      </c>
      <c r="V470" s="1" t="str">
        <f t="shared" si="5"/>
        <v/>
      </c>
      <c r="AR470" s="140" t="s">
        <v>259</v>
      </c>
      <c r="AT470" s="140" t="s">
        <v>161</v>
      </c>
      <c r="AU470" s="140" t="s">
        <v>88</v>
      </c>
      <c r="AY470" s="18" t="s">
        <v>158</v>
      </c>
      <c r="BE470" s="141">
        <f>IF(N470="základní",J470,0)</f>
        <v>0</v>
      </c>
      <c r="BF470" s="141">
        <f>IF(N470="snížená",J470,0)</f>
        <v>0</v>
      </c>
      <c r="BG470" s="141">
        <f>IF(N470="zákl. přenesená",J470,0)</f>
        <v>0</v>
      </c>
      <c r="BH470" s="141">
        <f>IF(N470="sníž. přenesená",J470,0)</f>
        <v>0</v>
      </c>
      <c r="BI470" s="141">
        <f>IF(N470="nulová",J470,0)</f>
        <v>0</v>
      </c>
      <c r="BJ470" s="18" t="s">
        <v>88</v>
      </c>
      <c r="BK470" s="141">
        <f>ROUND(I470*H470,2)</f>
        <v>0</v>
      </c>
      <c r="BL470" s="18" t="s">
        <v>259</v>
      </c>
      <c r="BM470" s="140" t="s">
        <v>703</v>
      </c>
    </row>
    <row r="471" spans="2:65" s="1" customFormat="1" x14ac:dyDescent="0.2">
      <c r="B471" s="33"/>
      <c r="D471" s="142" t="s">
        <v>168</v>
      </c>
      <c r="F471" s="143" t="s">
        <v>704</v>
      </c>
      <c r="I471" s="144"/>
      <c r="L471" s="33"/>
      <c r="M471" s="145"/>
      <c r="U471" s="277"/>
      <c r="V471" s="1" t="str">
        <f t="shared" si="5"/>
        <v/>
      </c>
      <c r="AT471" s="18" t="s">
        <v>168</v>
      </c>
      <c r="AU471" s="18" t="s">
        <v>88</v>
      </c>
    </row>
    <row r="472" spans="2:65" s="1" customFormat="1" ht="16.5" customHeight="1" x14ac:dyDescent="0.2">
      <c r="B472" s="33"/>
      <c r="C472" s="129" t="s">
        <v>705</v>
      </c>
      <c r="D472" s="129" t="s">
        <v>161</v>
      </c>
      <c r="E472" s="130" t="s">
        <v>706</v>
      </c>
      <c r="F472" s="131" t="s">
        <v>707</v>
      </c>
      <c r="G472" s="132" t="s">
        <v>387</v>
      </c>
      <c r="H472" s="133">
        <v>1</v>
      </c>
      <c r="I472" s="134"/>
      <c r="J472" s="135">
        <f>ROUND(I472*H472,2)</f>
        <v>0</v>
      </c>
      <c r="K472" s="131" t="s">
        <v>165</v>
      </c>
      <c r="L472" s="33"/>
      <c r="M472" s="136" t="s">
        <v>19</v>
      </c>
      <c r="N472" s="137" t="s">
        <v>47</v>
      </c>
      <c r="P472" s="138">
        <f>O472*H472</f>
        <v>0</v>
      </c>
      <c r="Q472" s="138">
        <v>0</v>
      </c>
      <c r="R472" s="138">
        <f>Q472*H472</f>
        <v>0</v>
      </c>
      <c r="S472" s="138">
        <v>2.4500000000000001E-2</v>
      </c>
      <c r="T472" s="138">
        <f>S472*H472</f>
        <v>2.4500000000000001E-2</v>
      </c>
      <c r="U472" s="276" t="s">
        <v>19</v>
      </c>
      <c r="V472" s="1" t="str">
        <f t="shared" si="5"/>
        <v/>
      </c>
      <c r="AR472" s="140" t="s">
        <v>259</v>
      </c>
      <c r="AT472" s="140" t="s">
        <v>161</v>
      </c>
      <c r="AU472" s="140" t="s">
        <v>88</v>
      </c>
      <c r="AY472" s="18" t="s">
        <v>158</v>
      </c>
      <c r="BE472" s="141">
        <f>IF(N472="základní",J472,0)</f>
        <v>0</v>
      </c>
      <c r="BF472" s="141">
        <f>IF(N472="snížená",J472,0)</f>
        <v>0</v>
      </c>
      <c r="BG472" s="141">
        <f>IF(N472="zákl. přenesená",J472,0)</f>
        <v>0</v>
      </c>
      <c r="BH472" s="141">
        <f>IF(N472="sníž. přenesená",J472,0)</f>
        <v>0</v>
      </c>
      <c r="BI472" s="141">
        <f>IF(N472="nulová",J472,0)</f>
        <v>0</v>
      </c>
      <c r="BJ472" s="18" t="s">
        <v>88</v>
      </c>
      <c r="BK472" s="141">
        <f>ROUND(I472*H472,2)</f>
        <v>0</v>
      </c>
      <c r="BL472" s="18" t="s">
        <v>259</v>
      </c>
      <c r="BM472" s="140" t="s">
        <v>708</v>
      </c>
    </row>
    <row r="473" spans="2:65" s="1" customFormat="1" x14ac:dyDescent="0.2">
      <c r="B473" s="33"/>
      <c r="D473" s="142" t="s">
        <v>168</v>
      </c>
      <c r="F473" s="143" t="s">
        <v>709</v>
      </c>
      <c r="I473" s="144"/>
      <c r="L473" s="33"/>
      <c r="M473" s="145"/>
      <c r="U473" s="277"/>
      <c r="V473" s="1" t="str">
        <f t="shared" si="5"/>
        <v/>
      </c>
      <c r="AT473" s="18" t="s">
        <v>168</v>
      </c>
      <c r="AU473" s="18" t="s">
        <v>88</v>
      </c>
    </row>
    <row r="474" spans="2:65" s="1" customFormat="1" ht="16.5" customHeight="1" x14ac:dyDescent="0.2">
      <c r="B474" s="33"/>
      <c r="C474" s="129" t="s">
        <v>710</v>
      </c>
      <c r="D474" s="129" t="s">
        <v>161</v>
      </c>
      <c r="E474" s="130" t="s">
        <v>711</v>
      </c>
      <c r="F474" s="131" t="s">
        <v>712</v>
      </c>
      <c r="G474" s="132" t="s">
        <v>387</v>
      </c>
      <c r="H474" s="133">
        <v>1</v>
      </c>
      <c r="I474" s="134"/>
      <c r="J474" s="135">
        <f>ROUND(I474*H474,2)</f>
        <v>0</v>
      </c>
      <c r="K474" s="131" t="s">
        <v>165</v>
      </c>
      <c r="L474" s="33"/>
      <c r="M474" s="136" t="s">
        <v>19</v>
      </c>
      <c r="N474" s="137" t="s">
        <v>47</v>
      </c>
      <c r="P474" s="138">
        <f>O474*H474</f>
        <v>0</v>
      </c>
      <c r="Q474" s="138">
        <v>0</v>
      </c>
      <c r="R474" s="138">
        <f>Q474*H474</f>
        <v>0</v>
      </c>
      <c r="S474" s="138">
        <v>9.1999999999999998E-3</v>
      </c>
      <c r="T474" s="138">
        <f>S474*H474</f>
        <v>9.1999999999999998E-3</v>
      </c>
      <c r="U474" s="276" t="s">
        <v>19</v>
      </c>
      <c r="V474" s="1" t="str">
        <f t="shared" si="5"/>
        <v/>
      </c>
      <c r="AR474" s="140" t="s">
        <v>259</v>
      </c>
      <c r="AT474" s="140" t="s">
        <v>161</v>
      </c>
      <c r="AU474" s="140" t="s">
        <v>88</v>
      </c>
      <c r="AY474" s="18" t="s">
        <v>158</v>
      </c>
      <c r="BE474" s="141">
        <f>IF(N474="základní",J474,0)</f>
        <v>0</v>
      </c>
      <c r="BF474" s="141">
        <f>IF(N474="snížená",J474,0)</f>
        <v>0</v>
      </c>
      <c r="BG474" s="141">
        <f>IF(N474="zákl. přenesená",J474,0)</f>
        <v>0</v>
      </c>
      <c r="BH474" s="141">
        <f>IF(N474="sníž. přenesená",J474,0)</f>
        <v>0</v>
      </c>
      <c r="BI474" s="141">
        <f>IF(N474="nulová",J474,0)</f>
        <v>0</v>
      </c>
      <c r="BJ474" s="18" t="s">
        <v>88</v>
      </c>
      <c r="BK474" s="141">
        <f>ROUND(I474*H474,2)</f>
        <v>0</v>
      </c>
      <c r="BL474" s="18" t="s">
        <v>259</v>
      </c>
      <c r="BM474" s="140" t="s">
        <v>713</v>
      </c>
    </row>
    <row r="475" spans="2:65" s="1" customFormat="1" x14ac:dyDescent="0.2">
      <c r="B475" s="33"/>
      <c r="D475" s="142" t="s">
        <v>168</v>
      </c>
      <c r="F475" s="143" t="s">
        <v>714</v>
      </c>
      <c r="I475" s="144"/>
      <c r="L475" s="33"/>
      <c r="M475" s="145"/>
      <c r="U475" s="277"/>
      <c r="V475" s="1" t="str">
        <f t="shared" si="5"/>
        <v/>
      </c>
      <c r="AT475" s="18" t="s">
        <v>168</v>
      </c>
      <c r="AU475" s="18" t="s">
        <v>88</v>
      </c>
    </row>
    <row r="476" spans="2:65" s="1" customFormat="1" ht="16.5" customHeight="1" x14ac:dyDescent="0.2">
      <c r="B476" s="33"/>
      <c r="C476" s="129" t="s">
        <v>715</v>
      </c>
      <c r="D476" s="129" t="s">
        <v>161</v>
      </c>
      <c r="E476" s="130" t="s">
        <v>716</v>
      </c>
      <c r="F476" s="131" t="s">
        <v>717</v>
      </c>
      <c r="G476" s="132" t="s">
        <v>387</v>
      </c>
      <c r="H476" s="133">
        <v>1</v>
      </c>
      <c r="I476" s="134"/>
      <c r="J476" s="135">
        <f>ROUND(I476*H476,2)</f>
        <v>0</v>
      </c>
      <c r="K476" s="131" t="s">
        <v>165</v>
      </c>
      <c r="L476" s="33"/>
      <c r="M476" s="136" t="s">
        <v>19</v>
      </c>
      <c r="N476" s="137" t="s">
        <v>47</v>
      </c>
      <c r="P476" s="138">
        <f>O476*H476</f>
        <v>0</v>
      </c>
      <c r="Q476" s="138">
        <v>0</v>
      </c>
      <c r="R476" s="138">
        <f>Q476*H476</f>
        <v>0</v>
      </c>
      <c r="S476" s="138">
        <v>6.7000000000000004E-2</v>
      </c>
      <c r="T476" s="138">
        <f>S476*H476</f>
        <v>6.7000000000000004E-2</v>
      </c>
      <c r="U476" s="276" t="s">
        <v>19</v>
      </c>
      <c r="V476" s="1" t="str">
        <f t="shared" si="5"/>
        <v/>
      </c>
      <c r="AR476" s="140" t="s">
        <v>259</v>
      </c>
      <c r="AT476" s="140" t="s">
        <v>161</v>
      </c>
      <c r="AU476" s="140" t="s">
        <v>88</v>
      </c>
      <c r="AY476" s="18" t="s">
        <v>158</v>
      </c>
      <c r="BE476" s="141">
        <f>IF(N476="základní",J476,0)</f>
        <v>0</v>
      </c>
      <c r="BF476" s="141">
        <f>IF(N476="snížená",J476,0)</f>
        <v>0</v>
      </c>
      <c r="BG476" s="141">
        <f>IF(N476="zákl. přenesená",J476,0)</f>
        <v>0</v>
      </c>
      <c r="BH476" s="141">
        <f>IF(N476="sníž. přenesená",J476,0)</f>
        <v>0</v>
      </c>
      <c r="BI476" s="141">
        <f>IF(N476="nulová",J476,0)</f>
        <v>0</v>
      </c>
      <c r="BJ476" s="18" t="s">
        <v>88</v>
      </c>
      <c r="BK476" s="141">
        <f>ROUND(I476*H476,2)</f>
        <v>0</v>
      </c>
      <c r="BL476" s="18" t="s">
        <v>259</v>
      </c>
      <c r="BM476" s="140" t="s">
        <v>718</v>
      </c>
    </row>
    <row r="477" spans="2:65" s="1" customFormat="1" x14ac:dyDescent="0.2">
      <c r="B477" s="33"/>
      <c r="D477" s="142" t="s">
        <v>168</v>
      </c>
      <c r="F477" s="143" t="s">
        <v>719</v>
      </c>
      <c r="I477" s="144"/>
      <c r="L477" s="33"/>
      <c r="M477" s="145"/>
      <c r="U477" s="277"/>
      <c r="V477" s="1" t="str">
        <f t="shared" si="5"/>
        <v/>
      </c>
      <c r="AT477" s="18" t="s">
        <v>168</v>
      </c>
      <c r="AU477" s="18" t="s">
        <v>88</v>
      </c>
    </row>
    <row r="478" spans="2:65" s="1" customFormat="1" ht="16.5" customHeight="1" x14ac:dyDescent="0.2">
      <c r="B478" s="33"/>
      <c r="C478" s="129" t="s">
        <v>720</v>
      </c>
      <c r="D478" s="129" t="s">
        <v>161</v>
      </c>
      <c r="E478" s="130" t="s">
        <v>721</v>
      </c>
      <c r="F478" s="131" t="s">
        <v>722</v>
      </c>
      <c r="G478" s="132" t="s">
        <v>387</v>
      </c>
      <c r="H478" s="133">
        <v>2</v>
      </c>
      <c r="I478" s="134"/>
      <c r="J478" s="135">
        <f>ROUND(I478*H478,2)</f>
        <v>0</v>
      </c>
      <c r="K478" s="131" t="s">
        <v>165</v>
      </c>
      <c r="L478" s="33"/>
      <c r="M478" s="136" t="s">
        <v>19</v>
      </c>
      <c r="N478" s="137" t="s">
        <v>47</v>
      </c>
      <c r="P478" s="138">
        <f>O478*H478</f>
        <v>0</v>
      </c>
      <c r="Q478" s="138">
        <v>0</v>
      </c>
      <c r="R478" s="138">
        <f>Q478*H478</f>
        <v>0</v>
      </c>
      <c r="S478" s="138">
        <v>1.56E-3</v>
      </c>
      <c r="T478" s="138">
        <f>S478*H478</f>
        <v>3.1199999999999999E-3</v>
      </c>
      <c r="U478" s="276" t="s">
        <v>19</v>
      </c>
      <c r="V478" s="1" t="str">
        <f t="shared" si="5"/>
        <v/>
      </c>
      <c r="AR478" s="140" t="s">
        <v>259</v>
      </c>
      <c r="AT478" s="140" t="s">
        <v>161</v>
      </c>
      <c r="AU478" s="140" t="s">
        <v>88</v>
      </c>
      <c r="AY478" s="18" t="s">
        <v>158</v>
      </c>
      <c r="BE478" s="141">
        <f>IF(N478="základní",J478,0)</f>
        <v>0</v>
      </c>
      <c r="BF478" s="141">
        <f>IF(N478="snížená",J478,0)</f>
        <v>0</v>
      </c>
      <c r="BG478" s="141">
        <f>IF(N478="zákl. přenesená",J478,0)</f>
        <v>0</v>
      </c>
      <c r="BH478" s="141">
        <f>IF(N478="sníž. přenesená",J478,0)</f>
        <v>0</v>
      </c>
      <c r="BI478" s="141">
        <f>IF(N478="nulová",J478,0)</f>
        <v>0</v>
      </c>
      <c r="BJ478" s="18" t="s">
        <v>88</v>
      </c>
      <c r="BK478" s="141">
        <f>ROUND(I478*H478,2)</f>
        <v>0</v>
      </c>
      <c r="BL478" s="18" t="s">
        <v>259</v>
      </c>
      <c r="BM478" s="140" t="s">
        <v>723</v>
      </c>
    </row>
    <row r="479" spans="2:65" s="1" customFormat="1" x14ac:dyDescent="0.2">
      <c r="B479" s="33"/>
      <c r="D479" s="142" t="s">
        <v>168</v>
      </c>
      <c r="F479" s="143" t="s">
        <v>724</v>
      </c>
      <c r="I479" s="144"/>
      <c r="L479" s="33"/>
      <c r="M479" s="145"/>
      <c r="U479" s="277"/>
      <c r="V479" s="1" t="str">
        <f t="shared" si="5"/>
        <v/>
      </c>
      <c r="AT479" s="18" t="s">
        <v>168</v>
      </c>
      <c r="AU479" s="18" t="s">
        <v>88</v>
      </c>
    </row>
    <row r="480" spans="2:65" s="12" customFormat="1" x14ac:dyDescent="0.2">
      <c r="B480" s="146"/>
      <c r="D480" s="147" t="s">
        <v>170</v>
      </c>
      <c r="E480" s="148" t="s">
        <v>19</v>
      </c>
      <c r="F480" s="149" t="s">
        <v>725</v>
      </c>
      <c r="H480" s="150">
        <v>1</v>
      </c>
      <c r="I480" s="151"/>
      <c r="L480" s="146"/>
      <c r="M480" s="152"/>
      <c r="U480" s="278"/>
      <c r="V480" s="1" t="str">
        <f t="shared" si="5"/>
        <v/>
      </c>
      <c r="AT480" s="148" t="s">
        <v>170</v>
      </c>
      <c r="AU480" s="148" t="s">
        <v>88</v>
      </c>
      <c r="AV480" s="12" t="s">
        <v>88</v>
      </c>
      <c r="AW480" s="12" t="s">
        <v>36</v>
      </c>
      <c r="AX480" s="12" t="s">
        <v>75</v>
      </c>
      <c r="AY480" s="148" t="s">
        <v>158</v>
      </c>
    </row>
    <row r="481" spans="2:65" s="12" customFormat="1" x14ac:dyDescent="0.2">
      <c r="B481" s="146"/>
      <c r="D481" s="147" t="s">
        <v>170</v>
      </c>
      <c r="E481" s="148" t="s">
        <v>19</v>
      </c>
      <c r="F481" s="149" t="s">
        <v>726</v>
      </c>
      <c r="H481" s="150">
        <v>1</v>
      </c>
      <c r="I481" s="151"/>
      <c r="L481" s="146"/>
      <c r="M481" s="152"/>
      <c r="U481" s="278"/>
      <c r="V481" s="1" t="str">
        <f t="shared" si="5"/>
        <v/>
      </c>
      <c r="AT481" s="148" t="s">
        <v>170</v>
      </c>
      <c r="AU481" s="148" t="s">
        <v>88</v>
      </c>
      <c r="AV481" s="12" t="s">
        <v>88</v>
      </c>
      <c r="AW481" s="12" t="s">
        <v>36</v>
      </c>
      <c r="AX481" s="12" t="s">
        <v>75</v>
      </c>
      <c r="AY481" s="148" t="s">
        <v>158</v>
      </c>
    </row>
    <row r="482" spans="2:65" s="13" customFormat="1" x14ac:dyDescent="0.2">
      <c r="B482" s="153"/>
      <c r="D482" s="147" t="s">
        <v>170</v>
      </c>
      <c r="E482" s="154" t="s">
        <v>19</v>
      </c>
      <c r="F482" s="155" t="s">
        <v>173</v>
      </c>
      <c r="H482" s="156">
        <v>2</v>
      </c>
      <c r="I482" s="157"/>
      <c r="L482" s="153"/>
      <c r="M482" s="158"/>
      <c r="U482" s="279"/>
      <c r="V482" s="1" t="str">
        <f t="shared" si="5"/>
        <v/>
      </c>
      <c r="AT482" s="154" t="s">
        <v>170</v>
      </c>
      <c r="AU482" s="154" t="s">
        <v>88</v>
      </c>
      <c r="AV482" s="13" t="s">
        <v>166</v>
      </c>
      <c r="AW482" s="13" t="s">
        <v>36</v>
      </c>
      <c r="AX482" s="13" t="s">
        <v>82</v>
      </c>
      <c r="AY482" s="154" t="s">
        <v>158</v>
      </c>
    </row>
    <row r="483" spans="2:65" s="1" customFormat="1" ht="16.5" customHeight="1" x14ac:dyDescent="0.2">
      <c r="B483" s="33"/>
      <c r="C483" s="129" t="s">
        <v>727</v>
      </c>
      <c r="D483" s="129" t="s">
        <v>161</v>
      </c>
      <c r="E483" s="130" t="s">
        <v>728</v>
      </c>
      <c r="F483" s="131" t="s">
        <v>729</v>
      </c>
      <c r="G483" s="132" t="s">
        <v>387</v>
      </c>
      <c r="H483" s="133">
        <v>1</v>
      </c>
      <c r="I483" s="134"/>
      <c r="J483" s="135">
        <f>ROUND(I483*H483,2)</f>
        <v>0</v>
      </c>
      <c r="K483" s="131" t="s">
        <v>165</v>
      </c>
      <c r="L483" s="33"/>
      <c r="M483" s="136" t="s">
        <v>19</v>
      </c>
      <c r="N483" s="137" t="s">
        <v>47</v>
      </c>
      <c r="P483" s="138">
        <f>O483*H483</f>
        <v>0</v>
      </c>
      <c r="Q483" s="138">
        <v>0</v>
      </c>
      <c r="R483" s="138">
        <f>Q483*H483</f>
        <v>0</v>
      </c>
      <c r="S483" s="138">
        <v>8.5999999999999998E-4</v>
      </c>
      <c r="T483" s="138">
        <f>S483*H483</f>
        <v>8.5999999999999998E-4</v>
      </c>
      <c r="U483" s="276" t="s">
        <v>19</v>
      </c>
      <c r="V483" s="1" t="str">
        <f t="shared" si="5"/>
        <v/>
      </c>
      <c r="AR483" s="140" t="s">
        <v>259</v>
      </c>
      <c r="AT483" s="140" t="s">
        <v>161</v>
      </c>
      <c r="AU483" s="140" t="s">
        <v>88</v>
      </c>
      <c r="AY483" s="18" t="s">
        <v>158</v>
      </c>
      <c r="BE483" s="141">
        <f>IF(N483="základní",J483,0)</f>
        <v>0</v>
      </c>
      <c r="BF483" s="141">
        <f>IF(N483="snížená",J483,0)</f>
        <v>0</v>
      </c>
      <c r="BG483" s="141">
        <f>IF(N483="zákl. přenesená",J483,0)</f>
        <v>0</v>
      </c>
      <c r="BH483" s="141">
        <f>IF(N483="sníž. přenesená",J483,0)</f>
        <v>0</v>
      </c>
      <c r="BI483" s="141">
        <f>IF(N483="nulová",J483,0)</f>
        <v>0</v>
      </c>
      <c r="BJ483" s="18" t="s">
        <v>88</v>
      </c>
      <c r="BK483" s="141">
        <f>ROUND(I483*H483,2)</f>
        <v>0</v>
      </c>
      <c r="BL483" s="18" t="s">
        <v>259</v>
      </c>
      <c r="BM483" s="140" t="s">
        <v>730</v>
      </c>
    </row>
    <row r="484" spans="2:65" s="1" customFormat="1" x14ac:dyDescent="0.2">
      <c r="B484" s="33"/>
      <c r="D484" s="142" t="s">
        <v>168</v>
      </c>
      <c r="F484" s="143" t="s">
        <v>731</v>
      </c>
      <c r="I484" s="144"/>
      <c r="L484" s="33"/>
      <c r="M484" s="145"/>
      <c r="U484" s="277"/>
      <c r="V484" s="1" t="str">
        <f t="shared" si="5"/>
        <v/>
      </c>
      <c r="AT484" s="18" t="s">
        <v>168</v>
      </c>
      <c r="AU484" s="18" t="s">
        <v>88</v>
      </c>
    </row>
    <row r="485" spans="2:65" s="12" customFormat="1" x14ac:dyDescent="0.2">
      <c r="B485" s="146"/>
      <c r="D485" s="147" t="s">
        <v>170</v>
      </c>
      <c r="E485" s="148" t="s">
        <v>19</v>
      </c>
      <c r="F485" s="149" t="s">
        <v>732</v>
      </c>
      <c r="H485" s="150">
        <v>1</v>
      </c>
      <c r="I485" s="151"/>
      <c r="L485" s="146"/>
      <c r="M485" s="152"/>
      <c r="U485" s="278"/>
      <c r="V485" s="1" t="str">
        <f t="shared" si="5"/>
        <v/>
      </c>
      <c r="AT485" s="148" t="s">
        <v>170</v>
      </c>
      <c r="AU485" s="148" t="s">
        <v>88</v>
      </c>
      <c r="AV485" s="12" t="s">
        <v>88</v>
      </c>
      <c r="AW485" s="12" t="s">
        <v>36</v>
      </c>
      <c r="AX485" s="12" t="s">
        <v>75</v>
      </c>
      <c r="AY485" s="148" t="s">
        <v>158</v>
      </c>
    </row>
    <row r="486" spans="2:65" s="13" customFormat="1" x14ac:dyDescent="0.2">
      <c r="B486" s="153"/>
      <c r="D486" s="147" t="s">
        <v>170</v>
      </c>
      <c r="E486" s="154" t="s">
        <v>19</v>
      </c>
      <c r="F486" s="155" t="s">
        <v>173</v>
      </c>
      <c r="H486" s="156">
        <v>1</v>
      </c>
      <c r="I486" s="157"/>
      <c r="L486" s="153"/>
      <c r="M486" s="158"/>
      <c r="U486" s="279"/>
      <c r="V486" s="1" t="str">
        <f t="shared" si="5"/>
        <v/>
      </c>
      <c r="AT486" s="154" t="s">
        <v>170</v>
      </c>
      <c r="AU486" s="154" t="s">
        <v>88</v>
      </c>
      <c r="AV486" s="13" t="s">
        <v>166</v>
      </c>
      <c r="AW486" s="13" t="s">
        <v>36</v>
      </c>
      <c r="AX486" s="13" t="s">
        <v>82</v>
      </c>
      <c r="AY486" s="154" t="s">
        <v>158</v>
      </c>
    </row>
    <row r="487" spans="2:65" s="1" customFormat="1" ht="16.5" customHeight="1" x14ac:dyDescent="0.2">
      <c r="B487" s="33"/>
      <c r="C487" s="129" t="s">
        <v>733</v>
      </c>
      <c r="D487" s="129" t="s">
        <v>161</v>
      </c>
      <c r="E487" s="130" t="s">
        <v>734</v>
      </c>
      <c r="F487" s="131" t="s">
        <v>735</v>
      </c>
      <c r="G487" s="132" t="s">
        <v>387</v>
      </c>
      <c r="H487" s="133">
        <v>1</v>
      </c>
      <c r="I487" s="134"/>
      <c r="J487" s="135">
        <f>ROUND(I487*H487,2)</f>
        <v>0</v>
      </c>
      <c r="K487" s="131" t="s">
        <v>165</v>
      </c>
      <c r="L487" s="33"/>
      <c r="M487" s="136" t="s">
        <v>19</v>
      </c>
      <c r="N487" s="137" t="s">
        <v>47</v>
      </c>
      <c r="P487" s="138">
        <f>O487*H487</f>
        <v>0</v>
      </c>
      <c r="Q487" s="138">
        <v>0</v>
      </c>
      <c r="R487" s="138">
        <f>Q487*H487</f>
        <v>0</v>
      </c>
      <c r="S487" s="138">
        <v>0.155</v>
      </c>
      <c r="T487" s="138">
        <f>S487*H487</f>
        <v>0.155</v>
      </c>
      <c r="U487" s="276" t="s">
        <v>19</v>
      </c>
      <c r="V487" s="1" t="str">
        <f t="shared" si="5"/>
        <v/>
      </c>
      <c r="AR487" s="140" t="s">
        <v>259</v>
      </c>
      <c r="AT487" s="140" t="s">
        <v>161</v>
      </c>
      <c r="AU487" s="140" t="s">
        <v>88</v>
      </c>
      <c r="AY487" s="18" t="s">
        <v>158</v>
      </c>
      <c r="BE487" s="141">
        <f>IF(N487="základní",J487,0)</f>
        <v>0</v>
      </c>
      <c r="BF487" s="141">
        <f>IF(N487="snížená",J487,0)</f>
        <v>0</v>
      </c>
      <c r="BG487" s="141">
        <f>IF(N487="zákl. přenesená",J487,0)</f>
        <v>0</v>
      </c>
      <c r="BH487" s="141">
        <f>IF(N487="sníž. přenesená",J487,0)</f>
        <v>0</v>
      </c>
      <c r="BI487" s="141">
        <f>IF(N487="nulová",J487,0)</f>
        <v>0</v>
      </c>
      <c r="BJ487" s="18" t="s">
        <v>88</v>
      </c>
      <c r="BK487" s="141">
        <f>ROUND(I487*H487,2)</f>
        <v>0</v>
      </c>
      <c r="BL487" s="18" t="s">
        <v>259</v>
      </c>
      <c r="BM487" s="140" t="s">
        <v>736</v>
      </c>
    </row>
    <row r="488" spans="2:65" s="1" customFormat="1" x14ac:dyDescent="0.2">
      <c r="B488" s="33"/>
      <c r="D488" s="142" t="s">
        <v>168</v>
      </c>
      <c r="F488" s="143" t="s">
        <v>737</v>
      </c>
      <c r="I488" s="144"/>
      <c r="L488" s="33"/>
      <c r="M488" s="145"/>
      <c r="U488" s="277"/>
      <c r="V488" s="1" t="str">
        <f t="shared" si="5"/>
        <v/>
      </c>
      <c r="AT488" s="18" t="s">
        <v>168</v>
      </c>
      <c r="AU488" s="18" t="s">
        <v>88</v>
      </c>
    </row>
    <row r="489" spans="2:65" s="11" customFormat="1" ht="22.9" customHeight="1" x14ac:dyDescent="0.2">
      <c r="B489" s="117"/>
      <c r="D489" s="118" t="s">
        <v>74</v>
      </c>
      <c r="E489" s="127" t="s">
        <v>738</v>
      </c>
      <c r="F489" s="127" t="s">
        <v>94</v>
      </c>
      <c r="I489" s="120"/>
      <c r="J489" s="128">
        <f>BK489</f>
        <v>0</v>
      </c>
      <c r="L489" s="117"/>
      <c r="M489" s="122"/>
      <c r="P489" s="123">
        <f>P490</f>
        <v>0</v>
      </c>
      <c r="R489" s="123">
        <f>R490</f>
        <v>0</v>
      </c>
      <c r="T489" s="123">
        <f>T490</f>
        <v>0</v>
      </c>
      <c r="U489" s="275"/>
      <c r="V489" s="1" t="str">
        <f t="shared" si="5"/>
        <v/>
      </c>
      <c r="AR489" s="118" t="s">
        <v>88</v>
      </c>
      <c r="AT489" s="125" t="s">
        <v>74</v>
      </c>
      <c r="AU489" s="125" t="s">
        <v>82</v>
      </c>
      <c r="AY489" s="118" t="s">
        <v>158</v>
      </c>
      <c r="BK489" s="126">
        <f>BK490</f>
        <v>0</v>
      </c>
    </row>
    <row r="490" spans="2:65" s="1" customFormat="1" ht="16.5" customHeight="1" x14ac:dyDescent="0.2">
      <c r="B490" s="33"/>
      <c r="C490" s="129" t="s">
        <v>739</v>
      </c>
      <c r="D490" s="129" t="s">
        <v>161</v>
      </c>
      <c r="E490" s="130" t="s">
        <v>740</v>
      </c>
      <c r="F490" s="131" t="s">
        <v>741</v>
      </c>
      <c r="G490" s="132" t="s">
        <v>387</v>
      </c>
      <c r="H490" s="133">
        <v>1</v>
      </c>
      <c r="I490" s="134"/>
      <c r="J490" s="135">
        <f>ROUND(I490*H490,2)</f>
        <v>0</v>
      </c>
      <c r="K490" s="131" t="s">
        <v>19</v>
      </c>
      <c r="L490" s="33"/>
      <c r="M490" s="136" t="s">
        <v>19</v>
      </c>
      <c r="N490" s="137" t="s">
        <v>47</v>
      </c>
      <c r="P490" s="138">
        <f>O490*H490</f>
        <v>0</v>
      </c>
      <c r="Q490" s="138">
        <v>0</v>
      </c>
      <c r="R490" s="138">
        <f>Q490*H490</f>
        <v>0</v>
      </c>
      <c r="S490" s="138">
        <v>0</v>
      </c>
      <c r="T490" s="138">
        <f>S490*H490</f>
        <v>0</v>
      </c>
      <c r="U490" s="276" t="s">
        <v>340</v>
      </c>
      <c r="V490" s="1">
        <f t="shared" si="5"/>
        <v>0</v>
      </c>
      <c r="AR490" s="140" t="s">
        <v>259</v>
      </c>
      <c r="AT490" s="140" t="s">
        <v>161</v>
      </c>
      <c r="AU490" s="140" t="s">
        <v>88</v>
      </c>
      <c r="AY490" s="18" t="s">
        <v>158</v>
      </c>
      <c r="BE490" s="141">
        <f>IF(N490="základní",J490,0)</f>
        <v>0</v>
      </c>
      <c r="BF490" s="141">
        <f>IF(N490="snížená",J490,0)</f>
        <v>0</v>
      </c>
      <c r="BG490" s="141">
        <f>IF(N490="zákl. přenesená",J490,0)</f>
        <v>0</v>
      </c>
      <c r="BH490" s="141">
        <f>IF(N490="sníž. přenesená",J490,0)</f>
        <v>0</v>
      </c>
      <c r="BI490" s="141">
        <f>IF(N490="nulová",J490,0)</f>
        <v>0</v>
      </c>
      <c r="BJ490" s="18" t="s">
        <v>88</v>
      </c>
      <c r="BK490" s="141">
        <f>ROUND(I490*H490,2)</f>
        <v>0</v>
      </c>
      <c r="BL490" s="18" t="s">
        <v>259</v>
      </c>
      <c r="BM490" s="140" t="s">
        <v>742</v>
      </c>
    </row>
    <row r="491" spans="2:65" s="11" customFormat="1" ht="22.9" customHeight="1" x14ac:dyDescent="0.2">
      <c r="B491" s="117"/>
      <c r="D491" s="118" t="s">
        <v>74</v>
      </c>
      <c r="E491" s="127" t="s">
        <v>743</v>
      </c>
      <c r="F491" s="127" t="s">
        <v>744</v>
      </c>
      <c r="I491" s="120"/>
      <c r="J491" s="128">
        <f>BK491</f>
        <v>0</v>
      </c>
      <c r="L491" s="117"/>
      <c r="M491" s="122"/>
      <c r="P491" s="123">
        <f>SUM(P492:P508)</f>
        <v>0</v>
      </c>
      <c r="R491" s="123">
        <f>SUM(R492:R508)</f>
        <v>0</v>
      </c>
      <c r="T491" s="123">
        <f>SUM(T492:T508)</f>
        <v>1.8373758000000002</v>
      </c>
      <c r="U491" s="275"/>
      <c r="V491" s="1" t="str">
        <f t="shared" si="5"/>
        <v/>
      </c>
      <c r="AR491" s="118" t="s">
        <v>88</v>
      </c>
      <c r="AT491" s="125" t="s">
        <v>74</v>
      </c>
      <c r="AU491" s="125" t="s">
        <v>82</v>
      </c>
      <c r="AY491" s="118" t="s">
        <v>158</v>
      </c>
      <c r="BK491" s="126">
        <f>SUM(BK492:BK508)</f>
        <v>0</v>
      </c>
    </row>
    <row r="492" spans="2:65" s="1" customFormat="1" ht="24.2" customHeight="1" x14ac:dyDescent="0.2">
      <c r="B492" s="33"/>
      <c r="C492" s="129" t="s">
        <v>745</v>
      </c>
      <c r="D492" s="129" t="s">
        <v>161</v>
      </c>
      <c r="E492" s="130" t="s">
        <v>746</v>
      </c>
      <c r="F492" s="131" t="s">
        <v>747</v>
      </c>
      <c r="G492" s="132" t="s">
        <v>164</v>
      </c>
      <c r="H492" s="133">
        <v>40.17</v>
      </c>
      <c r="I492" s="134"/>
      <c r="J492" s="135">
        <f>ROUND(I492*H492,2)</f>
        <v>0</v>
      </c>
      <c r="K492" s="131" t="s">
        <v>165</v>
      </c>
      <c r="L492" s="33"/>
      <c r="M492" s="136" t="s">
        <v>19</v>
      </c>
      <c r="N492" s="137" t="s">
        <v>47</v>
      </c>
      <c r="P492" s="138">
        <f>O492*H492</f>
        <v>0</v>
      </c>
      <c r="Q492" s="138">
        <v>0</v>
      </c>
      <c r="R492" s="138">
        <f>Q492*H492</f>
        <v>0</v>
      </c>
      <c r="S492" s="138">
        <v>1.5740000000000001E-2</v>
      </c>
      <c r="T492" s="138">
        <f>S492*H492</f>
        <v>0.63227580000000005</v>
      </c>
      <c r="U492" s="276" t="s">
        <v>19</v>
      </c>
      <c r="V492" s="1" t="str">
        <f t="shared" si="5"/>
        <v/>
      </c>
      <c r="AR492" s="140" t="s">
        <v>259</v>
      </c>
      <c r="AT492" s="140" t="s">
        <v>161</v>
      </c>
      <c r="AU492" s="140" t="s">
        <v>88</v>
      </c>
      <c r="AY492" s="18" t="s">
        <v>158</v>
      </c>
      <c r="BE492" s="141">
        <f>IF(N492="základní",J492,0)</f>
        <v>0</v>
      </c>
      <c r="BF492" s="141">
        <f>IF(N492="snížená",J492,0)</f>
        <v>0</v>
      </c>
      <c r="BG492" s="141">
        <f>IF(N492="zákl. přenesená",J492,0)</f>
        <v>0</v>
      </c>
      <c r="BH492" s="141">
        <f>IF(N492="sníž. přenesená",J492,0)</f>
        <v>0</v>
      </c>
      <c r="BI492" s="141">
        <f>IF(N492="nulová",J492,0)</f>
        <v>0</v>
      </c>
      <c r="BJ492" s="18" t="s">
        <v>88</v>
      </c>
      <c r="BK492" s="141">
        <f>ROUND(I492*H492,2)</f>
        <v>0</v>
      </c>
      <c r="BL492" s="18" t="s">
        <v>259</v>
      </c>
      <c r="BM492" s="140" t="s">
        <v>748</v>
      </c>
    </row>
    <row r="493" spans="2:65" s="1" customFormat="1" x14ac:dyDescent="0.2">
      <c r="B493" s="33"/>
      <c r="D493" s="142" t="s">
        <v>168</v>
      </c>
      <c r="F493" s="143" t="s">
        <v>749</v>
      </c>
      <c r="I493" s="144"/>
      <c r="L493" s="33"/>
      <c r="M493" s="145"/>
      <c r="U493" s="277"/>
      <c r="V493" s="1" t="str">
        <f t="shared" si="5"/>
        <v/>
      </c>
      <c r="AT493" s="18" t="s">
        <v>168</v>
      </c>
      <c r="AU493" s="18" t="s">
        <v>88</v>
      </c>
    </row>
    <row r="494" spans="2:65" s="1" customFormat="1" ht="19.5" x14ac:dyDescent="0.2">
      <c r="B494" s="33"/>
      <c r="D494" s="147" t="s">
        <v>248</v>
      </c>
      <c r="F494" s="164" t="s">
        <v>750</v>
      </c>
      <c r="I494" s="144"/>
      <c r="L494" s="33"/>
      <c r="M494" s="145"/>
      <c r="U494" s="277"/>
      <c r="V494" s="1" t="str">
        <f t="shared" ref="V494:V557" si="6">IF(U494="investice",J494,"")</f>
        <v/>
      </c>
      <c r="AT494" s="18" t="s">
        <v>248</v>
      </c>
      <c r="AU494" s="18" t="s">
        <v>88</v>
      </c>
    </row>
    <row r="495" spans="2:65" s="14" customFormat="1" x14ac:dyDescent="0.2">
      <c r="B495" s="159"/>
      <c r="D495" s="147" t="s">
        <v>170</v>
      </c>
      <c r="E495" s="160" t="s">
        <v>19</v>
      </c>
      <c r="F495" s="161" t="s">
        <v>408</v>
      </c>
      <c r="H495" s="160" t="s">
        <v>19</v>
      </c>
      <c r="I495" s="162"/>
      <c r="L495" s="159"/>
      <c r="M495" s="163"/>
      <c r="U495" s="280"/>
      <c r="V495" s="1" t="str">
        <f t="shared" si="6"/>
        <v/>
      </c>
      <c r="AT495" s="160" t="s">
        <v>170</v>
      </c>
      <c r="AU495" s="160" t="s">
        <v>88</v>
      </c>
      <c r="AV495" s="14" t="s">
        <v>82</v>
      </c>
      <c r="AW495" s="14" t="s">
        <v>36</v>
      </c>
      <c r="AX495" s="14" t="s">
        <v>75</v>
      </c>
      <c r="AY495" s="160" t="s">
        <v>158</v>
      </c>
    </row>
    <row r="496" spans="2:65" s="12" customFormat="1" x14ac:dyDescent="0.2">
      <c r="B496" s="146"/>
      <c r="D496" s="147" t="s">
        <v>170</v>
      </c>
      <c r="E496" s="148" t="s">
        <v>19</v>
      </c>
      <c r="F496" s="149" t="s">
        <v>452</v>
      </c>
      <c r="H496" s="150">
        <v>2.82</v>
      </c>
      <c r="I496" s="151"/>
      <c r="L496" s="146"/>
      <c r="M496" s="152"/>
      <c r="U496" s="278"/>
      <c r="V496" s="1" t="str">
        <f t="shared" si="6"/>
        <v/>
      </c>
      <c r="AT496" s="148" t="s">
        <v>170</v>
      </c>
      <c r="AU496" s="148" t="s">
        <v>88</v>
      </c>
      <c r="AV496" s="12" t="s">
        <v>88</v>
      </c>
      <c r="AW496" s="12" t="s">
        <v>36</v>
      </c>
      <c r="AX496" s="12" t="s">
        <v>75</v>
      </c>
      <c r="AY496" s="148" t="s">
        <v>158</v>
      </c>
    </row>
    <row r="497" spans="2:65" s="12" customFormat="1" x14ac:dyDescent="0.2">
      <c r="B497" s="146"/>
      <c r="D497" s="147" t="s">
        <v>170</v>
      </c>
      <c r="E497" s="148" t="s">
        <v>19</v>
      </c>
      <c r="F497" s="149" t="s">
        <v>453</v>
      </c>
      <c r="H497" s="150">
        <v>10.02</v>
      </c>
      <c r="I497" s="151"/>
      <c r="L497" s="146"/>
      <c r="M497" s="152"/>
      <c r="U497" s="278"/>
      <c r="V497" s="1" t="str">
        <f t="shared" si="6"/>
        <v/>
      </c>
      <c r="AT497" s="148" t="s">
        <v>170</v>
      </c>
      <c r="AU497" s="148" t="s">
        <v>88</v>
      </c>
      <c r="AV497" s="12" t="s">
        <v>88</v>
      </c>
      <c r="AW497" s="12" t="s">
        <v>36</v>
      </c>
      <c r="AX497" s="12" t="s">
        <v>75</v>
      </c>
      <c r="AY497" s="148" t="s">
        <v>158</v>
      </c>
    </row>
    <row r="498" spans="2:65" s="12" customFormat="1" x14ac:dyDescent="0.2">
      <c r="B498" s="146"/>
      <c r="D498" s="147" t="s">
        <v>170</v>
      </c>
      <c r="E498" s="148" t="s">
        <v>19</v>
      </c>
      <c r="F498" s="149" t="s">
        <v>751</v>
      </c>
      <c r="H498" s="150">
        <v>14.38</v>
      </c>
      <c r="I498" s="151"/>
      <c r="L498" s="146"/>
      <c r="M498" s="152"/>
      <c r="U498" s="278"/>
      <c r="V498" s="1" t="str">
        <f t="shared" si="6"/>
        <v/>
      </c>
      <c r="AT498" s="148" t="s">
        <v>170</v>
      </c>
      <c r="AU498" s="148" t="s">
        <v>88</v>
      </c>
      <c r="AV498" s="12" t="s">
        <v>88</v>
      </c>
      <c r="AW498" s="12" t="s">
        <v>36</v>
      </c>
      <c r="AX498" s="12" t="s">
        <v>75</v>
      </c>
      <c r="AY498" s="148" t="s">
        <v>158</v>
      </c>
    </row>
    <row r="499" spans="2:65" s="12" customFormat="1" x14ac:dyDescent="0.2">
      <c r="B499" s="146"/>
      <c r="D499" s="147" t="s">
        <v>170</v>
      </c>
      <c r="E499" s="148" t="s">
        <v>19</v>
      </c>
      <c r="F499" s="149" t="s">
        <v>752</v>
      </c>
      <c r="H499" s="150">
        <v>12.95</v>
      </c>
      <c r="I499" s="151"/>
      <c r="L499" s="146"/>
      <c r="M499" s="152"/>
      <c r="U499" s="278"/>
      <c r="V499" s="1" t="str">
        <f t="shared" si="6"/>
        <v/>
      </c>
      <c r="AT499" s="148" t="s">
        <v>170</v>
      </c>
      <c r="AU499" s="148" t="s">
        <v>88</v>
      </c>
      <c r="AV499" s="12" t="s">
        <v>88</v>
      </c>
      <c r="AW499" s="12" t="s">
        <v>36</v>
      </c>
      <c r="AX499" s="12" t="s">
        <v>75</v>
      </c>
      <c r="AY499" s="148" t="s">
        <v>158</v>
      </c>
    </row>
    <row r="500" spans="2:65" s="13" customFormat="1" x14ac:dyDescent="0.2">
      <c r="B500" s="153"/>
      <c r="D500" s="147" t="s">
        <v>170</v>
      </c>
      <c r="E500" s="154" t="s">
        <v>19</v>
      </c>
      <c r="F500" s="155" t="s">
        <v>173</v>
      </c>
      <c r="H500" s="156">
        <v>40.17</v>
      </c>
      <c r="I500" s="157"/>
      <c r="L500" s="153"/>
      <c r="M500" s="158"/>
      <c r="U500" s="279"/>
      <c r="V500" s="1" t="str">
        <f t="shared" si="6"/>
        <v/>
      </c>
      <c r="AT500" s="154" t="s">
        <v>170</v>
      </c>
      <c r="AU500" s="154" t="s">
        <v>88</v>
      </c>
      <c r="AV500" s="13" t="s">
        <v>166</v>
      </c>
      <c r="AW500" s="13" t="s">
        <v>36</v>
      </c>
      <c r="AX500" s="13" t="s">
        <v>82</v>
      </c>
      <c r="AY500" s="154" t="s">
        <v>158</v>
      </c>
    </row>
    <row r="501" spans="2:65" s="1" customFormat="1" ht="16.5" customHeight="1" x14ac:dyDescent="0.2">
      <c r="B501" s="33"/>
      <c r="C501" s="129" t="s">
        <v>753</v>
      </c>
      <c r="D501" s="129" t="s">
        <v>161</v>
      </c>
      <c r="E501" s="130" t="s">
        <v>754</v>
      </c>
      <c r="F501" s="131" t="s">
        <v>755</v>
      </c>
      <c r="G501" s="132" t="s">
        <v>164</v>
      </c>
      <c r="H501" s="133">
        <v>40.17</v>
      </c>
      <c r="I501" s="134"/>
      <c r="J501" s="135">
        <f>ROUND(I501*H501,2)</f>
        <v>0</v>
      </c>
      <c r="K501" s="131" t="s">
        <v>165</v>
      </c>
      <c r="L501" s="33"/>
      <c r="M501" s="136" t="s">
        <v>19</v>
      </c>
      <c r="N501" s="137" t="s">
        <v>47</v>
      </c>
      <c r="P501" s="138">
        <f>O501*H501</f>
        <v>0</v>
      </c>
      <c r="Q501" s="138">
        <v>0</v>
      </c>
      <c r="R501" s="138">
        <f>Q501*H501</f>
        <v>0</v>
      </c>
      <c r="S501" s="138">
        <v>0.03</v>
      </c>
      <c r="T501" s="138">
        <f>S501*H501</f>
        <v>1.2051000000000001</v>
      </c>
      <c r="U501" s="276" t="s">
        <v>19</v>
      </c>
      <c r="V501" s="1" t="str">
        <f t="shared" si="6"/>
        <v/>
      </c>
      <c r="AR501" s="140" t="s">
        <v>259</v>
      </c>
      <c r="AT501" s="140" t="s">
        <v>161</v>
      </c>
      <c r="AU501" s="140" t="s">
        <v>88</v>
      </c>
      <c r="AY501" s="18" t="s">
        <v>158</v>
      </c>
      <c r="BE501" s="141">
        <f>IF(N501="základní",J501,0)</f>
        <v>0</v>
      </c>
      <c r="BF501" s="141">
        <f>IF(N501="snížená",J501,0)</f>
        <v>0</v>
      </c>
      <c r="BG501" s="141">
        <f>IF(N501="zákl. přenesená",J501,0)</f>
        <v>0</v>
      </c>
      <c r="BH501" s="141">
        <f>IF(N501="sníž. přenesená",J501,0)</f>
        <v>0</v>
      </c>
      <c r="BI501" s="141">
        <f>IF(N501="nulová",J501,0)</f>
        <v>0</v>
      </c>
      <c r="BJ501" s="18" t="s">
        <v>88</v>
      </c>
      <c r="BK501" s="141">
        <f>ROUND(I501*H501,2)</f>
        <v>0</v>
      </c>
      <c r="BL501" s="18" t="s">
        <v>259</v>
      </c>
      <c r="BM501" s="140" t="s">
        <v>756</v>
      </c>
    </row>
    <row r="502" spans="2:65" s="1" customFormat="1" x14ac:dyDescent="0.2">
      <c r="B502" s="33"/>
      <c r="D502" s="142" t="s">
        <v>168</v>
      </c>
      <c r="F502" s="143" t="s">
        <v>757</v>
      </c>
      <c r="I502" s="144"/>
      <c r="L502" s="33"/>
      <c r="M502" s="145"/>
      <c r="U502" s="277"/>
      <c r="V502" s="1" t="str">
        <f t="shared" si="6"/>
        <v/>
      </c>
      <c r="AT502" s="18" t="s">
        <v>168</v>
      </c>
      <c r="AU502" s="18" t="s">
        <v>88</v>
      </c>
    </row>
    <row r="503" spans="2:65" s="14" customFormat="1" x14ac:dyDescent="0.2">
      <c r="B503" s="159"/>
      <c r="D503" s="147" t="s">
        <v>170</v>
      </c>
      <c r="E503" s="160" t="s">
        <v>19</v>
      </c>
      <c r="F503" s="161" t="s">
        <v>408</v>
      </c>
      <c r="H503" s="160" t="s">
        <v>19</v>
      </c>
      <c r="I503" s="162"/>
      <c r="L503" s="159"/>
      <c r="M503" s="163"/>
      <c r="U503" s="280"/>
      <c r="V503" s="1" t="str">
        <f t="shared" si="6"/>
        <v/>
      </c>
      <c r="AT503" s="160" t="s">
        <v>170</v>
      </c>
      <c r="AU503" s="160" t="s">
        <v>88</v>
      </c>
      <c r="AV503" s="14" t="s">
        <v>82</v>
      </c>
      <c r="AW503" s="14" t="s">
        <v>36</v>
      </c>
      <c r="AX503" s="14" t="s">
        <v>75</v>
      </c>
      <c r="AY503" s="160" t="s">
        <v>158</v>
      </c>
    </row>
    <row r="504" spans="2:65" s="12" customFormat="1" x14ac:dyDescent="0.2">
      <c r="B504" s="146"/>
      <c r="D504" s="147" t="s">
        <v>170</v>
      </c>
      <c r="E504" s="148" t="s">
        <v>19</v>
      </c>
      <c r="F504" s="149" t="s">
        <v>452</v>
      </c>
      <c r="H504" s="150">
        <v>2.82</v>
      </c>
      <c r="I504" s="151"/>
      <c r="L504" s="146"/>
      <c r="M504" s="152"/>
      <c r="U504" s="278"/>
      <c r="V504" s="1" t="str">
        <f t="shared" si="6"/>
        <v/>
      </c>
      <c r="AT504" s="148" t="s">
        <v>170</v>
      </c>
      <c r="AU504" s="148" t="s">
        <v>88</v>
      </c>
      <c r="AV504" s="12" t="s">
        <v>88</v>
      </c>
      <c r="AW504" s="12" t="s">
        <v>36</v>
      </c>
      <c r="AX504" s="12" t="s">
        <v>75</v>
      </c>
      <c r="AY504" s="148" t="s">
        <v>158</v>
      </c>
    </row>
    <row r="505" spans="2:65" s="12" customFormat="1" x14ac:dyDescent="0.2">
      <c r="B505" s="146"/>
      <c r="D505" s="147" t="s">
        <v>170</v>
      </c>
      <c r="E505" s="148" t="s">
        <v>19</v>
      </c>
      <c r="F505" s="149" t="s">
        <v>453</v>
      </c>
      <c r="H505" s="150">
        <v>10.02</v>
      </c>
      <c r="I505" s="151"/>
      <c r="L505" s="146"/>
      <c r="M505" s="152"/>
      <c r="U505" s="278"/>
      <c r="V505" s="1" t="str">
        <f t="shared" si="6"/>
        <v/>
      </c>
      <c r="AT505" s="148" t="s">
        <v>170</v>
      </c>
      <c r="AU505" s="148" t="s">
        <v>88</v>
      </c>
      <c r="AV505" s="12" t="s">
        <v>88</v>
      </c>
      <c r="AW505" s="12" t="s">
        <v>36</v>
      </c>
      <c r="AX505" s="12" t="s">
        <v>75</v>
      </c>
      <c r="AY505" s="148" t="s">
        <v>158</v>
      </c>
    </row>
    <row r="506" spans="2:65" s="12" customFormat="1" x14ac:dyDescent="0.2">
      <c r="B506" s="146"/>
      <c r="D506" s="147" t="s">
        <v>170</v>
      </c>
      <c r="E506" s="148" t="s">
        <v>19</v>
      </c>
      <c r="F506" s="149" t="s">
        <v>751</v>
      </c>
      <c r="H506" s="150">
        <v>14.38</v>
      </c>
      <c r="I506" s="151"/>
      <c r="L506" s="146"/>
      <c r="M506" s="152"/>
      <c r="U506" s="278"/>
      <c r="V506" s="1" t="str">
        <f t="shared" si="6"/>
        <v/>
      </c>
      <c r="AT506" s="148" t="s">
        <v>170</v>
      </c>
      <c r="AU506" s="148" t="s">
        <v>88</v>
      </c>
      <c r="AV506" s="12" t="s">
        <v>88</v>
      </c>
      <c r="AW506" s="12" t="s">
        <v>36</v>
      </c>
      <c r="AX506" s="12" t="s">
        <v>75</v>
      </c>
      <c r="AY506" s="148" t="s">
        <v>158</v>
      </c>
    </row>
    <row r="507" spans="2:65" s="12" customFormat="1" x14ac:dyDescent="0.2">
      <c r="B507" s="146"/>
      <c r="D507" s="147" t="s">
        <v>170</v>
      </c>
      <c r="E507" s="148" t="s">
        <v>19</v>
      </c>
      <c r="F507" s="149" t="s">
        <v>752</v>
      </c>
      <c r="H507" s="150">
        <v>12.95</v>
      </c>
      <c r="I507" s="151"/>
      <c r="L507" s="146"/>
      <c r="M507" s="152"/>
      <c r="U507" s="278"/>
      <c r="V507" s="1" t="str">
        <f t="shared" si="6"/>
        <v/>
      </c>
      <c r="AT507" s="148" t="s">
        <v>170</v>
      </c>
      <c r="AU507" s="148" t="s">
        <v>88</v>
      </c>
      <c r="AV507" s="12" t="s">
        <v>88</v>
      </c>
      <c r="AW507" s="12" t="s">
        <v>36</v>
      </c>
      <c r="AX507" s="12" t="s">
        <v>75</v>
      </c>
      <c r="AY507" s="148" t="s">
        <v>158</v>
      </c>
    </row>
    <row r="508" spans="2:65" s="13" customFormat="1" x14ac:dyDescent="0.2">
      <c r="B508" s="153"/>
      <c r="D508" s="147" t="s">
        <v>170</v>
      </c>
      <c r="E508" s="154" t="s">
        <v>19</v>
      </c>
      <c r="F508" s="155" t="s">
        <v>173</v>
      </c>
      <c r="H508" s="156">
        <v>40.17</v>
      </c>
      <c r="I508" s="157"/>
      <c r="L508" s="153"/>
      <c r="M508" s="158"/>
      <c r="U508" s="279"/>
      <c r="V508" s="1" t="str">
        <f t="shared" si="6"/>
        <v/>
      </c>
      <c r="AT508" s="154" t="s">
        <v>170</v>
      </c>
      <c r="AU508" s="154" t="s">
        <v>88</v>
      </c>
      <c r="AV508" s="13" t="s">
        <v>166</v>
      </c>
      <c r="AW508" s="13" t="s">
        <v>36</v>
      </c>
      <c r="AX508" s="13" t="s">
        <v>82</v>
      </c>
      <c r="AY508" s="154" t="s">
        <v>158</v>
      </c>
    </row>
    <row r="509" spans="2:65" s="11" customFormat="1" ht="22.9" customHeight="1" x14ac:dyDescent="0.2">
      <c r="B509" s="117"/>
      <c r="D509" s="118" t="s">
        <v>74</v>
      </c>
      <c r="E509" s="127" t="s">
        <v>758</v>
      </c>
      <c r="F509" s="127" t="s">
        <v>759</v>
      </c>
      <c r="I509" s="120"/>
      <c r="J509" s="128">
        <f>BK509</f>
        <v>0</v>
      </c>
      <c r="L509" s="117"/>
      <c r="M509" s="122"/>
      <c r="P509" s="123">
        <f>SUM(P510:P615)</f>
        <v>0</v>
      </c>
      <c r="R509" s="123">
        <f>SUM(R510:R615)</f>
        <v>2.8705256700000001</v>
      </c>
      <c r="T509" s="123">
        <f>SUM(T510:T615)</f>
        <v>0.42463175000000003</v>
      </c>
      <c r="U509" s="275"/>
      <c r="V509" s="1" t="str">
        <f t="shared" si="6"/>
        <v/>
      </c>
      <c r="AR509" s="118" t="s">
        <v>88</v>
      </c>
      <c r="AT509" s="125" t="s">
        <v>74</v>
      </c>
      <c r="AU509" s="125" t="s">
        <v>82</v>
      </c>
      <c r="AY509" s="118" t="s">
        <v>158</v>
      </c>
      <c r="BK509" s="126">
        <f>SUM(BK510:BK615)</f>
        <v>0</v>
      </c>
    </row>
    <row r="510" spans="2:65" s="1" customFormat="1" ht="16.5" customHeight="1" x14ac:dyDescent="0.2">
      <c r="B510" s="33"/>
      <c r="C510" s="129" t="s">
        <v>760</v>
      </c>
      <c r="D510" s="129" t="s">
        <v>161</v>
      </c>
      <c r="E510" s="130" t="s">
        <v>761</v>
      </c>
      <c r="F510" s="131" t="s">
        <v>762</v>
      </c>
      <c r="G510" s="132" t="s">
        <v>164</v>
      </c>
      <c r="H510" s="133">
        <v>13.201000000000001</v>
      </c>
      <c r="I510" s="134"/>
      <c r="J510" s="135">
        <f>ROUND(I510*H510,2)</f>
        <v>0</v>
      </c>
      <c r="K510" s="131" t="s">
        <v>19</v>
      </c>
      <c r="L510" s="33"/>
      <c r="M510" s="136" t="s">
        <v>19</v>
      </c>
      <c r="N510" s="137" t="s">
        <v>47</v>
      </c>
      <c r="P510" s="138">
        <f>O510*H510</f>
        <v>0</v>
      </c>
      <c r="Q510" s="138">
        <v>0</v>
      </c>
      <c r="R510" s="138">
        <f>Q510*H510</f>
        <v>0</v>
      </c>
      <c r="S510" s="138">
        <v>3.175E-2</v>
      </c>
      <c r="T510" s="138">
        <f>S510*H510</f>
        <v>0.41913175000000003</v>
      </c>
      <c r="U510" s="276" t="s">
        <v>19</v>
      </c>
      <c r="V510" s="1" t="str">
        <f t="shared" si="6"/>
        <v/>
      </c>
      <c r="AR510" s="140" t="s">
        <v>259</v>
      </c>
      <c r="AT510" s="140" t="s">
        <v>161</v>
      </c>
      <c r="AU510" s="140" t="s">
        <v>88</v>
      </c>
      <c r="AY510" s="18" t="s">
        <v>158</v>
      </c>
      <c r="BE510" s="141">
        <f>IF(N510="základní",J510,0)</f>
        <v>0</v>
      </c>
      <c r="BF510" s="141">
        <f>IF(N510="snížená",J510,0)</f>
        <v>0</v>
      </c>
      <c r="BG510" s="141">
        <f>IF(N510="zákl. přenesená",J510,0)</f>
        <v>0</v>
      </c>
      <c r="BH510" s="141">
        <f>IF(N510="sníž. přenesená",J510,0)</f>
        <v>0</v>
      </c>
      <c r="BI510" s="141">
        <f>IF(N510="nulová",J510,0)</f>
        <v>0</v>
      </c>
      <c r="BJ510" s="18" t="s">
        <v>88</v>
      </c>
      <c r="BK510" s="141">
        <f>ROUND(I510*H510,2)</f>
        <v>0</v>
      </c>
      <c r="BL510" s="18" t="s">
        <v>259</v>
      </c>
      <c r="BM510" s="140" t="s">
        <v>763</v>
      </c>
    </row>
    <row r="511" spans="2:65" s="12" customFormat="1" x14ac:dyDescent="0.2">
      <c r="B511" s="146"/>
      <c r="D511" s="147" t="s">
        <v>170</v>
      </c>
      <c r="E511" s="148" t="s">
        <v>19</v>
      </c>
      <c r="F511" s="149" t="s">
        <v>764</v>
      </c>
      <c r="H511" s="150">
        <v>14.484</v>
      </c>
      <c r="I511" s="151"/>
      <c r="L511" s="146"/>
      <c r="M511" s="152"/>
      <c r="U511" s="278"/>
      <c r="V511" s="1" t="str">
        <f t="shared" si="6"/>
        <v/>
      </c>
      <c r="AT511" s="148" t="s">
        <v>170</v>
      </c>
      <c r="AU511" s="148" t="s">
        <v>88</v>
      </c>
      <c r="AV511" s="12" t="s">
        <v>88</v>
      </c>
      <c r="AW511" s="12" t="s">
        <v>36</v>
      </c>
      <c r="AX511" s="12" t="s">
        <v>75</v>
      </c>
      <c r="AY511" s="148" t="s">
        <v>158</v>
      </c>
    </row>
    <row r="512" spans="2:65" s="12" customFormat="1" x14ac:dyDescent="0.2">
      <c r="B512" s="146"/>
      <c r="D512" s="147" t="s">
        <v>170</v>
      </c>
      <c r="E512" s="148" t="s">
        <v>19</v>
      </c>
      <c r="F512" s="149" t="s">
        <v>765</v>
      </c>
      <c r="H512" s="150">
        <v>0.35699999999999998</v>
      </c>
      <c r="I512" s="151"/>
      <c r="L512" s="146"/>
      <c r="M512" s="152"/>
      <c r="U512" s="278"/>
      <c r="V512" s="1" t="str">
        <f t="shared" si="6"/>
        <v/>
      </c>
      <c r="AT512" s="148" t="s">
        <v>170</v>
      </c>
      <c r="AU512" s="148" t="s">
        <v>88</v>
      </c>
      <c r="AV512" s="12" t="s">
        <v>88</v>
      </c>
      <c r="AW512" s="12" t="s">
        <v>36</v>
      </c>
      <c r="AX512" s="12" t="s">
        <v>75</v>
      </c>
      <c r="AY512" s="148" t="s">
        <v>158</v>
      </c>
    </row>
    <row r="513" spans="2:65" s="12" customFormat="1" x14ac:dyDescent="0.2">
      <c r="B513" s="146"/>
      <c r="D513" s="147" t="s">
        <v>170</v>
      </c>
      <c r="E513" s="148" t="s">
        <v>19</v>
      </c>
      <c r="F513" s="149" t="s">
        <v>766</v>
      </c>
      <c r="H513" s="150">
        <v>-1.64</v>
      </c>
      <c r="I513" s="151"/>
      <c r="L513" s="146"/>
      <c r="M513" s="152"/>
      <c r="U513" s="278"/>
      <c r="V513" s="1" t="str">
        <f t="shared" si="6"/>
        <v/>
      </c>
      <c r="AT513" s="148" t="s">
        <v>170</v>
      </c>
      <c r="AU513" s="148" t="s">
        <v>88</v>
      </c>
      <c r="AV513" s="12" t="s">
        <v>88</v>
      </c>
      <c r="AW513" s="12" t="s">
        <v>36</v>
      </c>
      <c r="AX513" s="12" t="s">
        <v>75</v>
      </c>
      <c r="AY513" s="148" t="s">
        <v>158</v>
      </c>
    </row>
    <row r="514" spans="2:65" s="13" customFormat="1" x14ac:dyDescent="0.2">
      <c r="B514" s="153"/>
      <c r="D514" s="147" t="s">
        <v>170</v>
      </c>
      <c r="E514" s="154" t="s">
        <v>19</v>
      </c>
      <c r="F514" s="155" t="s">
        <v>173</v>
      </c>
      <c r="H514" s="156">
        <v>13.200999999999999</v>
      </c>
      <c r="I514" s="157"/>
      <c r="L514" s="153"/>
      <c r="M514" s="158"/>
      <c r="U514" s="279"/>
      <c r="V514" s="1" t="str">
        <f t="shared" si="6"/>
        <v/>
      </c>
      <c r="AT514" s="154" t="s">
        <v>170</v>
      </c>
      <c r="AU514" s="154" t="s">
        <v>88</v>
      </c>
      <c r="AV514" s="13" t="s">
        <v>166</v>
      </c>
      <c r="AW514" s="13" t="s">
        <v>36</v>
      </c>
      <c r="AX514" s="13" t="s">
        <v>82</v>
      </c>
      <c r="AY514" s="154" t="s">
        <v>158</v>
      </c>
    </row>
    <row r="515" spans="2:65" s="1" customFormat="1" ht="33" customHeight="1" x14ac:dyDescent="0.2">
      <c r="B515" s="33"/>
      <c r="C515" s="129" t="s">
        <v>767</v>
      </c>
      <c r="D515" s="129" t="s">
        <v>161</v>
      </c>
      <c r="E515" s="130" t="s">
        <v>768</v>
      </c>
      <c r="F515" s="131" t="s">
        <v>769</v>
      </c>
      <c r="G515" s="132" t="s">
        <v>164</v>
      </c>
      <c r="H515" s="133">
        <v>3.5510000000000002</v>
      </c>
      <c r="I515" s="134"/>
      <c r="J515" s="135">
        <f>ROUND(I515*H515,2)</f>
        <v>0</v>
      </c>
      <c r="K515" s="131" t="s">
        <v>165</v>
      </c>
      <c r="L515" s="33"/>
      <c r="M515" s="136" t="s">
        <v>19</v>
      </c>
      <c r="N515" s="137" t="s">
        <v>47</v>
      </c>
      <c r="P515" s="138">
        <f>O515*H515</f>
        <v>0</v>
      </c>
      <c r="Q515" s="138">
        <v>4.428E-2</v>
      </c>
      <c r="R515" s="138">
        <f>Q515*H515</f>
        <v>0.15723828000000001</v>
      </c>
      <c r="S515" s="138">
        <v>0</v>
      </c>
      <c r="T515" s="138">
        <f>S515*H515</f>
        <v>0</v>
      </c>
      <c r="U515" s="276" t="s">
        <v>19</v>
      </c>
      <c r="V515" s="1" t="str">
        <f t="shared" si="6"/>
        <v/>
      </c>
      <c r="AR515" s="140" t="s">
        <v>259</v>
      </c>
      <c r="AT515" s="140" t="s">
        <v>161</v>
      </c>
      <c r="AU515" s="140" t="s">
        <v>88</v>
      </c>
      <c r="AY515" s="18" t="s">
        <v>158</v>
      </c>
      <c r="BE515" s="141">
        <f>IF(N515="základní",J515,0)</f>
        <v>0</v>
      </c>
      <c r="BF515" s="141">
        <f>IF(N515="snížená",J515,0)</f>
        <v>0</v>
      </c>
      <c r="BG515" s="141">
        <f>IF(N515="zákl. přenesená",J515,0)</f>
        <v>0</v>
      </c>
      <c r="BH515" s="141">
        <f>IF(N515="sníž. přenesená",J515,0)</f>
        <v>0</v>
      </c>
      <c r="BI515" s="141">
        <f>IF(N515="nulová",J515,0)</f>
        <v>0</v>
      </c>
      <c r="BJ515" s="18" t="s">
        <v>88</v>
      </c>
      <c r="BK515" s="141">
        <f>ROUND(I515*H515,2)</f>
        <v>0</v>
      </c>
      <c r="BL515" s="18" t="s">
        <v>259</v>
      </c>
      <c r="BM515" s="140" t="s">
        <v>770</v>
      </c>
    </row>
    <row r="516" spans="2:65" s="1" customFormat="1" x14ac:dyDescent="0.2">
      <c r="B516" s="33"/>
      <c r="D516" s="142" t="s">
        <v>168</v>
      </c>
      <c r="F516" s="143" t="s">
        <v>771</v>
      </c>
      <c r="I516" s="144"/>
      <c r="L516" s="33"/>
      <c r="M516" s="145"/>
      <c r="U516" s="277"/>
      <c r="V516" s="1" t="str">
        <f t="shared" si="6"/>
        <v/>
      </c>
      <c r="AT516" s="18" t="s">
        <v>168</v>
      </c>
      <c r="AU516" s="18" t="s">
        <v>88</v>
      </c>
    </row>
    <row r="517" spans="2:65" s="12" customFormat="1" x14ac:dyDescent="0.2">
      <c r="B517" s="146"/>
      <c r="D517" s="147" t="s">
        <v>170</v>
      </c>
      <c r="E517" s="148" t="s">
        <v>19</v>
      </c>
      <c r="F517" s="149" t="s">
        <v>772</v>
      </c>
      <c r="H517" s="150">
        <v>3.5510000000000002</v>
      </c>
      <c r="I517" s="151"/>
      <c r="L517" s="146"/>
      <c r="M517" s="152"/>
      <c r="U517" s="278"/>
      <c r="V517" s="1" t="str">
        <f t="shared" si="6"/>
        <v/>
      </c>
      <c r="AT517" s="148" t="s">
        <v>170</v>
      </c>
      <c r="AU517" s="148" t="s">
        <v>88</v>
      </c>
      <c r="AV517" s="12" t="s">
        <v>88</v>
      </c>
      <c r="AW517" s="12" t="s">
        <v>36</v>
      </c>
      <c r="AX517" s="12" t="s">
        <v>75</v>
      </c>
      <c r="AY517" s="148" t="s">
        <v>158</v>
      </c>
    </row>
    <row r="518" spans="2:65" s="13" customFormat="1" x14ac:dyDescent="0.2">
      <c r="B518" s="153"/>
      <c r="D518" s="147" t="s">
        <v>170</v>
      </c>
      <c r="E518" s="154" t="s">
        <v>19</v>
      </c>
      <c r="F518" s="155" t="s">
        <v>173</v>
      </c>
      <c r="H518" s="156">
        <v>3.5510000000000002</v>
      </c>
      <c r="I518" s="157"/>
      <c r="L518" s="153"/>
      <c r="M518" s="158"/>
      <c r="U518" s="279"/>
      <c r="V518" s="1" t="str">
        <f t="shared" si="6"/>
        <v/>
      </c>
      <c r="AT518" s="154" t="s">
        <v>170</v>
      </c>
      <c r="AU518" s="154" t="s">
        <v>88</v>
      </c>
      <c r="AV518" s="13" t="s">
        <v>166</v>
      </c>
      <c r="AW518" s="13" t="s">
        <v>36</v>
      </c>
      <c r="AX518" s="13" t="s">
        <v>82</v>
      </c>
      <c r="AY518" s="154" t="s">
        <v>158</v>
      </c>
    </row>
    <row r="519" spans="2:65" s="1" customFormat="1" ht="33" customHeight="1" x14ac:dyDescent="0.2">
      <c r="B519" s="33"/>
      <c r="C519" s="129" t="s">
        <v>773</v>
      </c>
      <c r="D519" s="129" t="s">
        <v>161</v>
      </c>
      <c r="E519" s="130" t="s">
        <v>774</v>
      </c>
      <c r="F519" s="131" t="s">
        <v>775</v>
      </c>
      <c r="G519" s="132" t="s">
        <v>164</v>
      </c>
      <c r="H519" s="133">
        <v>19.117000000000001</v>
      </c>
      <c r="I519" s="134"/>
      <c r="J519" s="135">
        <f>ROUND(I519*H519,2)</f>
        <v>0</v>
      </c>
      <c r="K519" s="131" t="s">
        <v>165</v>
      </c>
      <c r="L519" s="33"/>
      <c r="M519" s="136" t="s">
        <v>19</v>
      </c>
      <c r="N519" s="137" t="s">
        <v>47</v>
      </c>
      <c r="P519" s="138">
        <f>O519*H519</f>
        <v>0</v>
      </c>
      <c r="Q519" s="138">
        <v>4.5030000000000001E-2</v>
      </c>
      <c r="R519" s="138">
        <f>Q519*H519</f>
        <v>0.86083851</v>
      </c>
      <c r="S519" s="138">
        <v>0</v>
      </c>
      <c r="T519" s="138">
        <f>S519*H519</f>
        <v>0</v>
      </c>
      <c r="U519" s="276" t="s">
        <v>19</v>
      </c>
      <c r="V519" s="1" t="str">
        <f t="shared" si="6"/>
        <v/>
      </c>
      <c r="AR519" s="140" t="s">
        <v>259</v>
      </c>
      <c r="AT519" s="140" t="s">
        <v>161</v>
      </c>
      <c r="AU519" s="140" t="s">
        <v>88</v>
      </c>
      <c r="AY519" s="18" t="s">
        <v>158</v>
      </c>
      <c r="BE519" s="141">
        <f>IF(N519="základní",J519,0)</f>
        <v>0</v>
      </c>
      <c r="BF519" s="141">
        <f>IF(N519="snížená",J519,0)</f>
        <v>0</v>
      </c>
      <c r="BG519" s="141">
        <f>IF(N519="zákl. přenesená",J519,0)</f>
        <v>0</v>
      </c>
      <c r="BH519" s="141">
        <f>IF(N519="sníž. přenesená",J519,0)</f>
        <v>0</v>
      </c>
      <c r="BI519" s="141">
        <f>IF(N519="nulová",J519,0)</f>
        <v>0</v>
      </c>
      <c r="BJ519" s="18" t="s">
        <v>88</v>
      </c>
      <c r="BK519" s="141">
        <f>ROUND(I519*H519,2)</f>
        <v>0</v>
      </c>
      <c r="BL519" s="18" t="s">
        <v>259</v>
      </c>
      <c r="BM519" s="140" t="s">
        <v>776</v>
      </c>
    </row>
    <row r="520" spans="2:65" s="1" customFormat="1" x14ac:dyDescent="0.2">
      <c r="B520" s="33"/>
      <c r="D520" s="142" t="s">
        <v>168</v>
      </c>
      <c r="F520" s="143" t="s">
        <v>777</v>
      </c>
      <c r="I520" s="144"/>
      <c r="L520" s="33"/>
      <c r="M520" s="145"/>
      <c r="U520" s="277"/>
      <c r="V520" s="1" t="str">
        <f t="shared" si="6"/>
        <v/>
      </c>
      <c r="AT520" s="18" t="s">
        <v>168</v>
      </c>
      <c r="AU520" s="18" t="s">
        <v>88</v>
      </c>
    </row>
    <row r="521" spans="2:65" s="12" customFormat="1" x14ac:dyDescent="0.2">
      <c r="B521" s="146"/>
      <c r="D521" s="147" t="s">
        <v>170</v>
      </c>
      <c r="E521" s="148" t="s">
        <v>19</v>
      </c>
      <c r="F521" s="149" t="s">
        <v>778</v>
      </c>
      <c r="H521" s="150">
        <v>19.117000000000001</v>
      </c>
      <c r="I521" s="151"/>
      <c r="L521" s="146"/>
      <c r="M521" s="152"/>
      <c r="U521" s="278"/>
      <c r="V521" s="1" t="str">
        <f t="shared" si="6"/>
        <v/>
      </c>
      <c r="AT521" s="148" t="s">
        <v>170</v>
      </c>
      <c r="AU521" s="148" t="s">
        <v>88</v>
      </c>
      <c r="AV521" s="12" t="s">
        <v>88</v>
      </c>
      <c r="AW521" s="12" t="s">
        <v>36</v>
      </c>
      <c r="AX521" s="12" t="s">
        <v>75</v>
      </c>
      <c r="AY521" s="148" t="s">
        <v>158</v>
      </c>
    </row>
    <row r="522" spans="2:65" s="13" customFormat="1" x14ac:dyDescent="0.2">
      <c r="B522" s="153"/>
      <c r="D522" s="147" t="s">
        <v>170</v>
      </c>
      <c r="E522" s="154" t="s">
        <v>19</v>
      </c>
      <c r="F522" s="155" t="s">
        <v>173</v>
      </c>
      <c r="H522" s="156">
        <v>19.117000000000001</v>
      </c>
      <c r="I522" s="157"/>
      <c r="L522" s="153"/>
      <c r="M522" s="158"/>
      <c r="U522" s="279"/>
      <c r="V522" s="1" t="str">
        <f t="shared" si="6"/>
        <v/>
      </c>
      <c r="AT522" s="154" t="s">
        <v>170</v>
      </c>
      <c r="AU522" s="154" t="s">
        <v>88</v>
      </c>
      <c r="AV522" s="13" t="s">
        <v>166</v>
      </c>
      <c r="AW522" s="13" t="s">
        <v>36</v>
      </c>
      <c r="AX522" s="13" t="s">
        <v>82</v>
      </c>
      <c r="AY522" s="154" t="s">
        <v>158</v>
      </c>
    </row>
    <row r="523" spans="2:65" s="1" customFormat="1" ht="33" customHeight="1" x14ac:dyDescent="0.2">
      <c r="B523" s="33"/>
      <c r="C523" s="129" t="s">
        <v>779</v>
      </c>
      <c r="D523" s="129" t="s">
        <v>161</v>
      </c>
      <c r="E523" s="130" t="s">
        <v>780</v>
      </c>
      <c r="F523" s="131" t="s">
        <v>781</v>
      </c>
      <c r="G523" s="132" t="s">
        <v>164</v>
      </c>
      <c r="H523" s="133">
        <v>3.722</v>
      </c>
      <c r="I523" s="134"/>
      <c r="J523" s="135">
        <f>ROUND(I523*H523,2)</f>
        <v>0</v>
      </c>
      <c r="K523" s="131" t="s">
        <v>19</v>
      </c>
      <c r="L523" s="33"/>
      <c r="M523" s="136" t="s">
        <v>19</v>
      </c>
      <c r="N523" s="137" t="s">
        <v>47</v>
      </c>
      <c r="P523" s="138">
        <f>O523*H523</f>
        <v>0</v>
      </c>
      <c r="Q523" s="138">
        <v>2.5069999999999999E-2</v>
      </c>
      <c r="R523" s="138">
        <f>Q523*H523</f>
        <v>9.3310539999999997E-2</v>
      </c>
      <c r="S523" s="138">
        <v>0</v>
      </c>
      <c r="T523" s="138">
        <f>S523*H523</f>
        <v>0</v>
      </c>
      <c r="U523" s="276" t="s">
        <v>19</v>
      </c>
      <c r="V523" s="1" t="str">
        <f t="shared" si="6"/>
        <v/>
      </c>
      <c r="AR523" s="140" t="s">
        <v>259</v>
      </c>
      <c r="AT523" s="140" t="s">
        <v>161</v>
      </c>
      <c r="AU523" s="140" t="s">
        <v>88</v>
      </c>
      <c r="AY523" s="18" t="s">
        <v>158</v>
      </c>
      <c r="BE523" s="141">
        <f>IF(N523="základní",J523,0)</f>
        <v>0</v>
      </c>
      <c r="BF523" s="141">
        <f>IF(N523="snížená",J523,0)</f>
        <v>0</v>
      </c>
      <c r="BG523" s="141">
        <f>IF(N523="zákl. přenesená",J523,0)</f>
        <v>0</v>
      </c>
      <c r="BH523" s="141">
        <f>IF(N523="sníž. přenesená",J523,0)</f>
        <v>0</v>
      </c>
      <c r="BI523" s="141">
        <f>IF(N523="nulová",J523,0)</f>
        <v>0</v>
      </c>
      <c r="BJ523" s="18" t="s">
        <v>88</v>
      </c>
      <c r="BK523" s="141">
        <f>ROUND(I523*H523,2)</f>
        <v>0</v>
      </c>
      <c r="BL523" s="18" t="s">
        <v>259</v>
      </c>
      <c r="BM523" s="140" t="s">
        <v>782</v>
      </c>
    </row>
    <row r="524" spans="2:65" s="12" customFormat="1" x14ac:dyDescent="0.2">
      <c r="B524" s="146"/>
      <c r="D524" s="147" t="s">
        <v>170</v>
      </c>
      <c r="E524" s="148" t="s">
        <v>19</v>
      </c>
      <c r="F524" s="149" t="s">
        <v>783</v>
      </c>
      <c r="H524" s="150">
        <v>2.4569999999999999</v>
      </c>
      <c r="I524" s="151"/>
      <c r="L524" s="146"/>
      <c r="M524" s="152"/>
      <c r="U524" s="278"/>
      <c r="V524" s="1" t="str">
        <f t="shared" si="6"/>
        <v/>
      </c>
      <c r="AT524" s="148" t="s">
        <v>170</v>
      </c>
      <c r="AU524" s="148" t="s">
        <v>88</v>
      </c>
      <c r="AV524" s="12" t="s">
        <v>88</v>
      </c>
      <c r="AW524" s="12" t="s">
        <v>36</v>
      </c>
      <c r="AX524" s="12" t="s">
        <v>75</v>
      </c>
      <c r="AY524" s="148" t="s">
        <v>158</v>
      </c>
    </row>
    <row r="525" spans="2:65" s="12" customFormat="1" x14ac:dyDescent="0.2">
      <c r="B525" s="146"/>
      <c r="D525" s="147" t="s">
        <v>170</v>
      </c>
      <c r="E525" s="148" t="s">
        <v>19</v>
      </c>
      <c r="F525" s="149" t="s">
        <v>784</v>
      </c>
      <c r="H525" s="150">
        <v>1.095</v>
      </c>
      <c r="I525" s="151"/>
      <c r="L525" s="146"/>
      <c r="M525" s="152"/>
      <c r="U525" s="278"/>
      <c r="V525" s="1" t="str">
        <f t="shared" si="6"/>
        <v/>
      </c>
      <c r="AT525" s="148" t="s">
        <v>170</v>
      </c>
      <c r="AU525" s="148" t="s">
        <v>88</v>
      </c>
      <c r="AV525" s="12" t="s">
        <v>88</v>
      </c>
      <c r="AW525" s="12" t="s">
        <v>36</v>
      </c>
      <c r="AX525" s="12" t="s">
        <v>75</v>
      </c>
      <c r="AY525" s="148" t="s">
        <v>158</v>
      </c>
    </row>
    <row r="526" spans="2:65" s="12" customFormat="1" x14ac:dyDescent="0.2">
      <c r="B526" s="146"/>
      <c r="D526" s="147" t="s">
        <v>170</v>
      </c>
      <c r="E526" s="148" t="s">
        <v>19</v>
      </c>
      <c r="F526" s="149" t="s">
        <v>785</v>
      </c>
      <c r="H526" s="150">
        <v>0.17</v>
      </c>
      <c r="I526" s="151"/>
      <c r="L526" s="146"/>
      <c r="M526" s="152"/>
      <c r="U526" s="278"/>
      <c r="V526" s="1" t="str">
        <f t="shared" si="6"/>
        <v/>
      </c>
      <c r="AT526" s="148" t="s">
        <v>170</v>
      </c>
      <c r="AU526" s="148" t="s">
        <v>88</v>
      </c>
      <c r="AV526" s="12" t="s">
        <v>88</v>
      </c>
      <c r="AW526" s="12" t="s">
        <v>36</v>
      </c>
      <c r="AX526" s="12" t="s">
        <v>75</v>
      </c>
      <c r="AY526" s="148" t="s">
        <v>158</v>
      </c>
    </row>
    <row r="527" spans="2:65" s="13" customFormat="1" x14ac:dyDescent="0.2">
      <c r="B527" s="153"/>
      <c r="D527" s="147" t="s">
        <v>170</v>
      </c>
      <c r="E527" s="154" t="s">
        <v>19</v>
      </c>
      <c r="F527" s="155" t="s">
        <v>173</v>
      </c>
      <c r="H527" s="156">
        <v>3.7219999999999995</v>
      </c>
      <c r="I527" s="157"/>
      <c r="L527" s="153"/>
      <c r="M527" s="158"/>
      <c r="U527" s="279"/>
      <c r="V527" s="1" t="str">
        <f t="shared" si="6"/>
        <v/>
      </c>
      <c r="AT527" s="154" t="s">
        <v>170</v>
      </c>
      <c r="AU527" s="154" t="s">
        <v>88</v>
      </c>
      <c r="AV527" s="13" t="s">
        <v>166</v>
      </c>
      <c r="AW527" s="13" t="s">
        <v>36</v>
      </c>
      <c r="AX527" s="13" t="s">
        <v>82</v>
      </c>
      <c r="AY527" s="154" t="s">
        <v>158</v>
      </c>
    </row>
    <row r="528" spans="2:65" s="1" customFormat="1" ht="37.9" customHeight="1" x14ac:dyDescent="0.2">
      <c r="B528" s="33"/>
      <c r="C528" s="129" t="s">
        <v>786</v>
      </c>
      <c r="D528" s="129" t="s">
        <v>161</v>
      </c>
      <c r="E528" s="130" t="s">
        <v>787</v>
      </c>
      <c r="F528" s="131" t="s">
        <v>788</v>
      </c>
      <c r="G528" s="132" t="s">
        <v>164</v>
      </c>
      <c r="H528" s="133">
        <v>1.212</v>
      </c>
      <c r="I528" s="134"/>
      <c r="J528" s="135">
        <f>ROUND(I528*H528,2)</f>
        <v>0</v>
      </c>
      <c r="K528" s="131" t="s">
        <v>165</v>
      </c>
      <c r="L528" s="33"/>
      <c r="M528" s="136" t="s">
        <v>19</v>
      </c>
      <c r="N528" s="137" t="s">
        <v>47</v>
      </c>
      <c r="P528" s="138">
        <f>O528*H528</f>
        <v>0</v>
      </c>
      <c r="Q528" s="138">
        <v>2.963E-2</v>
      </c>
      <c r="R528" s="138">
        <f>Q528*H528</f>
        <v>3.5911560000000002E-2</v>
      </c>
      <c r="S528" s="138">
        <v>0</v>
      </c>
      <c r="T528" s="138">
        <f>S528*H528</f>
        <v>0</v>
      </c>
      <c r="U528" s="276" t="s">
        <v>340</v>
      </c>
      <c r="V528" s="1">
        <f t="shared" si="6"/>
        <v>0</v>
      </c>
      <c r="AR528" s="140" t="s">
        <v>259</v>
      </c>
      <c r="AT528" s="140" t="s">
        <v>161</v>
      </c>
      <c r="AU528" s="140" t="s">
        <v>88</v>
      </c>
      <c r="AY528" s="18" t="s">
        <v>158</v>
      </c>
      <c r="BE528" s="141">
        <f>IF(N528="základní",J528,0)</f>
        <v>0</v>
      </c>
      <c r="BF528" s="141">
        <f>IF(N528="snížená",J528,0)</f>
        <v>0</v>
      </c>
      <c r="BG528" s="141">
        <f>IF(N528="zákl. přenesená",J528,0)</f>
        <v>0</v>
      </c>
      <c r="BH528" s="141">
        <f>IF(N528="sníž. přenesená",J528,0)</f>
        <v>0</v>
      </c>
      <c r="BI528" s="141">
        <f>IF(N528="nulová",J528,0)</f>
        <v>0</v>
      </c>
      <c r="BJ528" s="18" t="s">
        <v>88</v>
      </c>
      <c r="BK528" s="141">
        <f>ROUND(I528*H528,2)</f>
        <v>0</v>
      </c>
      <c r="BL528" s="18" t="s">
        <v>259</v>
      </c>
      <c r="BM528" s="140" t="s">
        <v>789</v>
      </c>
    </row>
    <row r="529" spans="2:65" s="1" customFormat="1" x14ac:dyDescent="0.2">
      <c r="B529" s="33"/>
      <c r="D529" s="142" t="s">
        <v>168</v>
      </c>
      <c r="F529" s="143" t="s">
        <v>790</v>
      </c>
      <c r="I529" s="144"/>
      <c r="L529" s="33"/>
      <c r="M529" s="145"/>
      <c r="U529" s="277"/>
      <c r="V529" s="1" t="str">
        <f t="shared" si="6"/>
        <v/>
      </c>
      <c r="AT529" s="18" t="s">
        <v>168</v>
      </c>
      <c r="AU529" s="18" t="s">
        <v>88</v>
      </c>
    </row>
    <row r="530" spans="2:65" s="12" customFormat="1" x14ac:dyDescent="0.2">
      <c r="B530" s="146"/>
      <c r="D530" s="147" t="s">
        <v>170</v>
      </c>
      <c r="E530" s="148" t="s">
        <v>19</v>
      </c>
      <c r="F530" s="149" t="s">
        <v>791</v>
      </c>
      <c r="H530" s="150">
        <v>1.212</v>
      </c>
      <c r="I530" s="151"/>
      <c r="L530" s="146"/>
      <c r="M530" s="152"/>
      <c r="U530" s="278"/>
      <c r="V530" s="1" t="str">
        <f t="shared" si="6"/>
        <v/>
      </c>
      <c r="AT530" s="148" t="s">
        <v>170</v>
      </c>
      <c r="AU530" s="148" t="s">
        <v>88</v>
      </c>
      <c r="AV530" s="12" t="s">
        <v>88</v>
      </c>
      <c r="AW530" s="12" t="s">
        <v>36</v>
      </c>
      <c r="AX530" s="12" t="s">
        <v>75</v>
      </c>
      <c r="AY530" s="148" t="s">
        <v>158</v>
      </c>
    </row>
    <row r="531" spans="2:65" s="13" customFormat="1" x14ac:dyDescent="0.2">
      <c r="B531" s="153"/>
      <c r="D531" s="147" t="s">
        <v>170</v>
      </c>
      <c r="E531" s="154" t="s">
        <v>19</v>
      </c>
      <c r="F531" s="155" t="s">
        <v>173</v>
      </c>
      <c r="H531" s="156">
        <v>1.212</v>
      </c>
      <c r="I531" s="157"/>
      <c r="L531" s="153"/>
      <c r="M531" s="158"/>
      <c r="U531" s="279"/>
      <c r="V531" s="1" t="str">
        <f t="shared" si="6"/>
        <v/>
      </c>
      <c r="AT531" s="154" t="s">
        <v>170</v>
      </c>
      <c r="AU531" s="154" t="s">
        <v>88</v>
      </c>
      <c r="AV531" s="13" t="s">
        <v>166</v>
      </c>
      <c r="AW531" s="13" t="s">
        <v>36</v>
      </c>
      <c r="AX531" s="13" t="s">
        <v>82</v>
      </c>
      <c r="AY531" s="154" t="s">
        <v>158</v>
      </c>
    </row>
    <row r="532" spans="2:65" s="1" customFormat="1" ht="24.2" customHeight="1" x14ac:dyDescent="0.2">
      <c r="B532" s="33"/>
      <c r="C532" s="129" t="s">
        <v>792</v>
      </c>
      <c r="D532" s="129" t="s">
        <v>161</v>
      </c>
      <c r="E532" s="130" t="s">
        <v>793</v>
      </c>
      <c r="F532" s="131" t="s">
        <v>794</v>
      </c>
      <c r="G532" s="132" t="s">
        <v>188</v>
      </c>
      <c r="H532" s="133">
        <v>2.5550000000000002</v>
      </c>
      <c r="I532" s="134"/>
      <c r="J532" s="135">
        <f>ROUND(I532*H532,2)</f>
        <v>0</v>
      </c>
      <c r="K532" s="131" t="s">
        <v>165</v>
      </c>
      <c r="L532" s="33"/>
      <c r="M532" s="136" t="s">
        <v>19</v>
      </c>
      <c r="N532" s="137" t="s">
        <v>47</v>
      </c>
      <c r="P532" s="138">
        <f>O532*H532</f>
        <v>0</v>
      </c>
      <c r="Q532" s="138">
        <v>8.8199999999999997E-3</v>
      </c>
      <c r="R532" s="138">
        <f>Q532*H532</f>
        <v>2.2535100000000002E-2</v>
      </c>
      <c r="S532" s="138">
        <v>0</v>
      </c>
      <c r="T532" s="138">
        <f>S532*H532</f>
        <v>0</v>
      </c>
      <c r="U532" s="276" t="s">
        <v>19</v>
      </c>
      <c r="V532" s="1" t="str">
        <f t="shared" si="6"/>
        <v/>
      </c>
      <c r="AR532" s="140" t="s">
        <v>259</v>
      </c>
      <c r="AT532" s="140" t="s">
        <v>161</v>
      </c>
      <c r="AU532" s="140" t="s">
        <v>88</v>
      </c>
      <c r="AY532" s="18" t="s">
        <v>158</v>
      </c>
      <c r="BE532" s="141">
        <f>IF(N532="základní",J532,0)</f>
        <v>0</v>
      </c>
      <c r="BF532" s="141">
        <f>IF(N532="snížená",J532,0)</f>
        <v>0</v>
      </c>
      <c r="BG532" s="141">
        <f>IF(N532="zákl. přenesená",J532,0)</f>
        <v>0</v>
      </c>
      <c r="BH532" s="141">
        <f>IF(N532="sníž. přenesená",J532,0)</f>
        <v>0</v>
      </c>
      <c r="BI532" s="141">
        <f>IF(N532="nulová",J532,0)</f>
        <v>0</v>
      </c>
      <c r="BJ532" s="18" t="s">
        <v>88</v>
      </c>
      <c r="BK532" s="141">
        <f>ROUND(I532*H532,2)</f>
        <v>0</v>
      </c>
      <c r="BL532" s="18" t="s">
        <v>259</v>
      </c>
      <c r="BM532" s="140" t="s">
        <v>795</v>
      </c>
    </row>
    <row r="533" spans="2:65" s="1" customFormat="1" x14ac:dyDescent="0.2">
      <c r="B533" s="33"/>
      <c r="D533" s="142" t="s">
        <v>168</v>
      </c>
      <c r="F533" s="143" t="s">
        <v>796</v>
      </c>
      <c r="I533" s="144"/>
      <c r="L533" s="33"/>
      <c r="M533" s="145"/>
      <c r="U533" s="277"/>
      <c r="V533" s="1" t="str">
        <f t="shared" si="6"/>
        <v/>
      </c>
      <c r="AT533" s="18" t="s">
        <v>168</v>
      </c>
      <c r="AU533" s="18" t="s">
        <v>88</v>
      </c>
    </row>
    <row r="534" spans="2:65" s="14" customFormat="1" x14ac:dyDescent="0.2">
      <c r="B534" s="159"/>
      <c r="D534" s="147" t="s">
        <v>170</v>
      </c>
      <c r="E534" s="160" t="s">
        <v>19</v>
      </c>
      <c r="F534" s="161" t="s">
        <v>797</v>
      </c>
      <c r="H534" s="160" t="s">
        <v>19</v>
      </c>
      <c r="I534" s="162"/>
      <c r="L534" s="159"/>
      <c r="M534" s="163"/>
      <c r="U534" s="280"/>
      <c r="V534" s="1" t="str">
        <f t="shared" si="6"/>
        <v/>
      </c>
      <c r="AT534" s="160" t="s">
        <v>170</v>
      </c>
      <c r="AU534" s="160" t="s">
        <v>88</v>
      </c>
      <c r="AV534" s="14" t="s">
        <v>82</v>
      </c>
      <c r="AW534" s="14" t="s">
        <v>36</v>
      </c>
      <c r="AX534" s="14" t="s">
        <v>75</v>
      </c>
      <c r="AY534" s="160" t="s">
        <v>158</v>
      </c>
    </row>
    <row r="535" spans="2:65" s="12" customFormat="1" x14ac:dyDescent="0.2">
      <c r="B535" s="146"/>
      <c r="D535" s="147" t="s">
        <v>170</v>
      </c>
      <c r="E535" s="148" t="s">
        <v>19</v>
      </c>
      <c r="F535" s="149" t="s">
        <v>798</v>
      </c>
      <c r="H535" s="150">
        <v>2.5550000000000002</v>
      </c>
      <c r="I535" s="151"/>
      <c r="L535" s="146"/>
      <c r="M535" s="152"/>
      <c r="U535" s="278"/>
      <c r="V535" s="1" t="str">
        <f t="shared" si="6"/>
        <v/>
      </c>
      <c r="AT535" s="148" t="s">
        <v>170</v>
      </c>
      <c r="AU535" s="148" t="s">
        <v>88</v>
      </c>
      <c r="AV535" s="12" t="s">
        <v>88</v>
      </c>
      <c r="AW535" s="12" t="s">
        <v>36</v>
      </c>
      <c r="AX535" s="12" t="s">
        <v>75</v>
      </c>
      <c r="AY535" s="148" t="s">
        <v>158</v>
      </c>
    </row>
    <row r="536" spans="2:65" s="13" customFormat="1" x14ac:dyDescent="0.2">
      <c r="B536" s="153"/>
      <c r="D536" s="147" t="s">
        <v>170</v>
      </c>
      <c r="E536" s="154" t="s">
        <v>19</v>
      </c>
      <c r="F536" s="155" t="s">
        <v>173</v>
      </c>
      <c r="H536" s="156">
        <v>2.5550000000000002</v>
      </c>
      <c r="I536" s="157"/>
      <c r="L536" s="153"/>
      <c r="M536" s="158"/>
      <c r="U536" s="279"/>
      <c r="V536" s="1" t="str">
        <f t="shared" si="6"/>
        <v/>
      </c>
      <c r="AT536" s="154" t="s">
        <v>170</v>
      </c>
      <c r="AU536" s="154" t="s">
        <v>88</v>
      </c>
      <c r="AV536" s="13" t="s">
        <v>166</v>
      </c>
      <c r="AW536" s="13" t="s">
        <v>36</v>
      </c>
      <c r="AX536" s="13" t="s">
        <v>82</v>
      </c>
      <c r="AY536" s="154" t="s">
        <v>158</v>
      </c>
    </row>
    <row r="537" spans="2:65" s="1" customFormat="1" ht="16.5" customHeight="1" x14ac:dyDescent="0.2">
      <c r="B537" s="33"/>
      <c r="C537" s="129" t="s">
        <v>799</v>
      </c>
      <c r="D537" s="129" t="s">
        <v>161</v>
      </c>
      <c r="E537" s="130" t="s">
        <v>800</v>
      </c>
      <c r="F537" s="131" t="s">
        <v>801</v>
      </c>
      <c r="G537" s="132" t="s">
        <v>164</v>
      </c>
      <c r="H537" s="133">
        <v>25.64</v>
      </c>
      <c r="I537" s="134"/>
      <c r="J537" s="135">
        <f>ROUND(I537*H537,2)</f>
        <v>0</v>
      </c>
      <c r="K537" s="131" t="s">
        <v>19</v>
      </c>
      <c r="L537" s="33"/>
      <c r="M537" s="136" t="s">
        <v>19</v>
      </c>
      <c r="N537" s="137" t="s">
        <v>47</v>
      </c>
      <c r="P537" s="138">
        <f>O537*H537</f>
        <v>0</v>
      </c>
      <c r="Q537" s="138">
        <v>0</v>
      </c>
      <c r="R537" s="138">
        <f>Q537*H537</f>
        <v>0</v>
      </c>
      <c r="S537" s="138">
        <v>0</v>
      </c>
      <c r="T537" s="138">
        <f>S537*H537</f>
        <v>0</v>
      </c>
      <c r="U537" s="276" t="s">
        <v>19</v>
      </c>
      <c r="V537" s="1" t="str">
        <f t="shared" si="6"/>
        <v/>
      </c>
      <c r="AR537" s="140" t="s">
        <v>259</v>
      </c>
      <c r="AT537" s="140" t="s">
        <v>161</v>
      </c>
      <c r="AU537" s="140" t="s">
        <v>88</v>
      </c>
      <c r="AY537" s="18" t="s">
        <v>158</v>
      </c>
      <c r="BE537" s="141">
        <f>IF(N537="základní",J537,0)</f>
        <v>0</v>
      </c>
      <c r="BF537" s="141">
        <f>IF(N537="snížená",J537,0)</f>
        <v>0</v>
      </c>
      <c r="BG537" s="141">
        <f>IF(N537="zákl. přenesená",J537,0)</f>
        <v>0</v>
      </c>
      <c r="BH537" s="141">
        <f>IF(N537="sníž. přenesená",J537,0)</f>
        <v>0</v>
      </c>
      <c r="BI537" s="141">
        <f>IF(N537="nulová",J537,0)</f>
        <v>0</v>
      </c>
      <c r="BJ537" s="18" t="s">
        <v>88</v>
      </c>
      <c r="BK537" s="141">
        <f>ROUND(I537*H537,2)</f>
        <v>0</v>
      </c>
      <c r="BL537" s="18" t="s">
        <v>259</v>
      </c>
      <c r="BM537" s="140" t="s">
        <v>802</v>
      </c>
    </row>
    <row r="538" spans="2:65" s="14" customFormat="1" x14ac:dyDescent="0.2">
      <c r="B538" s="159"/>
      <c r="D538" s="147" t="s">
        <v>170</v>
      </c>
      <c r="E538" s="160" t="s">
        <v>19</v>
      </c>
      <c r="F538" s="161" t="s">
        <v>803</v>
      </c>
      <c r="H538" s="160" t="s">
        <v>19</v>
      </c>
      <c r="I538" s="162"/>
      <c r="L538" s="159"/>
      <c r="M538" s="163"/>
      <c r="U538" s="280"/>
      <c r="V538" s="1" t="str">
        <f t="shared" si="6"/>
        <v/>
      </c>
      <c r="AT538" s="160" t="s">
        <v>170</v>
      </c>
      <c r="AU538" s="160" t="s">
        <v>88</v>
      </c>
      <c r="AV538" s="14" t="s">
        <v>82</v>
      </c>
      <c r="AW538" s="14" t="s">
        <v>36</v>
      </c>
      <c r="AX538" s="14" t="s">
        <v>75</v>
      </c>
      <c r="AY538" s="160" t="s">
        <v>158</v>
      </c>
    </row>
    <row r="539" spans="2:65" s="12" customFormat="1" x14ac:dyDescent="0.2">
      <c r="B539" s="146"/>
      <c r="D539" s="147" t="s">
        <v>170</v>
      </c>
      <c r="E539" s="148" t="s">
        <v>19</v>
      </c>
      <c r="F539" s="149" t="s">
        <v>804</v>
      </c>
      <c r="H539" s="150">
        <v>14.935</v>
      </c>
      <c r="I539" s="151"/>
      <c r="L539" s="146"/>
      <c r="M539" s="152"/>
      <c r="U539" s="278"/>
      <c r="V539" s="1" t="str">
        <f t="shared" si="6"/>
        <v/>
      </c>
      <c r="AT539" s="148" t="s">
        <v>170</v>
      </c>
      <c r="AU539" s="148" t="s">
        <v>88</v>
      </c>
      <c r="AV539" s="12" t="s">
        <v>88</v>
      </c>
      <c r="AW539" s="12" t="s">
        <v>36</v>
      </c>
      <c r="AX539" s="12" t="s">
        <v>75</v>
      </c>
      <c r="AY539" s="148" t="s">
        <v>158</v>
      </c>
    </row>
    <row r="540" spans="2:65" s="12" customFormat="1" x14ac:dyDescent="0.2">
      <c r="B540" s="146"/>
      <c r="D540" s="147" t="s">
        <v>170</v>
      </c>
      <c r="E540" s="148" t="s">
        <v>19</v>
      </c>
      <c r="F540" s="149" t="s">
        <v>805</v>
      </c>
      <c r="H540" s="150">
        <v>3.2810000000000001</v>
      </c>
      <c r="I540" s="151"/>
      <c r="L540" s="146"/>
      <c r="M540" s="152"/>
      <c r="U540" s="278"/>
      <c r="V540" s="1" t="str">
        <f t="shared" si="6"/>
        <v/>
      </c>
      <c r="AT540" s="148" t="s">
        <v>170</v>
      </c>
      <c r="AU540" s="148" t="s">
        <v>88</v>
      </c>
      <c r="AV540" s="12" t="s">
        <v>88</v>
      </c>
      <c r="AW540" s="12" t="s">
        <v>36</v>
      </c>
      <c r="AX540" s="12" t="s">
        <v>75</v>
      </c>
      <c r="AY540" s="148" t="s">
        <v>158</v>
      </c>
    </row>
    <row r="541" spans="2:65" s="14" customFormat="1" x14ac:dyDescent="0.2">
      <c r="B541" s="159"/>
      <c r="D541" s="147" t="s">
        <v>170</v>
      </c>
      <c r="E541" s="160" t="s">
        <v>19</v>
      </c>
      <c r="F541" s="161" t="s">
        <v>806</v>
      </c>
      <c r="H541" s="160" t="s">
        <v>19</v>
      </c>
      <c r="I541" s="162"/>
      <c r="L541" s="159"/>
      <c r="M541" s="163"/>
      <c r="U541" s="280"/>
      <c r="V541" s="1" t="str">
        <f t="shared" si="6"/>
        <v/>
      </c>
      <c r="AT541" s="160" t="s">
        <v>170</v>
      </c>
      <c r="AU541" s="160" t="s">
        <v>88</v>
      </c>
      <c r="AV541" s="14" t="s">
        <v>82</v>
      </c>
      <c r="AW541" s="14" t="s">
        <v>36</v>
      </c>
      <c r="AX541" s="14" t="s">
        <v>75</v>
      </c>
      <c r="AY541" s="160" t="s">
        <v>158</v>
      </c>
    </row>
    <row r="542" spans="2:65" s="12" customFormat="1" x14ac:dyDescent="0.2">
      <c r="B542" s="146"/>
      <c r="D542" s="147" t="s">
        <v>170</v>
      </c>
      <c r="E542" s="148" t="s">
        <v>19</v>
      </c>
      <c r="F542" s="149" t="s">
        <v>807</v>
      </c>
      <c r="H542" s="150">
        <v>3.9140000000000001</v>
      </c>
      <c r="I542" s="151"/>
      <c r="L542" s="146"/>
      <c r="M542" s="152"/>
      <c r="U542" s="278"/>
      <c r="V542" s="1" t="str">
        <f t="shared" si="6"/>
        <v/>
      </c>
      <c r="AT542" s="148" t="s">
        <v>170</v>
      </c>
      <c r="AU542" s="148" t="s">
        <v>88</v>
      </c>
      <c r="AV542" s="12" t="s">
        <v>88</v>
      </c>
      <c r="AW542" s="12" t="s">
        <v>36</v>
      </c>
      <c r="AX542" s="12" t="s">
        <v>75</v>
      </c>
      <c r="AY542" s="148" t="s">
        <v>158</v>
      </c>
    </row>
    <row r="543" spans="2:65" s="12" customFormat="1" x14ac:dyDescent="0.2">
      <c r="B543" s="146"/>
      <c r="D543" s="147" t="s">
        <v>170</v>
      </c>
      <c r="E543" s="148" t="s">
        <v>19</v>
      </c>
      <c r="F543" s="149" t="s">
        <v>808</v>
      </c>
      <c r="H543" s="150">
        <v>3.51</v>
      </c>
      <c r="I543" s="151"/>
      <c r="L543" s="146"/>
      <c r="M543" s="152"/>
      <c r="U543" s="278"/>
      <c r="V543" s="1" t="str">
        <f t="shared" si="6"/>
        <v/>
      </c>
      <c r="AT543" s="148" t="s">
        <v>170</v>
      </c>
      <c r="AU543" s="148" t="s">
        <v>88</v>
      </c>
      <c r="AV543" s="12" t="s">
        <v>88</v>
      </c>
      <c r="AW543" s="12" t="s">
        <v>36</v>
      </c>
      <c r="AX543" s="12" t="s">
        <v>75</v>
      </c>
      <c r="AY543" s="148" t="s">
        <v>158</v>
      </c>
    </row>
    <row r="544" spans="2:65" s="13" customFormat="1" x14ac:dyDescent="0.2">
      <c r="B544" s="153"/>
      <c r="D544" s="147" t="s">
        <v>170</v>
      </c>
      <c r="E544" s="154" t="s">
        <v>19</v>
      </c>
      <c r="F544" s="155" t="s">
        <v>173</v>
      </c>
      <c r="H544" s="156">
        <v>25.64</v>
      </c>
      <c r="I544" s="157"/>
      <c r="L544" s="153"/>
      <c r="M544" s="158"/>
      <c r="U544" s="279"/>
      <c r="V544" s="1" t="str">
        <f t="shared" si="6"/>
        <v/>
      </c>
      <c r="AT544" s="154" t="s">
        <v>170</v>
      </c>
      <c r="AU544" s="154" t="s">
        <v>88</v>
      </c>
      <c r="AV544" s="13" t="s">
        <v>166</v>
      </c>
      <c r="AW544" s="13" t="s">
        <v>36</v>
      </c>
      <c r="AX544" s="13" t="s">
        <v>82</v>
      </c>
      <c r="AY544" s="154" t="s">
        <v>158</v>
      </c>
    </row>
    <row r="545" spans="2:65" s="1" customFormat="1" ht="24.2" customHeight="1" x14ac:dyDescent="0.2">
      <c r="B545" s="33"/>
      <c r="C545" s="129" t="s">
        <v>809</v>
      </c>
      <c r="D545" s="129" t="s">
        <v>161</v>
      </c>
      <c r="E545" s="130" t="s">
        <v>810</v>
      </c>
      <c r="F545" s="131" t="s">
        <v>811</v>
      </c>
      <c r="G545" s="132" t="s">
        <v>188</v>
      </c>
      <c r="H545" s="133">
        <v>6.69</v>
      </c>
      <c r="I545" s="134"/>
      <c r="J545" s="135">
        <f>ROUND(I545*H545,2)</f>
        <v>0</v>
      </c>
      <c r="K545" s="131" t="s">
        <v>165</v>
      </c>
      <c r="L545" s="33"/>
      <c r="M545" s="136" t="s">
        <v>19</v>
      </c>
      <c r="N545" s="137" t="s">
        <v>47</v>
      </c>
      <c r="P545" s="138">
        <f>O545*H545</f>
        <v>0</v>
      </c>
      <c r="Q545" s="138">
        <v>9.1E-4</v>
      </c>
      <c r="R545" s="138">
        <f>Q545*H545</f>
        <v>6.0879000000000003E-3</v>
      </c>
      <c r="S545" s="138">
        <v>0</v>
      </c>
      <c r="T545" s="138">
        <f>S545*H545</f>
        <v>0</v>
      </c>
      <c r="U545" s="276" t="s">
        <v>19</v>
      </c>
      <c r="V545" s="1" t="str">
        <f t="shared" si="6"/>
        <v/>
      </c>
      <c r="AR545" s="140" t="s">
        <v>259</v>
      </c>
      <c r="AT545" s="140" t="s">
        <v>161</v>
      </c>
      <c r="AU545" s="140" t="s">
        <v>88</v>
      </c>
      <c r="AY545" s="18" t="s">
        <v>158</v>
      </c>
      <c r="BE545" s="141">
        <f>IF(N545="základní",J545,0)</f>
        <v>0</v>
      </c>
      <c r="BF545" s="141">
        <f>IF(N545="snížená",J545,0)</f>
        <v>0</v>
      </c>
      <c r="BG545" s="141">
        <f>IF(N545="zákl. přenesená",J545,0)</f>
        <v>0</v>
      </c>
      <c r="BH545" s="141">
        <f>IF(N545="sníž. přenesená",J545,0)</f>
        <v>0</v>
      </c>
      <c r="BI545" s="141">
        <f>IF(N545="nulová",J545,0)</f>
        <v>0</v>
      </c>
      <c r="BJ545" s="18" t="s">
        <v>88</v>
      </c>
      <c r="BK545" s="141">
        <f>ROUND(I545*H545,2)</f>
        <v>0</v>
      </c>
      <c r="BL545" s="18" t="s">
        <v>259</v>
      </c>
      <c r="BM545" s="140" t="s">
        <v>812</v>
      </c>
    </row>
    <row r="546" spans="2:65" s="1" customFormat="1" x14ac:dyDescent="0.2">
      <c r="B546" s="33"/>
      <c r="D546" s="142" t="s">
        <v>168</v>
      </c>
      <c r="F546" s="143" t="s">
        <v>813</v>
      </c>
      <c r="I546" s="144"/>
      <c r="L546" s="33"/>
      <c r="M546" s="145"/>
      <c r="U546" s="277"/>
      <c r="V546" s="1" t="str">
        <f t="shared" si="6"/>
        <v/>
      </c>
      <c r="AT546" s="18" t="s">
        <v>168</v>
      </c>
      <c r="AU546" s="18" t="s">
        <v>88</v>
      </c>
    </row>
    <row r="547" spans="2:65" s="12" customFormat="1" x14ac:dyDescent="0.2">
      <c r="B547" s="146"/>
      <c r="D547" s="147" t="s">
        <v>170</v>
      </c>
      <c r="E547" s="148" t="s">
        <v>19</v>
      </c>
      <c r="F547" s="149" t="s">
        <v>814</v>
      </c>
      <c r="H547" s="150">
        <v>6.69</v>
      </c>
      <c r="I547" s="151"/>
      <c r="L547" s="146"/>
      <c r="M547" s="152"/>
      <c r="U547" s="278"/>
      <c r="V547" s="1" t="str">
        <f t="shared" si="6"/>
        <v/>
      </c>
      <c r="AT547" s="148" t="s">
        <v>170</v>
      </c>
      <c r="AU547" s="148" t="s">
        <v>88</v>
      </c>
      <c r="AV547" s="12" t="s">
        <v>88</v>
      </c>
      <c r="AW547" s="12" t="s">
        <v>36</v>
      </c>
      <c r="AX547" s="12" t="s">
        <v>75</v>
      </c>
      <c r="AY547" s="148" t="s">
        <v>158</v>
      </c>
    </row>
    <row r="548" spans="2:65" s="13" customFormat="1" x14ac:dyDescent="0.2">
      <c r="B548" s="153"/>
      <c r="D548" s="147" t="s">
        <v>170</v>
      </c>
      <c r="E548" s="154" t="s">
        <v>19</v>
      </c>
      <c r="F548" s="155" t="s">
        <v>173</v>
      </c>
      <c r="H548" s="156">
        <v>6.69</v>
      </c>
      <c r="I548" s="157"/>
      <c r="L548" s="153"/>
      <c r="M548" s="158"/>
      <c r="U548" s="279"/>
      <c r="V548" s="1" t="str">
        <f t="shared" si="6"/>
        <v/>
      </c>
      <c r="AT548" s="154" t="s">
        <v>170</v>
      </c>
      <c r="AU548" s="154" t="s">
        <v>88</v>
      </c>
      <c r="AV548" s="13" t="s">
        <v>166</v>
      </c>
      <c r="AW548" s="13" t="s">
        <v>36</v>
      </c>
      <c r="AX548" s="13" t="s">
        <v>82</v>
      </c>
      <c r="AY548" s="154" t="s">
        <v>158</v>
      </c>
    </row>
    <row r="549" spans="2:65" s="1" customFormat="1" ht="24.2" customHeight="1" x14ac:dyDescent="0.2">
      <c r="B549" s="33"/>
      <c r="C549" s="129" t="s">
        <v>815</v>
      </c>
      <c r="D549" s="129" t="s">
        <v>161</v>
      </c>
      <c r="E549" s="130" t="s">
        <v>816</v>
      </c>
      <c r="F549" s="131" t="s">
        <v>817</v>
      </c>
      <c r="G549" s="132" t="s">
        <v>188</v>
      </c>
      <c r="H549" s="133">
        <v>3.6280000000000001</v>
      </c>
      <c r="I549" s="134"/>
      <c r="J549" s="135">
        <f>ROUND(I549*H549,2)</f>
        <v>0</v>
      </c>
      <c r="K549" s="131" t="s">
        <v>165</v>
      </c>
      <c r="L549" s="33"/>
      <c r="M549" s="136" t="s">
        <v>19</v>
      </c>
      <c r="N549" s="137" t="s">
        <v>47</v>
      </c>
      <c r="P549" s="138">
        <f>O549*H549</f>
        <v>0</v>
      </c>
      <c r="Q549" s="138">
        <v>9.1E-4</v>
      </c>
      <c r="R549" s="138">
        <f>Q549*H549</f>
        <v>3.3014800000000003E-3</v>
      </c>
      <c r="S549" s="138">
        <v>0</v>
      </c>
      <c r="T549" s="138">
        <f>S549*H549</f>
        <v>0</v>
      </c>
      <c r="U549" s="276" t="s">
        <v>19</v>
      </c>
      <c r="V549" s="1" t="str">
        <f t="shared" si="6"/>
        <v/>
      </c>
      <c r="AR549" s="140" t="s">
        <v>259</v>
      </c>
      <c r="AT549" s="140" t="s">
        <v>161</v>
      </c>
      <c r="AU549" s="140" t="s">
        <v>88</v>
      </c>
      <c r="AY549" s="18" t="s">
        <v>158</v>
      </c>
      <c r="BE549" s="141">
        <f>IF(N549="základní",J549,0)</f>
        <v>0</v>
      </c>
      <c r="BF549" s="141">
        <f>IF(N549="snížená",J549,0)</f>
        <v>0</v>
      </c>
      <c r="BG549" s="141">
        <f>IF(N549="zákl. přenesená",J549,0)</f>
        <v>0</v>
      </c>
      <c r="BH549" s="141">
        <f>IF(N549="sníž. přenesená",J549,0)</f>
        <v>0</v>
      </c>
      <c r="BI549" s="141">
        <f>IF(N549="nulová",J549,0)</f>
        <v>0</v>
      </c>
      <c r="BJ549" s="18" t="s">
        <v>88</v>
      </c>
      <c r="BK549" s="141">
        <f>ROUND(I549*H549,2)</f>
        <v>0</v>
      </c>
      <c r="BL549" s="18" t="s">
        <v>259</v>
      </c>
      <c r="BM549" s="140" t="s">
        <v>818</v>
      </c>
    </row>
    <row r="550" spans="2:65" s="1" customFormat="1" x14ac:dyDescent="0.2">
      <c r="B550" s="33"/>
      <c r="D550" s="142" t="s">
        <v>168</v>
      </c>
      <c r="F550" s="143" t="s">
        <v>819</v>
      </c>
      <c r="I550" s="144"/>
      <c r="L550" s="33"/>
      <c r="M550" s="145"/>
      <c r="U550" s="277"/>
      <c r="V550" s="1" t="str">
        <f t="shared" si="6"/>
        <v/>
      </c>
      <c r="AT550" s="18" t="s">
        <v>168</v>
      </c>
      <c r="AU550" s="18" t="s">
        <v>88</v>
      </c>
    </row>
    <row r="551" spans="2:65" s="12" customFormat="1" x14ac:dyDescent="0.2">
      <c r="B551" s="146"/>
      <c r="D551" s="147" t="s">
        <v>170</v>
      </c>
      <c r="E551" s="148" t="s">
        <v>19</v>
      </c>
      <c r="F551" s="149" t="s">
        <v>820</v>
      </c>
      <c r="H551" s="150">
        <v>2.7530000000000001</v>
      </c>
      <c r="I551" s="151"/>
      <c r="L551" s="146"/>
      <c r="M551" s="152"/>
      <c r="U551" s="278"/>
      <c r="V551" s="1" t="str">
        <f t="shared" si="6"/>
        <v/>
      </c>
      <c r="AT551" s="148" t="s">
        <v>170</v>
      </c>
      <c r="AU551" s="148" t="s">
        <v>88</v>
      </c>
      <c r="AV551" s="12" t="s">
        <v>88</v>
      </c>
      <c r="AW551" s="12" t="s">
        <v>36</v>
      </c>
      <c r="AX551" s="12" t="s">
        <v>75</v>
      </c>
      <c r="AY551" s="148" t="s">
        <v>158</v>
      </c>
    </row>
    <row r="552" spans="2:65" s="12" customFormat="1" x14ac:dyDescent="0.2">
      <c r="B552" s="146"/>
      <c r="D552" s="147" t="s">
        <v>170</v>
      </c>
      <c r="E552" s="148" t="s">
        <v>19</v>
      </c>
      <c r="F552" s="149" t="s">
        <v>821</v>
      </c>
      <c r="H552" s="150">
        <v>0.875</v>
      </c>
      <c r="I552" s="151"/>
      <c r="L552" s="146"/>
      <c r="M552" s="152"/>
      <c r="U552" s="278"/>
      <c r="V552" s="1" t="str">
        <f t="shared" si="6"/>
        <v/>
      </c>
      <c r="AT552" s="148" t="s">
        <v>170</v>
      </c>
      <c r="AU552" s="148" t="s">
        <v>88</v>
      </c>
      <c r="AV552" s="12" t="s">
        <v>88</v>
      </c>
      <c r="AW552" s="12" t="s">
        <v>36</v>
      </c>
      <c r="AX552" s="12" t="s">
        <v>75</v>
      </c>
      <c r="AY552" s="148" t="s">
        <v>158</v>
      </c>
    </row>
    <row r="553" spans="2:65" s="13" customFormat="1" x14ac:dyDescent="0.2">
      <c r="B553" s="153"/>
      <c r="D553" s="147" t="s">
        <v>170</v>
      </c>
      <c r="E553" s="154" t="s">
        <v>19</v>
      </c>
      <c r="F553" s="155" t="s">
        <v>173</v>
      </c>
      <c r="H553" s="156">
        <v>3.6280000000000001</v>
      </c>
      <c r="I553" s="157"/>
      <c r="L553" s="153"/>
      <c r="M553" s="158"/>
      <c r="U553" s="279"/>
      <c r="V553" s="1" t="str">
        <f t="shared" si="6"/>
        <v/>
      </c>
      <c r="AT553" s="154" t="s">
        <v>170</v>
      </c>
      <c r="AU553" s="154" t="s">
        <v>88</v>
      </c>
      <c r="AV553" s="13" t="s">
        <v>166</v>
      </c>
      <c r="AW553" s="13" t="s">
        <v>36</v>
      </c>
      <c r="AX553" s="13" t="s">
        <v>82</v>
      </c>
      <c r="AY553" s="154" t="s">
        <v>158</v>
      </c>
    </row>
    <row r="554" spans="2:65" s="1" customFormat="1" ht="16.5" customHeight="1" x14ac:dyDescent="0.2">
      <c r="B554" s="33"/>
      <c r="C554" s="129" t="s">
        <v>822</v>
      </c>
      <c r="D554" s="129" t="s">
        <v>161</v>
      </c>
      <c r="E554" s="130" t="s">
        <v>823</v>
      </c>
      <c r="F554" s="131" t="s">
        <v>824</v>
      </c>
      <c r="G554" s="132" t="s">
        <v>181</v>
      </c>
      <c r="H554" s="133">
        <v>1</v>
      </c>
      <c r="I554" s="134"/>
      <c r="J554" s="135">
        <f>ROUND(I554*H554,2)</f>
        <v>0</v>
      </c>
      <c r="K554" s="131" t="s">
        <v>165</v>
      </c>
      <c r="L554" s="33"/>
      <c r="M554" s="136" t="s">
        <v>19</v>
      </c>
      <c r="N554" s="137" t="s">
        <v>47</v>
      </c>
      <c r="P554" s="138">
        <f>O554*H554</f>
        <v>0</v>
      </c>
      <c r="Q554" s="138">
        <v>1.0000000000000001E-5</v>
      </c>
      <c r="R554" s="138">
        <f>Q554*H554</f>
        <v>1.0000000000000001E-5</v>
      </c>
      <c r="S554" s="138">
        <v>0</v>
      </c>
      <c r="T554" s="138">
        <f>S554*H554</f>
        <v>0</v>
      </c>
      <c r="U554" s="276" t="s">
        <v>340</v>
      </c>
      <c r="V554" s="1">
        <f t="shared" si="6"/>
        <v>0</v>
      </c>
      <c r="AR554" s="140" t="s">
        <v>259</v>
      </c>
      <c r="AT554" s="140" t="s">
        <v>161</v>
      </c>
      <c r="AU554" s="140" t="s">
        <v>88</v>
      </c>
      <c r="AY554" s="18" t="s">
        <v>158</v>
      </c>
      <c r="BE554" s="141">
        <f>IF(N554="základní",J554,0)</f>
        <v>0</v>
      </c>
      <c r="BF554" s="141">
        <f>IF(N554="snížená",J554,0)</f>
        <v>0</v>
      </c>
      <c r="BG554" s="141">
        <f>IF(N554="zákl. přenesená",J554,0)</f>
        <v>0</v>
      </c>
      <c r="BH554" s="141">
        <f>IF(N554="sníž. přenesená",J554,0)</f>
        <v>0</v>
      </c>
      <c r="BI554" s="141">
        <f>IF(N554="nulová",J554,0)</f>
        <v>0</v>
      </c>
      <c r="BJ554" s="18" t="s">
        <v>88</v>
      </c>
      <c r="BK554" s="141">
        <f>ROUND(I554*H554,2)</f>
        <v>0</v>
      </c>
      <c r="BL554" s="18" t="s">
        <v>259</v>
      </c>
      <c r="BM554" s="140" t="s">
        <v>825</v>
      </c>
    </row>
    <row r="555" spans="2:65" s="1" customFormat="1" x14ac:dyDescent="0.2">
      <c r="B555" s="33"/>
      <c r="D555" s="142" t="s">
        <v>168</v>
      </c>
      <c r="F555" s="143" t="s">
        <v>826</v>
      </c>
      <c r="I555" s="144"/>
      <c r="L555" s="33"/>
      <c r="M555" s="145"/>
      <c r="U555" s="277"/>
      <c r="V555" s="1" t="str">
        <f t="shared" si="6"/>
        <v/>
      </c>
      <c r="AT555" s="18" t="s">
        <v>168</v>
      </c>
      <c r="AU555" s="18" t="s">
        <v>88</v>
      </c>
    </row>
    <row r="556" spans="2:65" s="1" customFormat="1" ht="16.5" customHeight="1" x14ac:dyDescent="0.2">
      <c r="B556" s="33"/>
      <c r="C556" s="171" t="s">
        <v>827</v>
      </c>
      <c r="D556" s="171" t="s">
        <v>346</v>
      </c>
      <c r="E556" s="172" t="s">
        <v>828</v>
      </c>
      <c r="F556" s="173" t="s">
        <v>829</v>
      </c>
      <c r="G556" s="174" t="s">
        <v>181</v>
      </c>
      <c r="H556" s="175">
        <v>1</v>
      </c>
      <c r="I556" s="176"/>
      <c r="J556" s="177">
        <f>ROUND(I556*H556,2)</f>
        <v>0</v>
      </c>
      <c r="K556" s="173" t="s">
        <v>165</v>
      </c>
      <c r="L556" s="178"/>
      <c r="M556" s="179" t="s">
        <v>19</v>
      </c>
      <c r="N556" s="180" t="s">
        <v>47</v>
      </c>
      <c r="P556" s="138">
        <f>O556*H556</f>
        <v>0</v>
      </c>
      <c r="Q556" s="138">
        <v>6.7000000000000002E-3</v>
      </c>
      <c r="R556" s="138">
        <f>Q556*H556</f>
        <v>6.7000000000000002E-3</v>
      </c>
      <c r="S556" s="138">
        <v>0</v>
      </c>
      <c r="T556" s="138">
        <f>S556*H556</f>
        <v>0</v>
      </c>
      <c r="U556" s="276" t="s">
        <v>340</v>
      </c>
      <c r="V556" s="1">
        <f t="shared" si="6"/>
        <v>0</v>
      </c>
      <c r="AR556" s="140" t="s">
        <v>379</v>
      </c>
      <c r="AT556" s="140" t="s">
        <v>346</v>
      </c>
      <c r="AU556" s="140" t="s">
        <v>88</v>
      </c>
      <c r="AY556" s="18" t="s">
        <v>158</v>
      </c>
      <c r="BE556" s="141">
        <f>IF(N556="základní",J556,0)</f>
        <v>0</v>
      </c>
      <c r="BF556" s="141">
        <f>IF(N556="snížená",J556,0)</f>
        <v>0</v>
      </c>
      <c r="BG556" s="141">
        <f>IF(N556="zákl. přenesená",J556,0)</f>
        <v>0</v>
      </c>
      <c r="BH556" s="141">
        <f>IF(N556="sníž. přenesená",J556,0)</f>
        <v>0</v>
      </c>
      <c r="BI556" s="141">
        <f>IF(N556="nulová",J556,0)</f>
        <v>0</v>
      </c>
      <c r="BJ556" s="18" t="s">
        <v>88</v>
      </c>
      <c r="BK556" s="141">
        <f>ROUND(I556*H556,2)</f>
        <v>0</v>
      </c>
      <c r="BL556" s="18" t="s">
        <v>259</v>
      </c>
      <c r="BM556" s="140" t="s">
        <v>830</v>
      </c>
    </row>
    <row r="557" spans="2:65" s="1" customFormat="1" ht="21.75" customHeight="1" x14ac:dyDescent="0.2">
      <c r="B557" s="33"/>
      <c r="C557" s="129" t="s">
        <v>831</v>
      </c>
      <c r="D557" s="129" t="s">
        <v>161</v>
      </c>
      <c r="E557" s="130" t="s">
        <v>832</v>
      </c>
      <c r="F557" s="131" t="s">
        <v>833</v>
      </c>
      <c r="G557" s="132" t="s">
        <v>181</v>
      </c>
      <c r="H557" s="133">
        <v>1</v>
      </c>
      <c r="I557" s="134"/>
      <c r="J557" s="135">
        <f>ROUND(I557*H557,2)</f>
        <v>0</v>
      </c>
      <c r="K557" s="131" t="s">
        <v>165</v>
      </c>
      <c r="L557" s="33"/>
      <c r="M557" s="136" t="s">
        <v>19</v>
      </c>
      <c r="N557" s="137" t="s">
        <v>47</v>
      </c>
      <c r="P557" s="138">
        <f>O557*H557</f>
        <v>0</v>
      </c>
      <c r="Q557" s="138">
        <v>1.0000000000000001E-5</v>
      </c>
      <c r="R557" s="138">
        <f>Q557*H557</f>
        <v>1.0000000000000001E-5</v>
      </c>
      <c r="S557" s="138">
        <v>0</v>
      </c>
      <c r="T557" s="138">
        <f>S557*H557</f>
        <v>0</v>
      </c>
      <c r="U557" s="276" t="s">
        <v>19</v>
      </c>
      <c r="V557" s="1" t="str">
        <f t="shared" si="6"/>
        <v/>
      </c>
      <c r="AR557" s="140" t="s">
        <v>259</v>
      </c>
      <c r="AT557" s="140" t="s">
        <v>161</v>
      </c>
      <c r="AU557" s="140" t="s">
        <v>88</v>
      </c>
      <c r="AY557" s="18" t="s">
        <v>158</v>
      </c>
      <c r="BE557" s="141">
        <f>IF(N557="základní",J557,0)</f>
        <v>0</v>
      </c>
      <c r="BF557" s="141">
        <f>IF(N557="snížená",J557,0)</f>
        <v>0</v>
      </c>
      <c r="BG557" s="141">
        <f>IF(N557="zákl. přenesená",J557,0)</f>
        <v>0</v>
      </c>
      <c r="BH557" s="141">
        <f>IF(N557="sníž. přenesená",J557,0)</f>
        <v>0</v>
      </c>
      <c r="BI557" s="141">
        <f>IF(N557="nulová",J557,0)</f>
        <v>0</v>
      </c>
      <c r="BJ557" s="18" t="s">
        <v>88</v>
      </c>
      <c r="BK557" s="141">
        <f>ROUND(I557*H557,2)</f>
        <v>0</v>
      </c>
      <c r="BL557" s="18" t="s">
        <v>259</v>
      </c>
      <c r="BM557" s="140" t="s">
        <v>834</v>
      </c>
    </row>
    <row r="558" spans="2:65" s="1" customFormat="1" x14ac:dyDescent="0.2">
      <c r="B558" s="33"/>
      <c r="D558" s="142" t="s">
        <v>168</v>
      </c>
      <c r="F558" s="143" t="s">
        <v>835</v>
      </c>
      <c r="I558" s="144"/>
      <c r="L558" s="33"/>
      <c r="M558" s="145"/>
      <c r="U558" s="277"/>
      <c r="V558" s="1" t="str">
        <f t="shared" ref="V558:V621" si="7">IF(U558="investice",J558,"")</f>
        <v/>
      </c>
      <c r="AT558" s="18" t="s">
        <v>168</v>
      </c>
      <c r="AU558" s="18" t="s">
        <v>88</v>
      </c>
    </row>
    <row r="559" spans="2:65" s="1" customFormat="1" ht="16.5" customHeight="1" x14ac:dyDescent="0.2">
      <c r="B559" s="33"/>
      <c r="C559" s="171" t="s">
        <v>836</v>
      </c>
      <c r="D559" s="171" t="s">
        <v>346</v>
      </c>
      <c r="E559" s="172" t="s">
        <v>837</v>
      </c>
      <c r="F559" s="173" t="s">
        <v>838</v>
      </c>
      <c r="G559" s="174" t="s">
        <v>181</v>
      </c>
      <c r="H559" s="175">
        <v>1</v>
      </c>
      <c r="I559" s="176"/>
      <c r="J559" s="177">
        <f>ROUND(I559*H559,2)</f>
        <v>0</v>
      </c>
      <c r="K559" s="173" t="s">
        <v>165</v>
      </c>
      <c r="L559" s="178"/>
      <c r="M559" s="179" t="s">
        <v>19</v>
      </c>
      <c r="N559" s="180" t="s">
        <v>47</v>
      </c>
      <c r="P559" s="138">
        <f>O559*H559</f>
        <v>0</v>
      </c>
      <c r="Q559" s="138">
        <v>2.5000000000000001E-3</v>
      </c>
      <c r="R559" s="138">
        <f>Q559*H559</f>
        <v>2.5000000000000001E-3</v>
      </c>
      <c r="S559" s="138">
        <v>0</v>
      </c>
      <c r="T559" s="138">
        <f>S559*H559</f>
        <v>0</v>
      </c>
      <c r="U559" s="276" t="s">
        <v>19</v>
      </c>
      <c r="V559" s="1" t="str">
        <f t="shared" si="7"/>
        <v/>
      </c>
      <c r="AR559" s="140" t="s">
        <v>379</v>
      </c>
      <c r="AT559" s="140" t="s">
        <v>346</v>
      </c>
      <c r="AU559" s="140" t="s">
        <v>88</v>
      </c>
      <c r="AY559" s="18" t="s">
        <v>158</v>
      </c>
      <c r="BE559" s="141">
        <f>IF(N559="základní",J559,0)</f>
        <v>0</v>
      </c>
      <c r="BF559" s="141">
        <f>IF(N559="snížená",J559,0)</f>
        <v>0</v>
      </c>
      <c r="BG559" s="141">
        <f>IF(N559="zákl. přenesená",J559,0)</f>
        <v>0</v>
      </c>
      <c r="BH559" s="141">
        <f>IF(N559="sníž. přenesená",J559,0)</f>
        <v>0</v>
      </c>
      <c r="BI559" s="141">
        <f>IF(N559="nulová",J559,0)</f>
        <v>0</v>
      </c>
      <c r="BJ559" s="18" t="s">
        <v>88</v>
      </c>
      <c r="BK559" s="141">
        <f>ROUND(I559*H559,2)</f>
        <v>0</v>
      </c>
      <c r="BL559" s="18" t="s">
        <v>259</v>
      </c>
      <c r="BM559" s="140" t="s">
        <v>839</v>
      </c>
    </row>
    <row r="560" spans="2:65" s="1" customFormat="1" ht="24.2" customHeight="1" x14ac:dyDescent="0.2">
      <c r="B560" s="33"/>
      <c r="C560" s="129" t="s">
        <v>840</v>
      </c>
      <c r="D560" s="129" t="s">
        <v>161</v>
      </c>
      <c r="E560" s="130" t="s">
        <v>841</v>
      </c>
      <c r="F560" s="131" t="s">
        <v>842</v>
      </c>
      <c r="G560" s="132" t="s">
        <v>181</v>
      </c>
      <c r="H560" s="133">
        <v>2</v>
      </c>
      <c r="I560" s="134"/>
      <c r="J560" s="135">
        <f>ROUND(I560*H560,2)</f>
        <v>0</v>
      </c>
      <c r="K560" s="131" t="s">
        <v>165</v>
      </c>
      <c r="L560" s="33"/>
      <c r="M560" s="136" t="s">
        <v>19</v>
      </c>
      <c r="N560" s="137" t="s">
        <v>47</v>
      </c>
      <c r="P560" s="138">
        <f>O560*H560</f>
        <v>0</v>
      </c>
      <c r="Q560" s="138">
        <v>1.583E-2</v>
      </c>
      <c r="R560" s="138">
        <f>Q560*H560</f>
        <v>3.1660000000000001E-2</v>
      </c>
      <c r="S560" s="138">
        <v>0</v>
      </c>
      <c r="T560" s="138">
        <f>S560*H560</f>
        <v>0</v>
      </c>
      <c r="U560" s="276" t="s">
        <v>19</v>
      </c>
      <c r="V560" s="1" t="str">
        <f t="shared" si="7"/>
        <v/>
      </c>
      <c r="AR560" s="140" t="s">
        <v>259</v>
      </c>
      <c r="AT560" s="140" t="s">
        <v>161</v>
      </c>
      <c r="AU560" s="140" t="s">
        <v>88</v>
      </c>
      <c r="AY560" s="18" t="s">
        <v>158</v>
      </c>
      <c r="BE560" s="141">
        <f>IF(N560="základní",J560,0)</f>
        <v>0</v>
      </c>
      <c r="BF560" s="141">
        <f>IF(N560="snížená",J560,0)</f>
        <v>0</v>
      </c>
      <c r="BG560" s="141">
        <f>IF(N560="zákl. přenesená",J560,0)</f>
        <v>0</v>
      </c>
      <c r="BH560" s="141">
        <f>IF(N560="sníž. přenesená",J560,0)</f>
        <v>0</v>
      </c>
      <c r="BI560" s="141">
        <f>IF(N560="nulová",J560,0)</f>
        <v>0</v>
      </c>
      <c r="BJ560" s="18" t="s">
        <v>88</v>
      </c>
      <c r="BK560" s="141">
        <f>ROUND(I560*H560,2)</f>
        <v>0</v>
      </c>
      <c r="BL560" s="18" t="s">
        <v>259</v>
      </c>
      <c r="BM560" s="140" t="s">
        <v>843</v>
      </c>
    </row>
    <row r="561" spans="2:65" s="1" customFormat="1" x14ac:dyDescent="0.2">
      <c r="B561" s="33"/>
      <c r="D561" s="142" t="s">
        <v>168</v>
      </c>
      <c r="F561" s="143" t="s">
        <v>844</v>
      </c>
      <c r="I561" s="144"/>
      <c r="L561" s="33"/>
      <c r="M561" s="145"/>
      <c r="U561" s="277"/>
      <c r="V561" s="1" t="str">
        <f t="shared" si="7"/>
        <v/>
      </c>
      <c r="AT561" s="18" t="s">
        <v>168</v>
      </c>
      <c r="AU561" s="18" t="s">
        <v>88</v>
      </c>
    </row>
    <row r="562" spans="2:65" s="1" customFormat="1" ht="24.2" customHeight="1" x14ac:dyDescent="0.2">
      <c r="B562" s="33"/>
      <c r="C562" s="129" t="s">
        <v>845</v>
      </c>
      <c r="D562" s="129" t="s">
        <v>161</v>
      </c>
      <c r="E562" s="130" t="s">
        <v>846</v>
      </c>
      <c r="F562" s="131" t="s">
        <v>847</v>
      </c>
      <c r="G562" s="132" t="s">
        <v>164</v>
      </c>
      <c r="H562" s="133">
        <v>5.23</v>
      </c>
      <c r="I562" s="134"/>
      <c r="J562" s="135">
        <f>ROUND(I562*H562,2)</f>
        <v>0</v>
      </c>
      <c r="K562" s="131" t="s">
        <v>165</v>
      </c>
      <c r="L562" s="33"/>
      <c r="M562" s="136" t="s">
        <v>19</v>
      </c>
      <c r="N562" s="137" t="s">
        <v>47</v>
      </c>
      <c r="P562" s="138">
        <f>O562*H562</f>
        <v>0</v>
      </c>
      <c r="Q562" s="138">
        <v>1.259E-2</v>
      </c>
      <c r="R562" s="138">
        <f>Q562*H562</f>
        <v>6.5845700000000007E-2</v>
      </c>
      <c r="S562" s="138">
        <v>0</v>
      </c>
      <c r="T562" s="138">
        <f>S562*H562</f>
        <v>0</v>
      </c>
      <c r="U562" s="276" t="s">
        <v>340</v>
      </c>
      <c r="V562" s="1">
        <f t="shared" si="7"/>
        <v>0</v>
      </c>
      <c r="AR562" s="140" t="s">
        <v>259</v>
      </c>
      <c r="AT562" s="140" t="s">
        <v>161</v>
      </c>
      <c r="AU562" s="140" t="s">
        <v>88</v>
      </c>
      <c r="AY562" s="18" t="s">
        <v>158</v>
      </c>
      <c r="BE562" s="141">
        <f>IF(N562="základní",J562,0)</f>
        <v>0</v>
      </c>
      <c r="BF562" s="141">
        <f>IF(N562="snížená",J562,0)</f>
        <v>0</v>
      </c>
      <c r="BG562" s="141">
        <f>IF(N562="zákl. přenesená",J562,0)</f>
        <v>0</v>
      </c>
      <c r="BH562" s="141">
        <f>IF(N562="sníž. přenesená",J562,0)</f>
        <v>0</v>
      </c>
      <c r="BI562" s="141">
        <f>IF(N562="nulová",J562,0)</f>
        <v>0</v>
      </c>
      <c r="BJ562" s="18" t="s">
        <v>88</v>
      </c>
      <c r="BK562" s="141">
        <f>ROUND(I562*H562,2)</f>
        <v>0</v>
      </c>
      <c r="BL562" s="18" t="s">
        <v>259</v>
      </c>
      <c r="BM562" s="140" t="s">
        <v>848</v>
      </c>
    </row>
    <row r="563" spans="2:65" s="1" customFormat="1" x14ac:dyDescent="0.2">
      <c r="B563" s="33"/>
      <c r="D563" s="142" t="s">
        <v>168</v>
      </c>
      <c r="F563" s="143" t="s">
        <v>849</v>
      </c>
      <c r="I563" s="144"/>
      <c r="L563" s="33"/>
      <c r="M563" s="145"/>
      <c r="U563" s="277"/>
      <c r="V563" s="1" t="str">
        <f t="shared" si="7"/>
        <v/>
      </c>
      <c r="AT563" s="18" t="s">
        <v>168</v>
      </c>
      <c r="AU563" s="18" t="s">
        <v>88</v>
      </c>
    </row>
    <row r="564" spans="2:65" s="14" customFormat="1" x14ac:dyDescent="0.2">
      <c r="B564" s="159"/>
      <c r="D564" s="147" t="s">
        <v>170</v>
      </c>
      <c r="E564" s="160" t="s">
        <v>19</v>
      </c>
      <c r="F564" s="161" t="s">
        <v>559</v>
      </c>
      <c r="H564" s="160" t="s">
        <v>19</v>
      </c>
      <c r="I564" s="162"/>
      <c r="L564" s="159"/>
      <c r="M564" s="163"/>
      <c r="U564" s="280"/>
      <c r="V564" s="1" t="str">
        <f t="shared" si="7"/>
        <v/>
      </c>
      <c r="AT564" s="160" t="s">
        <v>170</v>
      </c>
      <c r="AU564" s="160" t="s">
        <v>88</v>
      </c>
      <c r="AV564" s="14" t="s">
        <v>82</v>
      </c>
      <c r="AW564" s="14" t="s">
        <v>36</v>
      </c>
      <c r="AX564" s="14" t="s">
        <v>75</v>
      </c>
      <c r="AY564" s="160" t="s">
        <v>158</v>
      </c>
    </row>
    <row r="565" spans="2:65" s="12" customFormat="1" x14ac:dyDescent="0.2">
      <c r="B565" s="146"/>
      <c r="D565" s="147" t="s">
        <v>170</v>
      </c>
      <c r="E565" s="148" t="s">
        <v>19</v>
      </c>
      <c r="F565" s="149" t="s">
        <v>319</v>
      </c>
      <c r="H565" s="150">
        <v>0.97</v>
      </c>
      <c r="I565" s="151"/>
      <c r="L565" s="146"/>
      <c r="M565" s="152"/>
      <c r="U565" s="278"/>
      <c r="V565" s="1" t="str">
        <f t="shared" si="7"/>
        <v/>
      </c>
      <c r="AT565" s="148" t="s">
        <v>170</v>
      </c>
      <c r="AU565" s="148" t="s">
        <v>88</v>
      </c>
      <c r="AV565" s="12" t="s">
        <v>88</v>
      </c>
      <c r="AW565" s="12" t="s">
        <v>36</v>
      </c>
      <c r="AX565" s="12" t="s">
        <v>75</v>
      </c>
      <c r="AY565" s="148" t="s">
        <v>158</v>
      </c>
    </row>
    <row r="566" spans="2:65" s="12" customFormat="1" x14ac:dyDescent="0.2">
      <c r="B566" s="146"/>
      <c r="D566" s="147" t="s">
        <v>170</v>
      </c>
      <c r="E566" s="148" t="s">
        <v>19</v>
      </c>
      <c r="F566" s="149" t="s">
        <v>320</v>
      </c>
      <c r="H566" s="150">
        <v>4.26</v>
      </c>
      <c r="I566" s="151"/>
      <c r="L566" s="146"/>
      <c r="M566" s="152"/>
      <c r="U566" s="278"/>
      <c r="V566" s="1" t="str">
        <f t="shared" si="7"/>
        <v/>
      </c>
      <c r="AT566" s="148" t="s">
        <v>170</v>
      </c>
      <c r="AU566" s="148" t="s">
        <v>88</v>
      </c>
      <c r="AV566" s="12" t="s">
        <v>88</v>
      </c>
      <c r="AW566" s="12" t="s">
        <v>36</v>
      </c>
      <c r="AX566" s="12" t="s">
        <v>75</v>
      </c>
      <c r="AY566" s="148" t="s">
        <v>158</v>
      </c>
    </row>
    <row r="567" spans="2:65" s="13" customFormat="1" x14ac:dyDescent="0.2">
      <c r="B567" s="153"/>
      <c r="D567" s="147" t="s">
        <v>170</v>
      </c>
      <c r="E567" s="154" t="s">
        <v>19</v>
      </c>
      <c r="F567" s="155" t="s">
        <v>173</v>
      </c>
      <c r="H567" s="156">
        <v>5.2299999999999995</v>
      </c>
      <c r="I567" s="157"/>
      <c r="L567" s="153"/>
      <c r="M567" s="158"/>
      <c r="U567" s="279"/>
      <c r="V567" s="1" t="str">
        <f t="shared" si="7"/>
        <v/>
      </c>
      <c r="AT567" s="154" t="s">
        <v>170</v>
      </c>
      <c r="AU567" s="154" t="s">
        <v>88</v>
      </c>
      <c r="AV567" s="13" t="s">
        <v>166</v>
      </c>
      <c r="AW567" s="13" t="s">
        <v>36</v>
      </c>
      <c r="AX567" s="13" t="s">
        <v>82</v>
      </c>
      <c r="AY567" s="154" t="s">
        <v>158</v>
      </c>
    </row>
    <row r="568" spans="2:65" s="1" customFormat="1" ht="24.2" customHeight="1" x14ac:dyDescent="0.2">
      <c r="B568" s="33"/>
      <c r="C568" s="129" t="s">
        <v>850</v>
      </c>
      <c r="D568" s="129" t="s">
        <v>161</v>
      </c>
      <c r="E568" s="130" t="s">
        <v>851</v>
      </c>
      <c r="F568" s="131" t="s">
        <v>852</v>
      </c>
      <c r="G568" s="132" t="s">
        <v>164</v>
      </c>
      <c r="H568" s="133">
        <v>4.7859999999999996</v>
      </c>
      <c r="I568" s="134"/>
      <c r="J568" s="135">
        <f>ROUND(I568*H568,2)</f>
        <v>0</v>
      </c>
      <c r="K568" s="131" t="s">
        <v>165</v>
      </c>
      <c r="L568" s="33"/>
      <c r="M568" s="136" t="s">
        <v>19</v>
      </c>
      <c r="N568" s="137" t="s">
        <v>47</v>
      </c>
      <c r="P568" s="138">
        <f>O568*H568</f>
        <v>0</v>
      </c>
      <c r="Q568" s="138">
        <v>1.2200000000000001E-2</v>
      </c>
      <c r="R568" s="138">
        <f>Q568*H568</f>
        <v>5.8389199999999995E-2</v>
      </c>
      <c r="S568" s="138">
        <v>0</v>
      </c>
      <c r="T568" s="138">
        <f>S568*H568</f>
        <v>0</v>
      </c>
      <c r="U568" s="276" t="s">
        <v>340</v>
      </c>
      <c r="V568" s="1">
        <f t="shared" si="7"/>
        <v>0</v>
      </c>
      <c r="AR568" s="140" t="s">
        <v>259</v>
      </c>
      <c r="AT568" s="140" t="s">
        <v>161</v>
      </c>
      <c r="AU568" s="140" t="s">
        <v>88</v>
      </c>
      <c r="AY568" s="18" t="s">
        <v>158</v>
      </c>
      <c r="BE568" s="141">
        <f>IF(N568="základní",J568,0)</f>
        <v>0</v>
      </c>
      <c r="BF568" s="141">
        <f>IF(N568="snížená",J568,0)</f>
        <v>0</v>
      </c>
      <c r="BG568" s="141">
        <f>IF(N568="zákl. přenesená",J568,0)</f>
        <v>0</v>
      </c>
      <c r="BH568" s="141">
        <f>IF(N568="sníž. přenesená",J568,0)</f>
        <v>0</v>
      </c>
      <c r="BI568" s="141">
        <f>IF(N568="nulová",J568,0)</f>
        <v>0</v>
      </c>
      <c r="BJ568" s="18" t="s">
        <v>88</v>
      </c>
      <c r="BK568" s="141">
        <f>ROUND(I568*H568,2)</f>
        <v>0</v>
      </c>
      <c r="BL568" s="18" t="s">
        <v>259</v>
      </c>
      <c r="BM568" s="140" t="s">
        <v>853</v>
      </c>
    </row>
    <row r="569" spans="2:65" s="1" customFormat="1" x14ac:dyDescent="0.2">
      <c r="B569" s="33"/>
      <c r="D569" s="142" t="s">
        <v>168</v>
      </c>
      <c r="F569" s="143" t="s">
        <v>854</v>
      </c>
      <c r="I569" s="144"/>
      <c r="L569" s="33"/>
      <c r="M569" s="145"/>
      <c r="U569" s="277"/>
      <c r="V569" s="1" t="str">
        <f t="shared" si="7"/>
        <v/>
      </c>
      <c r="AT569" s="18" t="s">
        <v>168</v>
      </c>
      <c r="AU569" s="18" t="s">
        <v>88</v>
      </c>
    </row>
    <row r="570" spans="2:65" s="12" customFormat="1" x14ac:dyDescent="0.2">
      <c r="B570" s="146"/>
      <c r="D570" s="147" t="s">
        <v>170</v>
      </c>
      <c r="E570" s="148" t="s">
        <v>19</v>
      </c>
      <c r="F570" s="149" t="s">
        <v>855</v>
      </c>
      <c r="H570" s="150">
        <v>4.7859999999999996</v>
      </c>
      <c r="I570" s="151"/>
      <c r="L570" s="146"/>
      <c r="M570" s="152"/>
      <c r="U570" s="278"/>
      <c r="V570" s="1" t="str">
        <f t="shared" si="7"/>
        <v/>
      </c>
      <c r="AT570" s="148" t="s">
        <v>170</v>
      </c>
      <c r="AU570" s="148" t="s">
        <v>88</v>
      </c>
      <c r="AV570" s="12" t="s">
        <v>88</v>
      </c>
      <c r="AW570" s="12" t="s">
        <v>36</v>
      </c>
      <c r="AX570" s="12" t="s">
        <v>75</v>
      </c>
      <c r="AY570" s="148" t="s">
        <v>158</v>
      </c>
    </row>
    <row r="571" spans="2:65" s="13" customFormat="1" x14ac:dyDescent="0.2">
      <c r="B571" s="153"/>
      <c r="D571" s="147" t="s">
        <v>170</v>
      </c>
      <c r="E571" s="154" t="s">
        <v>19</v>
      </c>
      <c r="F571" s="155" t="s">
        <v>173</v>
      </c>
      <c r="H571" s="156">
        <v>4.7859999999999996</v>
      </c>
      <c r="I571" s="157"/>
      <c r="L571" s="153"/>
      <c r="M571" s="158"/>
      <c r="U571" s="279"/>
      <c r="V571" s="1" t="str">
        <f t="shared" si="7"/>
        <v/>
      </c>
      <c r="AT571" s="154" t="s">
        <v>170</v>
      </c>
      <c r="AU571" s="154" t="s">
        <v>88</v>
      </c>
      <c r="AV571" s="13" t="s">
        <v>166</v>
      </c>
      <c r="AW571" s="13" t="s">
        <v>36</v>
      </c>
      <c r="AX571" s="13" t="s">
        <v>82</v>
      </c>
      <c r="AY571" s="154" t="s">
        <v>158</v>
      </c>
    </row>
    <row r="572" spans="2:65" s="1" customFormat="1" ht="24.2" customHeight="1" x14ac:dyDescent="0.2">
      <c r="B572" s="33"/>
      <c r="C572" s="129" t="s">
        <v>856</v>
      </c>
      <c r="D572" s="129" t="s">
        <v>161</v>
      </c>
      <c r="E572" s="130" t="s">
        <v>857</v>
      </c>
      <c r="F572" s="131" t="s">
        <v>858</v>
      </c>
      <c r="G572" s="132" t="s">
        <v>188</v>
      </c>
      <c r="H572" s="133">
        <v>1.7</v>
      </c>
      <c r="I572" s="134"/>
      <c r="J572" s="135">
        <f>ROUND(I572*H572,2)</f>
        <v>0</v>
      </c>
      <c r="K572" s="131" t="s">
        <v>165</v>
      </c>
      <c r="L572" s="33"/>
      <c r="M572" s="136" t="s">
        <v>19</v>
      </c>
      <c r="N572" s="137" t="s">
        <v>47</v>
      </c>
      <c r="P572" s="138">
        <f>O572*H572</f>
        <v>0</v>
      </c>
      <c r="Q572" s="138">
        <v>4.3800000000000002E-3</v>
      </c>
      <c r="R572" s="138">
        <f>Q572*H572</f>
        <v>7.4460000000000004E-3</v>
      </c>
      <c r="S572" s="138">
        <v>0</v>
      </c>
      <c r="T572" s="138">
        <f>S572*H572</f>
        <v>0</v>
      </c>
      <c r="U572" s="276" t="s">
        <v>340</v>
      </c>
      <c r="V572" s="1">
        <f t="shared" si="7"/>
        <v>0</v>
      </c>
      <c r="AR572" s="140" t="s">
        <v>259</v>
      </c>
      <c r="AT572" s="140" t="s">
        <v>161</v>
      </c>
      <c r="AU572" s="140" t="s">
        <v>88</v>
      </c>
      <c r="AY572" s="18" t="s">
        <v>158</v>
      </c>
      <c r="BE572" s="141">
        <f>IF(N572="základní",J572,0)</f>
        <v>0</v>
      </c>
      <c r="BF572" s="141">
        <f>IF(N572="snížená",J572,0)</f>
        <v>0</v>
      </c>
      <c r="BG572" s="141">
        <f>IF(N572="zákl. přenesená",J572,0)</f>
        <v>0</v>
      </c>
      <c r="BH572" s="141">
        <f>IF(N572="sníž. přenesená",J572,0)</f>
        <v>0</v>
      </c>
      <c r="BI572" s="141">
        <f>IF(N572="nulová",J572,0)</f>
        <v>0</v>
      </c>
      <c r="BJ572" s="18" t="s">
        <v>88</v>
      </c>
      <c r="BK572" s="141">
        <f>ROUND(I572*H572,2)</f>
        <v>0</v>
      </c>
      <c r="BL572" s="18" t="s">
        <v>259</v>
      </c>
      <c r="BM572" s="140" t="s">
        <v>859</v>
      </c>
    </row>
    <row r="573" spans="2:65" s="1" customFormat="1" x14ac:dyDescent="0.2">
      <c r="B573" s="33"/>
      <c r="D573" s="142" t="s">
        <v>168</v>
      </c>
      <c r="F573" s="143" t="s">
        <v>860</v>
      </c>
      <c r="I573" s="144"/>
      <c r="L573" s="33"/>
      <c r="M573" s="145"/>
      <c r="U573" s="277"/>
      <c r="V573" s="1" t="str">
        <f t="shared" si="7"/>
        <v/>
      </c>
      <c r="AT573" s="18" t="s">
        <v>168</v>
      </c>
      <c r="AU573" s="18" t="s">
        <v>88</v>
      </c>
    </row>
    <row r="574" spans="2:65" s="12" customFormat="1" x14ac:dyDescent="0.2">
      <c r="B574" s="146"/>
      <c r="D574" s="147" t="s">
        <v>170</v>
      </c>
      <c r="E574" s="148" t="s">
        <v>19</v>
      </c>
      <c r="F574" s="149" t="s">
        <v>861</v>
      </c>
      <c r="H574" s="150">
        <v>1.7</v>
      </c>
      <c r="I574" s="151"/>
      <c r="L574" s="146"/>
      <c r="M574" s="152"/>
      <c r="U574" s="278"/>
      <c r="V574" s="1" t="str">
        <f t="shared" si="7"/>
        <v/>
      </c>
      <c r="AT574" s="148" t="s">
        <v>170</v>
      </c>
      <c r="AU574" s="148" t="s">
        <v>88</v>
      </c>
      <c r="AV574" s="12" t="s">
        <v>88</v>
      </c>
      <c r="AW574" s="12" t="s">
        <v>36</v>
      </c>
      <c r="AX574" s="12" t="s">
        <v>75</v>
      </c>
      <c r="AY574" s="148" t="s">
        <v>158</v>
      </c>
    </row>
    <row r="575" spans="2:65" s="13" customFormat="1" x14ac:dyDescent="0.2">
      <c r="B575" s="153"/>
      <c r="D575" s="147" t="s">
        <v>170</v>
      </c>
      <c r="E575" s="154" t="s">
        <v>19</v>
      </c>
      <c r="F575" s="155" t="s">
        <v>173</v>
      </c>
      <c r="H575" s="156">
        <v>1.7</v>
      </c>
      <c r="I575" s="157"/>
      <c r="L575" s="153"/>
      <c r="M575" s="158"/>
      <c r="U575" s="279"/>
      <c r="V575" s="1" t="str">
        <f t="shared" si="7"/>
        <v/>
      </c>
      <c r="AT575" s="154" t="s">
        <v>170</v>
      </c>
      <c r="AU575" s="154" t="s">
        <v>88</v>
      </c>
      <c r="AV575" s="13" t="s">
        <v>166</v>
      </c>
      <c r="AW575" s="13" t="s">
        <v>36</v>
      </c>
      <c r="AX575" s="13" t="s">
        <v>82</v>
      </c>
      <c r="AY575" s="154" t="s">
        <v>158</v>
      </c>
    </row>
    <row r="576" spans="2:65" s="1" customFormat="1" ht="16.5" customHeight="1" x14ac:dyDescent="0.2">
      <c r="B576" s="33"/>
      <c r="C576" s="129" t="s">
        <v>862</v>
      </c>
      <c r="D576" s="129" t="s">
        <v>161</v>
      </c>
      <c r="E576" s="130" t="s">
        <v>863</v>
      </c>
      <c r="F576" s="131" t="s">
        <v>864</v>
      </c>
      <c r="G576" s="132" t="s">
        <v>164</v>
      </c>
      <c r="H576" s="133">
        <v>5.23</v>
      </c>
      <c r="I576" s="134"/>
      <c r="J576" s="135">
        <f>ROUND(I576*H576,2)</f>
        <v>0</v>
      </c>
      <c r="K576" s="131" t="s">
        <v>165</v>
      </c>
      <c r="L576" s="33"/>
      <c r="M576" s="136" t="s">
        <v>19</v>
      </c>
      <c r="N576" s="137" t="s">
        <v>47</v>
      </c>
      <c r="P576" s="138">
        <f>O576*H576</f>
        <v>0</v>
      </c>
      <c r="Q576" s="138">
        <v>0</v>
      </c>
      <c r="R576" s="138">
        <f>Q576*H576</f>
        <v>0</v>
      </c>
      <c r="S576" s="138">
        <v>0</v>
      </c>
      <c r="T576" s="138">
        <f>S576*H576</f>
        <v>0</v>
      </c>
      <c r="U576" s="276" t="s">
        <v>340</v>
      </c>
      <c r="V576" s="1">
        <f t="shared" si="7"/>
        <v>0</v>
      </c>
      <c r="AR576" s="140" t="s">
        <v>259</v>
      </c>
      <c r="AT576" s="140" t="s">
        <v>161</v>
      </c>
      <c r="AU576" s="140" t="s">
        <v>88</v>
      </c>
      <c r="AY576" s="18" t="s">
        <v>158</v>
      </c>
      <c r="BE576" s="141">
        <f>IF(N576="základní",J576,0)</f>
        <v>0</v>
      </c>
      <c r="BF576" s="141">
        <f>IF(N576="snížená",J576,0)</f>
        <v>0</v>
      </c>
      <c r="BG576" s="141">
        <f>IF(N576="zákl. přenesená",J576,0)</f>
        <v>0</v>
      </c>
      <c r="BH576" s="141">
        <f>IF(N576="sníž. přenesená",J576,0)</f>
        <v>0</v>
      </c>
      <c r="BI576" s="141">
        <f>IF(N576="nulová",J576,0)</f>
        <v>0</v>
      </c>
      <c r="BJ576" s="18" t="s">
        <v>88</v>
      </c>
      <c r="BK576" s="141">
        <f>ROUND(I576*H576,2)</f>
        <v>0</v>
      </c>
      <c r="BL576" s="18" t="s">
        <v>259</v>
      </c>
      <c r="BM576" s="140" t="s">
        <v>865</v>
      </c>
    </row>
    <row r="577" spans="2:65" s="1" customFormat="1" x14ac:dyDescent="0.2">
      <c r="B577" s="33"/>
      <c r="D577" s="142" t="s">
        <v>168</v>
      </c>
      <c r="F577" s="143" t="s">
        <v>866</v>
      </c>
      <c r="I577" s="144"/>
      <c r="L577" s="33"/>
      <c r="M577" s="145"/>
      <c r="U577" s="277"/>
      <c r="V577" s="1" t="str">
        <f t="shared" si="7"/>
        <v/>
      </c>
      <c r="AT577" s="18" t="s">
        <v>168</v>
      </c>
      <c r="AU577" s="18" t="s">
        <v>88</v>
      </c>
    </row>
    <row r="578" spans="2:65" s="1" customFormat="1" ht="16.5" customHeight="1" x14ac:dyDescent="0.2">
      <c r="B578" s="33"/>
      <c r="C578" s="129" t="s">
        <v>867</v>
      </c>
      <c r="D578" s="129" t="s">
        <v>161</v>
      </c>
      <c r="E578" s="130" t="s">
        <v>868</v>
      </c>
      <c r="F578" s="131" t="s">
        <v>869</v>
      </c>
      <c r="G578" s="132" t="s">
        <v>164</v>
      </c>
      <c r="H578" s="133">
        <v>5.23</v>
      </c>
      <c r="I578" s="134"/>
      <c r="J578" s="135">
        <f>ROUND(I578*H578,2)</f>
        <v>0</v>
      </c>
      <c r="K578" s="131" t="s">
        <v>165</v>
      </c>
      <c r="L578" s="33"/>
      <c r="M578" s="136" t="s">
        <v>19</v>
      </c>
      <c r="N578" s="137" t="s">
        <v>47</v>
      </c>
      <c r="P578" s="138">
        <f>O578*H578</f>
        <v>0</v>
      </c>
      <c r="Q578" s="138">
        <v>1E-4</v>
      </c>
      <c r="R578" s="138">
        <f>Q578*H578</f>
        <v>5.2300000000000003E-4</v>
      </c>
      <c r="S578" s="138">
        <v>0</v>
      </c>
      <c r="T578" s="138">
        <f>S578*H578</f>
        <v>0</v>
      </c>
      <c r="U578" s="276" t="s">
        <v>340</v>
      </c>
      <c r="V578" s="1">
        <f t="shared" si="7"/>
        <v>0</v>
      </c>
      <c r="AR578" s="140" t="s">
        <v>259</v>
      </c>
      <c r="AT578" s="140" t="s">
        <v>161</v>
      </c>
      <c r="AU578" s="140" t="s">
        <v>88</v>
      </c>
      <c r="AY578" s="18" t="s">
        <v>158</v>
      </c>
      <c r="BE578" s="141">
        <f>IF(N578="základní",J578,0)</f>
        <v>0</v>
      </c>
      <c r="BF578" s="141">
        <f>IF(N578="snížená",J578,0)</f>
        <v>0</v>
      </c>
      <c r="BG578" s="141">
        <f>IF(N578="zákl. přenesená",J578,0)</f>
        <v>0</v>
      </c>
      <c r="BH578" s="141">
        <f>IF(N578="sníž. přenesená",J578,0)</f>
        <v>0</v>
      </c>
      <c r="BI578" s="141">
        <f>IF(N578="nulová",J578,0)</f>
        <v>0</v>
      </c>
      <c r="BJ578" s="18" t="s">
        <v>88</v>
      </c>
      <c r="BK578" s="141">
        <f>ROUND(I578*H578,2)</f>
        <v>0</v>
      </c>
      <c r="BL578" s="18" t="s">
        <v>259</v>
      </c>
      <c r="BM578" s="140" t="s">
        <v>870</v>
      </c>
    </row>
    <row r="579" spans="2:65" s="1" customFormat="1" x14ac:dyDescent="0.2">
      <c r="B579" s="33"/>
      <c r="D579" s="142" t="s">
        <v>168</v>
      </c>
      <c r="F579" s="143" t="s">
        <v>871</v>
      </c>
      <c r="I579" s="144"/>
      <c r="L579" s="33"/>
      <c r="M579" s="145"/>
      <c r="U579" s="277"/>
      <c r="V579" s="1" t="str">
        <f t="shared" si="7"/>
        <v/>
      </c>
      <c r="AT579" s="18" t="s">
        <v>168</v>
      </c>
      <c r="AU579" s="18" t="s">
        <v>88</v>
      </c>
    </row>
    <row r="580" spans="2:65" s="14" customFormat="1" x14ac:dyDescent="0.2">
      <c r="B580" s="159"/>
      <c r="D580" s="147" t="s">
        <v>170</v>
      </c>
      <c r="E580" s="160" t="s">
        <v>19</v>
      </c>
      <c r="F580" s="161" t="s">
        <v>559</v>
      </c>
      <c r="H580" s="160" t="s">
        <v>19</v>
      </c>
      <c r="I580" s="162"/>
      <c r="L580" s="159"/>
      <c r="M580" s="163"/>
      <c r="U580" s="280"/>
      <c r="V580" s="1" t="str">
        <f t="shared" si="7"/>
        <v/>
      </c>
      <c r="AT580" s="160" t="s">
        <v>170</v>
      </c>
      <c r="AU580" s="160" t="s">
        <v>88</v>
      </c>
      <c r="AV580" s="14" t="s">
        <v>82</v>
      </c>
      <c r="AW580" s="14" t="s">
        <v>36</v>
      </c>
      <c r="AX580" s="14" t="s">
        <v>75</v>
      </c>
      <c r="AY580" s="160" t="s">
        <v>158</v>
      </c>
    </row>
    <row r="581" spans="2:65" s="12" customFormat="1" x14ac:dyDescent="0.2">
      <c r="B581" s="146"/>
      <c r="D581" s="147" t="s">
        <v>170</v>
      </c>
      <c r="E581" s="148" t="s">
        <v>19</v>
      </c>
      <c r="F581" s="149" t="s">
        <v>319</v>
      </c>
      <c r="H581" s="150">
        <v>0.97</v>
      </c>
      <c r="I581" s="151"/>
      <c r="L581" s="146"/>
      <c r="M581" s="152"/>
      <c r="U581" s="278"/>
      <c r="V581" s="1" t="str">
        <f t="shared" si="7"/>
        <v/>
      </c>
      <c r="AT581" s="148" t="s">
        <v>170</v>
      </c>
      <c r="AU581" s="148" t="s">
        <v>88</v>
      </c>
      <c r="AV581" s="12" t="s">
        <v>88</v>
      </c>
      <c r="AW581" s="12" t="s">
        <v>36</v>
      </c>
      <c r="AX581" s="12" t="s">
        <v>75</v>
      </c>
      <c r="AY581" s="148" t="s">
        <v>158</v>
      </c>
    </row>
    <row r="582" spans="2:65" s="12" customFormat="1" x14ac:dyDescent="0.2">
      <c r="B582" s="146"/>
      <c r="D582" s="147" t="s">
        <v>170</v>
      </c>
      <c r="E582" s="148" t="s">
        <v>19</v>
      </c>
      <c r="F582" s="149" t="s">
        <v>320</v>
      </c>
      <c r="H582" s="150">
        <v>4.26</v>
      </c>
      <c r="I582" s="151"/>
      <c r="L582" s="146"/>
      <c r="M582" s="152"/>
      <c r="U582" s="278"/>
      <c r="V582" s="1" t="str">
        <f t="shared" si="7"/>
        <v/>
      </c>
      <c r="AT582" s="148" t="s">
        <v>170</v>
      </c>
      <c r="AU582" s="148" t="s">
        <v>88</v>
      </c>
      <c r="AV582" s="12" t="s">
        <v>88</v>
      </c>
      <c r="AW582" s="12" t="s">
        <v>36</v>
      </c>
      <c r="AX582" s="12" t="s">
        <v>75</v>
      </c>
      <c r="AY582" s="148" t="s">
        <v>158</v>
      </c>
    </row>
    <row r="583" spans="2:65" s="13" customFormat="1" x14ac:dyDescent="0.2">
      <c r="B583" s="153"/>
      <c r="D583" s="147" t="s">
        <v>170</v>
      </c>
      <c r="E583" s="154" t="s">
        <v>19</v>
      </c>
      <c r="F583" s="155" t="s">
        <v>173</v>
      </c>
      <c r="H583" s="156">
        <v>5.2299999999999995</v>
      </c>
      <c r="I583" s="157"/>
      <c r="L583" s="153"/>
      <c r="M583" s="158"/>
      <c r="U583" s="279"/>
      <c r="V583" s="1" t="str">
        <f t="shared" si="7"/>
        <v/>
      </c>
      <c r="AT583" s="154" t="s">
        <v>170</v>
      </c>
      <c r="AU583" s="154" t="s">
        <v>88</v>
      </c>
      <c r="AV583" s="13" t="s">
        <v>166</v>
      </c>
      <c r="AW583" s="13" t="s">
        <v>36</v>
      </c>
      <c r="AX583" s="13" t="s">
        <v>82</v>
      </c>
      <c r="AY583" s="154" t="s">
        <v>158</v>
      </c>
    </row>
    <row r="584" spans="2:65" s="1" customFormat="1" ht="33" customHeight="1" x14ac:dyDescent="0.2">
      <c r="B584" s="33"/>
      <c r="C584" s="129" t="s">
        <v>872</v>
      </c>
      <c r="D584" s="129" t="s">
        <v>161</v>
      </c>
      <c r="E584" s="130" t="s">
        <v>873</v>
      </c>
      <c r="F584" s="131" t="s">
        <v>874</v>
      </c>
      <c r="G584" s="132" t="s">
        <v>181</v>
      </c>
      <c r="H584" s="133">
        <v>1</v>
      </c>
      <c r="I584" s="134"/>
      <c r="J584" s="135">
        <f>ROUND(I584*H584,2)</f>
        <v>0</v>
      </c>
      <c r="K584" s="131" t="s">
        <v>165</v>
      </c>
      <c r="L584" s="33"/>
      <c r="M584" s="136" t="s">
        <v>19</v>
      </c>
      <c r="N584" s="137" t="s">
        <v>47</v>
      </c>
      <c r="P584" s="138">
        <f>O584*H584</f>
        <v>0</v>
      </c>
      <c r="Q584" s="138">
        <v>1.0499999999999999E-3</v>
      </c>
      <c r="R584" s="138">
        <f>Q584*H584</f>
        <v>1.0499999999999999E-3</v>
      </c>
      <c r="S584" s="138">
        <v>5.4999999999999997E-3</v>
      </c>
      <c r="T584" s="138">
        <f>S584*H584</f>
        <v>5.4999999999999997E-3</v>
      </c>
      <c r="U584" s="276" t="s">
        <v>340</v>
      </c>
      <c r="V584" s="1">
        <f t="shared" si="7"/>
        <v>0</v>
      </c>
      <c r="AR584" s="140" t="s">
        <v>259</v>
      </c>
      <c r="AT584" s="140" t="s">
        <v>161</v>
      </c>
      <c r="AU584" s="140" t="s">
        <v>88</v>
      </c>
      <c r="AY584" s="18" t="s">
        <v>158</v>
      </c>
      <c r="BE584" s="141">
        <f>IF(N584="základní",J584,0)</f>
        <v>0</v>
      </c>
      <c r="BF584" s="141">
        <f>IF(N584="snížená",J584,0)</f>
        <v>0</v>
      </c>
      <c r="BG584" s="141">
        <f>IF(N584="zákl. přenesená",J584,0)</f>
        <v>0</v>
      </c>
      <c r="BH584" s="141">
        <f>IF(N584="sníž. přenesená",J584,0)</f>
        <v>0</v>
      </c>
      <c r="BI584" s="141">
        <f>IF(N584="nulová",J584,0)</f>
        <v>0</v>
      </c>
      <c r="BJ584" s="18" t="s">
        <v>88</v>
      </c>
      <c r="BK584" s="141">
        <f>ROUND(I584*H584,2)</f>
        <v>0</v>
      </c>
      <c r="BL584" s="18" t="s">
        <v>259</v>
      </c>
      <c r="BM584" s="140" t="s">
        <v>875</v>
      </c>
    </row>
    <row r="585" spans="2:65" s="1" customFormat="1" x14ac:dyDescent="0.2">
      <c r="B585" s="33"/>
      <c r="D585" s="142" t="s">
        <v>168</v>
      </c>
      <c r="F585" s="143" t="s">
        <v>876</v>
      </c>
      <c r="I585" s="144"/>
      <c r="L585" s="33"/>
      <c r="M585" s="145"/>
      <c r="U585" s="277"/>
      <c r="V585" s="1" t="str">
        <f t="shared" si="7"/>
        <v/>
      </c>
      <c r="AT585" s="18" t="s">
        <v>168</v>
      </c>
      <c r="AU585" s="18" t="s">
        <v>88</v>
      </c>
    </row>
    <row r="586" spans="2:65" s="14" customFormat="1" x14ac:dyDescent="0.2">
      <c r="B586" s="159"/>
      <c r="D586" s="147" t="s">
        <v>170</v>
      </c>
      <c r="E586" s="160" t="s">
        <v>19</v>
      </c>
      <c r="F586" s="161" t="s">
        <v>877</v>
      </c>
      <c r="H586" s="160" t="s">
        <v>19</v>
      </c>
      <c r="I586" s="162"/>
      <c r="L586" s="159"/>
      <c r="M586" s="163"/>
      <c r="U586" s="280"/>
      <c r="V586" s="1" t="str">
        <f t="shared" si="7"/>
        <v/>
      </c>
      <c r="AT586" s="160" t="s">
        <v>170</v>
      </c>
      <c r="AU586" s="160" t="s">
        <v>88</v>
      </c>
      <c r="AV586" s="14" t="s">
        <v>82</v>
      </c>
      <c r="AW586" s="14" t="s">
        <v>36</v>
      </c>
      <c r="AX586" s="14" t="s">
        <v>75</v>
      </c>
      <c r="AY586" s="160" t="s">
        <v>158</v>
      </c>
    </row>
    <row r="587" spans="2:65" s="12" customFormat="1" x14ac:dyDescent="0.2">
      <c r="B587" s="146"/>
      <c r="D587" s="147" t="s">
        <v>170</v>
      </c>
      <c r="E587" s="148" t="s">
        <v>19</v>
      </c>
      <c r="F587" s="149" t="s">
        <v>878</v>
      </c>
      <c r="H587" s="150">
        <v>1</v>
      </c>
      <c r="I587" s="151"/>
      <c r="L587" s="146"/>
      <c r="M587" s="152"/>
      <c r="U587" s="278"/>
      <c r="V587" s="1" t="str">
        <f t="shared" si="7"/>
        <v/>
      </c>
      <c r="AT587" s="148" t="s">
        <v>170</v>
      </c>
      <c r="AU587" s="148" t="s">
        <v>88</v>
      </c>
      <c r="AV587" s="12" t="s">
        <v>88</v>
      </c>
      <c r="AW587" s="12" t="s">
        <v>36</v>
      </c>
      <c r="AX587" s="12" t="s">
        <v>75</v>
      </c>
      <c r="AY587" s="148" t="s">
        <v>158</v>
      </c>
    </row>
    <row r="588" spans="2:65" s="13" customFormat="1" x14ac:dyDescent="0.2">
      <c r="B588" s="153"/>
      <c r="D588" s="147" t="s">
        <v>170</v>
      </c>
      <c r="E588" s="154" t="s">
        <v>19</v>
      </c>
      <c r="F588" s="155" t="s">
        <v>173</v>
      </c>
      <c r="H588" s="156">
        <v>1</v>
      </c>
      <c r="I588" s="157"/>
      <c r="L588" s="153"/>
      <c r="M588" s="158"/>
      <c r="U588" s="279"/>
      <c r="V588" s="1" t="str">
        <f t="shared" si="7"/>
        <v/>
      </c>
      <c r="AT588" s="154" t="s">
        <v>170</v>
      </c>
      <c r="AU588" s="154" t="s">
        <v>88</v>
      </c>
      <c r="AV588" s="13" t="s">
        <v>166</v>
      </c>
      <c r="AW588" s="13" t="s">
        <v>36</v>
      </c>
      <c r="AX588" s="13" t="s">
        <v>82</v>
      </c>
      <c r="AY588" s="154" t="s">
        <v>158</v>
      </c>
    </row>
    <row r="589" spans="2:65" s="1" customFormat="1" ht="24.2" customHeight="1" x14ac:dyDescent="0.2">
      <c r="B589" s="33"/>
      <c r="C589" s="129" t="s">
        <v>879</v>
      </c>
      <c r="D589" s="129" t="s">
        <v>161</v>
      </c>
      <c r="E589" s="130" t="s">
        <v>880</v>
      </c>
      <c r="F589" s="131" t="s">
        <v>881</v>
      </c>
      <c r="G589" s="132" t="s">
        <v>181</v>
      </c>
      <c r="H589" s="133">
        <v>1</v>
      </c>
      <c r="I589" s="134"/>
      <c r="J589" s="135">
        <f>ROUND(I589*H589,2)</f>
        <v>0</v>
      </c>
      <c r="K589" s="131" t="s">
        <v>165</v>
      </c>
      <c r="L589" s="33"/>
      <c r="M589" s="136" t="s">
        <v>19</v>
      </c>
      <c r="N589" s="137" t="s">
        <v>47</v>
      </c>
      <c r="P589" s="138">
        <f>O589*H589</f>
        <v>0</v>
      </c>
      <c r="Q589" s="138">
        <v>5.0000000000000002E-5</v>
      </c>
      <c r="R589" s="138">
        <f>Q589*H589</f>
        <v>5.0000000000000002E-5</v>
      </c>
      <c r="S589" s="138">
        <v>0</v>
      </c>
      <c r="T589" s="138">
        <f>S589*H589</f>
        <v>0</v>
      </c>
      <c r="U589" s="276" t="s">
        <v>340</v>
      </c>
      <c r="V589" s="1">
        <f t="shared" si="7"/>
        <v>0</v>
      </c>
      <c r="AR589" s="140" t="s">
        <v>259</v>
      </c>
      <c r="AT589" s="140" t="s">
        <v>161</v>
      </c>
      <c r="AU589" s="140" t="s">
        <v>88</v>
      </c>
      <c r="AY589" s="18" t="s">
        <v>158</v>
      </c>
      <c r="BE589" s="141">
        <f>IF(N589="základní",J589,0)</f>
        <v>0</v>
      </c>
      <c r="BF589" s="141">
        <f>IF(N589="snížená",J589,0)</f>
        <v>0</v>
      </c>
      <c r="BG589" s="141">
        <f>IF(N589="zákl. přenesená",J589,0)</f>
        <v>0</v>
      </c>
      <c r="BH589" s="141">
        <f>IF(N589="sníž. přenesená",J589,0)</f>
        <v>0</v>
      </c>
      <c r="BI589" s="141">
        <f>IF(N589="nulová",J589,0)</f>
        <v>0</v>
      </c>
      <c r="BJ589" s="18" t="s">
        <v>88</v>
      </c>
      <c r="BK589" s="141">
        <f>ROUND(I589*H589,2)</f>
        <v>0</v>
      </c>
      <c r="BL589" s="18" t="s">
        <v>259</v>
      </c>
      <c r="BM589" s="140" t="s">
        <v>882</v>
      </c>
    </row>
    <row r="590" spans="2:65" s="1" customFormat="1" x14ac:dyDescent="0.2">
      <c r="B590" s="33"/>
      <c r="D590" s="142" t="s">
        <v>168</v>
      </c>
      <c r="F590" s="143" t="s">
        <v>883</v>
      </c>
      <c r="I590" s="144"/>
      <c r="L590" s="33"/>
      <c r="M590" s="145"/>
      <c r="U590" s="277"/>
      <c r="V590" s="1" t="str">
        <f t="shared" si="7"/>
        <v/>
      </c>
      <c r="AT590" s="18" t="s">
        <v>168</v>
      </c>
      <c r="AU590" s="18" t="s">
        <v>88</v>
      </c>
    </row>
    <row r="591" spans="2:65" s="14" customFormat="1" x14ac:dyDescent="0.2">
      <c r="B591" s="159"/>
      <c r="D591" s="147" t="s">
        <v>170</v>
      </c>
      <c r="E591" s="160" t="s">
        <v>19</v>
      </c>
      <c r="F591" s="161" t="s">
        <v>877</v>
      </c>
      <c r="H591" s="160" t="s">
        <v>19</v>
      </c>
      <c r="I591" s="162"/>
      <c r="L591" s="159"/>
      <c r="M591" s="163"/>
      <c r="U591" s="280"/>
      <c r="V591" s="1" t="str">
        <f t="shared" si="7"/>
        <v/>
      </c>
      <c r="AT591" s="160" t="s">
        <v>170</v>
      </c>
      <c r="AU591" s="160" t="s">
        <v>88</v>
      </c>
      <c r="AV591" s="14" t="s">
        <v>82</v>
      </c>
      <c r="AW591" s="14" t="s">
        <v>36</v>
      </c>
      <c r="AX591" s="14" t="s">
        <v>75</v>
      </c>
      <c r="AY591" s="160" t="s">
        <v>158</v>
      </c>
    </row>
    <row r="592" spans="2:65" s="12" customFormat="1" x14ac:dyDescent="0.2">
      <c r="B592" s="146"/>
      <c r="D592" s="147" t="s">
        <v>170</v>
      </c>
      <c r="E592" s="148" t="s">
        <v>19</v>
      </c>
      <c r="F592" s="149" t="s">
        <v>878</v>
      </c>
      <c r="H592" s="150">
        <v>1</v>
      </c>
      <c r="I592" s="151"/>
      <c r="L592" s="146"/>
      <c r="M592" s="152"/>
      <c r="U592" s="278"/>
      <c r="V592" s="1" t="str">
        <f t="shared" si="7"/>
        <v/>
      </c>
      <c r="AT592" s="148" t="s">
        <v>170</v>
      </c>
      <c r="AU592" s="148" t="s">
        <v>88</v>
      </c>
      <c r="AV592" s="12" t="s">
        <v>88</v>
      </c>
      <c r="AW592" s="12" t="s">
        <v>36</v>
      </c>
      <c r="AX592" s="12" t="s">
        <v>75</v>
      </c>
      <c r="AY592" s="148" t="s">
        <v>158</v>
      </c>
    </row>
    <row r="593" spans="2:65" s="13" customFormat="1" x14ac:dyDescent="0.2">
      <c r="B593" s="153"/>
      <c r="D593" s="147" t="s">
        <v>170</v>
      </c>
      <c r="E593" s="154" t="s">
        <v>19</v>
      </c>
      <c r="F593" s="155" t="s">
        <v>173</v>
      </c>
      <c r="H593" s="156">
        <v>1</v>
      </c>
      <c r="I593" s="157"/>
      <c r="L593" s="153"/>
      <c r="M593" s="158"/>
      <c r="U593" s="279"/>
      <c r="V593" s="1" t="str">
        <f t="shared" si="7"/>
        <v/>
      </c>
      <c r="AT593" s="154" t="s">
        <v>170</v>
      </c>
      <c r="AU593" s="154" t="s">
        <v>88</v>
      </c>
      <c r="AV593" s="13" t="s">
        <v>166</v>
      </c>
      <c r="AW593" s="13" t="s">
        <v>36</v>
      </c>
      <c r="AX593" s="13" t="s">
        <v>82</v>
      </c>
      <c r="AY593" s="154" t="s">
        <v>158</v>
      </c>
    </row>
    <row r="594" spans="2:65" s="1" customFormat="1" ht="16.5" customHeight="1" x14ac:dyDescent="0.2">
      <c r="B594" s="33"/>
      <c r="C594" s="171" t="s">
        <v>884</v>
      </c>
      <c r="D594" s="171" t="s">
        <v>346</v>
      </c>
      <c r="E594" s="172" t="s">
        <v>885</v>
      </c>
      <c r="F594" s="173" t="s">
        <v>886</v>
      </c>
      <c r="G594" s="174" t="s">
        <v>181</v>
      </c>
      <c r="H594" s="175">
        <v>1</v>
      </c>
      <c r="I594" s="176"/>
      <c r="J594" s="177">
        <f>ROUND(I594*H594,2)</f>
        <v>0</v>
      </c>
      <c r="K594" s="173" t="s">
        <v>165</v>
      </c>
      <c r="L594" s="178"/>
      <c r="M594" s="179" t="s">
        <v>19</v>
      </c>
      <c r="N594" s="180" t="s">
        <v>47</v>
      </c>
      <c r="P594" s="138">
        <f>O594*H594</f>
        <v>0</v>
      </c>
      <c r="Q594" s="138">
        <v>2.7000000000000001E-3</v>
      </c>
      <c r="R594" s="138">
        <f>Q594*H594</f>
        <v>2.7000000000000001E-3</v>
      </c>
      <c r="S594" s="138">
        <v>0</v>
      </c>
      <c r="T594" s="138">
        <f>S594*H594</f>
        <v>0</v>
      </c>
      <c r="U594" s="276" t="s">
        <v>340</v>
      </c>
      <c r="V594" s="1">
        <f t="shared" si="7"/>
        <v>0</v>
      </c>
      <c r="AR594" s="140" t="s">
        <v>379</v>
      </c>
      <c r="AT594" s="140" t="s">
        <v>346</v>
      </c>
      <c r="AU594" s="140" t="s">
        <v>88</v>
      </c>
      <c r="AY594" s="18" t="s">
        <v>158</v>
      </c>
      <c r="BE594" s="141">
        <f>IF(N594="základní",J594,0)</f>
        <v>0</v>
      </c>
      <c r="BF594" s="141">
        <f>IF(N594="snížená",J594,0)</f>
        <v>0</v>
      </c>
      <c r="BG594" s="141">
        <f>IF(N594="zákl. přenesená",J594,0)</f>
        <v>0</v>
      </c>
      <c r="BH594" s="141">
        <f>IF(N594="sníž. přenesená",J594,0)</f>
        <v>0</v>
      </c>
      <c r="BI594" s="141">
        <f>IF(N594="nulová",J594,0)</f>
        <v>0</v>
      </c>
      <c r="BJ594" s="18" t="s">
        <v>88</v>
      </c>
      <c r="BK594" s="141">
        <f>ROUND(I594*H594,2)</f>
        <v>0</v>
      </c>
      <c r="BL594" s="18" t="s">
        <v>259</v>
      </c>
      <c r="BM594" s="140" t="s">
        <v>887</v>
      </c>
    </row>
    <row r="595" spans="2:65" s="1" customFormat="1" ht="29.25" x14ac:dyDescent="0.2">
      <c r="B595" s="33"/>
      <c r="D595" s="147" t="s">
        <v>248</v>
      </c>
      <c r="F595" s="164" t="s">
        <v>888</v>
      </c>
      <c r="I595" s="144"/>
      <c r="L595" s="33"/>
      <c r="M595" s="145"/>
      <c r="U595" s="277"/>
      <c r="V595" s="1" t="str">
        <f t="shared" si="7"/>
        <v/>
      </c>
      <c r="AT595" s="18" t="s">
        <v>248</v>
      </c>
      <c r="AU595" s="18" t="s">
        <v>88</v>
      </c>
    </row>
    <row r="596" spans="2:65" s="1" customFormat="1" ht="24.2" customHeight="1" x14ac:dyDescent="0.2">
      <c r="B596" s="33"/>
      <c r="C596" s="129" t="s">
        <v>889</v>
      </c>
      <c r="D596" s="129" t="s">
        <v>161</v>
      </c>
      <c r="E596" s="130" t="s">
        <v>890</v>
      </c>
      <c r="F596" s="131" t="s">
        <v>891</v>
      </c>
      <c r="G596" s="132" t="s">
        <v>164</v>
      </c>
      <c r="H596" s="133">
        <v>22.667999999999999</v>
      </c>
      <c r="I596" s="134"/>
      <c r="J596" s="135">
        <f>ROUND(I596*H596,2)</f>
        <v>0</v>
      </c>
      <c r="K596" s="131" t="s">
        <v>165</v>
      </c>
      <c r="L596" s="33"/>
      <c r="M596" s="136" t="s">
        <v>19</v>
      </c>
      <c r="N596" s="137" t="s">
        <v>47</v>
      </c>
      <c r="P596" s="138">
        <f>O596*H596</f>
        <v>0</v>
      </c>
      <c r="Q596" s="138">
        <v>2.0000000000000001E-4</v>
      </c>
      <c r="R596" s="138">
        <f>Q596*H596</f>
        <v>4.5336000000000005E-3</v>
      </c>
      <c r="S596" s="138">
        <v>0</v>
      </c>
      <c r="T596" s="138">
        <f>S596*H596</f>
        <v>0</v>
      </c>
      <c r="U596" s="276" t="s">
        <v>19</v>
      </c>
      <c r="V596" s="1" t="str">
        <f t="shared" si="7"/>
        <v/>
      </c>
      <c r="AR596" s="140" t="s">
        <v>259</v>
      </c>
      <c r="AT596" s="140" t="s">
        <v>161</v>
      </c>
      <c r="AU596" s="140" t="s">
        <v>88</v>
      </c>
      <c r="AY596" s="18" t="s">
        <v>158</v>
      </c>
      <c r="BE596" s="141">
        <f>IF(N596="základní",J596,0)</f>
        <v>0</v>
      </c>
      <c r="BF596" s="141">
        <f>IF(N596="snížená",J596,0)</f>
        <v>0</v>
      </c>
      <c r="BG596" s="141">
        <f>IF(N596="zákl. přenesená",J596,0)</f>
        <v>0</v>
      </c>
      <c r="BH596" s="141">
        <f>IF(N596="sníž. přenesená",J596,0)</f>
        <v>0</v>
      </c>
      <c r="BI596" s="141">
        <f>IF(N596="nulová",J596,0)</f>
        <v>0</v>
      </c>
      <c r="BJ596" s="18" t="s">
        <v>88</v>
      </c>
      <c r="BK596" s="141">
        <f>ROUND(I596*H596,2)</f>
        <v>0</v>
      </c>
      <c r="BL596" s="18" t="s">
        <v>259</v>
      </c>
      <c r="BM596" s="140" t="s">
        <v>892</v>
      </c>
    </row>
    <row r="597" spans="2:65" s="1" customFormat="1" x14ac:dyDescent="0.2">
      <c r="B597" s="33"/>
      <c r="D597" s="142" t="s">
        <v>168</v>
      </c>
      <c r="F597" s="143" t="s">
        <v>893</v>
      </c>
      <c r="I597" s="144"/>
      <c r="L597" s="33"/>
      <c r="M597" s="145"/>
      <c r="U597" s="277"/>
      <c r="V597" s="1" t="str">
        <f t="shared" si="7"/>
        <v/>
      </c>
      <c r="AT597" s="18" t="s">
        <v>168</v>
      </c>
      <c r="AU597" s="18" t="s">
        <v>88</v>
      </c>
    </row>
    <row r="598" spans="2:65" s="12" customFormat="1" x14ac:dyDescent="0.2">
      <c r="B598" s="146"/>
      <c r="D598" s="147" t="s">
        <v>170</v>
      </c>
      <c r="E598" s="148" t="s">
        <v>19</v>
      </c>
      <c r="F598" s="149" t="s">
        <v>894</v>
      </c>
      <c r="H598" s="150">
        <v>22.667999999999999</v>
      </c>
      <c r="I598" s="151"/>
      <c r="L598" s="146"/>
      <c r="M598" s="152"/>
      <c r="U598" s="278"/>
      <c r="V598" s="1" t="str">
        <f t="shared" si="7"/>
        <v/>
      </c>
      <c r="AT598" s="148" t="s">
        <v>170</v>
      </c>
      <c r="AU598" s="148" t="s">
        <v>88</v>
      </c>
      <c r="AV598" s="12" t="s">
        <v>88</v>
      </c>
      <c r="AW598" s="12" t="s">
        <v>36</v>
      </c>
      <c r="AX598" s="12" t="s">
        <v>75</v>
      </c>
      <c r="AY598" s="148" t="s">
        <v>158</v>
      </c>
    </row>
    <row r="599" spans="2:65" s="13" customFormat="1" x14ac:dyDescent="0.2">
      <c r="B599" s="153"/>
      <c r="D599" s="147" t="s">
        <v>170</v>
      </c>
      <c r="E599" s="154" t="s">
        <v>19</v>
      </c>
      <c r="F599" s="155" t="s">
        <v>173</v>
      </c>
      <c r="H599" s="156">
        <v>22.667999999999999</v>
      </c>
      <c r="I599" s="157"/>
      <c r="L599" s="153"/>
      <c r="M599" s="158"/>
      <c r="U599" s="279"/>
      <c r="V599" s="1" t="str">
        <f t="shared" si="7"/>
        <v/>
      </c>
      <c r="AT599" s="154" t="s">
        <v>170</v>
      </c>
      <c r="AU599" s="154" t="s">
        <v>88</v>
      </c>
      <c r="AV599" s="13" t="s">
        <v>166</v>
      </c>
      <c r="AW599" s="13" t="s">
        <v>36</v>
      </c>
      <c r="AX599" s="13" t="s">
        <v>82</v>
      </c>
      <c r="AY599" s="154" t="s">
        <v>158</v>
      </c>
    </row>
    <row r="600" spans="2:65" s="1" customFormat="1" ht="24.2" customHeight="1" x14ac:dyDescent="0.2">
      <c r="B600" s="33"/>
      <c r="C600" s="129" t="s">
        <v>895</v>
      </c>
      <c r="D600" s="129" t="s">
        <v>161</v>
      </c>
      <c r="E600" s="130" t="s">
        <v>896</v>
      </c>
      <c r="F600" s="131" t="s">
        <v>897</v>
      </c>
      <c r="G600" s="132" t="s">
        <v>164</v>
      </c>
      <c r="H600" s="133">
        <v>6.0839999999999996</v>
      </c>
      <c r="I600" s="134"/>
      <c r="J600" s="135">
        <f>ROUND(I600*H600,2)</f>
        <v>0</v>
      </c>
      <c r="K600" s="131" t="s">
        <v>165</v>
      </c>
      <c r="L600" s="33"/>
      <c r="M600" s="136" t="s">
        <v>19</v>
      </c>
      <c r="N600" s="137" t="s">
        <v>47</v>
      </c>
      <c r="P600" s="138">
        <f>O600*H600</f>
        <v>0</v>
      </c>
      <c r="Q600" s="138">
        <v>1E-4</v>
      </c>
      <c r="R600" s="138">
        <f>Q600*H600</f>
        <v>6.0840000000000004E-4</v>
      </c>
      <c r="S600" s="138">
        <v>0</v>
      </c>
      <c r="T600" s="138">
        <f>S600*H600</f>
        <v>0</v>
      </c>
      <c r="U600" s="276" t="s">
        <v>19</v>
      </c>
      <c r="V600" s="1" t="str">
        <f t="shared" si="7"/>
        <v/>
      </c>
      <c r="AR600" s="140" t="s">
        <v>259</v>
      </c>
      <c r="AT600" s="140" t="s">
        <v>161</v>
      </c>
      <c r="AU600" s="140" t="s">
        <v>88</v>
      </c>
      <c r="AY600" s="18" t="s">
        <v>158</v>
      </c>
      <c r="BE600" s="141">
        <f>IF(N600="základní",J600,0)</f>
        <v>0</v>
      </c>
      <c r="BF600" s="141">
        <f>IF(N600="snížená",J600,0)</f>
        <v>0</v>
      </c>
      <c r="BG600" s="141">
        <f>IF(N600="zákl. přenesená",J600,0)</f>
        <v>0</v>
      </c>
      <c r="BH600" s="141">
        <f>IF(N600="sníž. přenesená",J600,0)</f>
        <v>0</v>
      </c>
      <c r="BI600" s="141">
        <f>IF(N600="nulová",J600,0)</f>
        <v>0</v>
      </c>
      <c r="BJ600" s="18" t="s">
        <v>88</v>
      </c>
      <c r="BK600" s="141">
        <f>ROUND(I600*H600,2)</f>
        <v>0</v>
      </c>
      <c r="BL600" s="18" t="s">
        <v>259</v>
      </c>
      <c r="BM600" s="140" t="s">
        <v>898</v>
      </c>
    </row>
    <row r="601" spans="2:65" s="1" customFormat="1" x14ac:dyDescent="0.2">
      <c r="B601" s="33"/>
      <c r="D601" s="142" t="s">
        <v>168</v>
      </c>
      <c r="F601" s="143" t="s">
        <v>899</v>
      </c>
      <c r="I601" s="144"/>
      <c r="L601" s="33"/>
      <c r="M601" s="145"/>
      <c r="U601" s="277"/>
      <c r="V601" s="1" t="str">
        <f t="shared" si="7"/>
        <v/>
      </c>
      <c r="AT601" s="18" t="s">
        <v>168</v>
      </c>
      <c r="AU601" s="18" t="s">
        <v>88</v>
      </c>
    </row>
    <row r="602" spans="2:65" s="12" customFormat="1" x14ac:dyDescent="0.2">
      <c r="B602" s="146"/>
      <c r="D602" s="147" t="s">
        <v>170</v>
      </c>
      <c r="E602" s="148" t="s">
        <v>19</v>
      </c>
      <c r="F602" s="149" t="s">
        <v>900</v>
      </c>
      <c r="H602" s="150">
        <v>6.0839999999999996</v>
      </c>
      <c r="I602" s="151"/>
      <c r="L602" s="146"/>
      <c r="M602" s="152"/>
      <c r="U602" s="278"/>
      <c r="V602" s="1" t="str">
        <f t="shared" si="7"/>
        <v/>
      </c>
      <c r="AT602" s="148" t="s">
        <v>170</v>
      </c>
      <c r="AU602" s="148" t="s">
        <v>88</v>
      </c>
      <c r="AV602" s="12" t="s">
        <v>88</v>
      </c>
      <c r="AW602" s="12" t="s">
        <v>36</v>
      </c>
      <c r="AX602" s="12" t="s">
        <v>75</v>
      </c>
      <c r="AY602" s="148" t="s">
        <v>158</v>
      </c>
    </row>
    <row r="603" spans="2:65" s="13" customFormat="1" x14ac:dyDescent="0.2">
      <c r="B603" s="153"/>
      <c r="D603" s="147" t="s">
        <v>170</v>
      </c>
      <c r="E603" s="154" t="s">
        <v>19</v>
      </c>
      <c r="F603" s="155" t="s">
        <v>173</v>
      </c>
      <c r="H603" s="156">
        <v>6.0839999999999996</v>
      </c>
      <c r="I603" s="157"/>
      <c r="L603" s="153"/>
      <c r="M603" s="158"/>
      <c r="U603" s="279"/>
      <c r="V603" s="1" t="str">
        <f t="shared" si="7"/>
        <v/>
      </c>
      <c r="AT603" s="154" t="s">
        <v>170</v>
      </c>
      <c r="AU603" s="154" t="s">
        <v>88</v>
      </c>
      <c r="AV603" s="13" t="s">
        <v>166</v>
      </c>
      <c r="AW603" s="13" t="s">
        <v>36</v>
      </c>
      <c r="AX603" s="13" t="s">
        <v>82</v>
      </c>
      <c r="AY603" s="154" t="s">
        <v>158</v>
      </c>
    </row>
    <row r="604" spans="2:65" s="1" customFormat="1" ht="24.2" customHeight="1" x14ac:dyDescent="0.2">
      <c r="B604" s="33"/>
      <c r="C604" s="129" t="s">
        <v>901</v>
      </c>
      <c r="D604" s="129" t="s">
        <v>161</v>
      </c>
      <c r="E604" s="130" t="s">
        <v>902</v>
      </c>
      <c r="F604" s="131" t="s">
        <v>903</v>
      </c>
      <c r="G604" s="132" t="s">
        <v>164</v>
      </c>
      <c r="H604" s="133">
        <v>10.696</v>
      </c>
      <c r="I604" s="134"/>
      <c r="J604" s="135">
        <f>ROUND(I604*H604,2)</f>
        <v>0</v>
      </c>
      <c r="K604" s="131" t="s">
        <v>165</v>
      </c>
      <c r="L604" s="33"/>
      <c r="M604" s="136" t="s">
        <v>19</v>
      </c>
      <c r="N604" s="137" t="s">
        <v>47</v>
      </c>
      <c r="P604" s="138">
        <f>O604*H604</f>
        <v>0</v>
      </c>
      <c r="Q604" s="138">
        <v>1E-4</v>
      </c>
      <c r="R604" s="138">
        <f>Q604*H604</f>
        <v>1.0696E-3</v>
      </c>
      <c r="S604" s="138">
        <v>0</v>
      </c>
      <c r="T604" s="138">
        <f>S604*H604</f>
        <v>0</v>
      </c>
      <c r="U604" s="276" t="s">
        <v>19</v>
      </c>
      <c r="V604" s="1" t="str">
        <f t="shared" si="7"/>
        <v/>
      </c>
      <c r="AR604" s="140" t="s">
        <v>259</v>
      </c>
      <c r="AT604" s="140" t="s">
        <v>161</v>
      </c>
      <c r="AU604" s="140" t="s">
        <v>88</v>
      </c>
      <c r="AY604" s="18" t="s">
        <v>158</v>
      </c>
      <c r="BE604" s="141">
        <f>IF(N604="základní",J604,0)</f>
        <v>0</v>
      </c>
      <c r="BF604" s="141">
        <f>IF(N604="snížená",J604,0)</f>
        <v>0</v>
      </c>
      <c r="BG604" s="141">
        <f>IF(N604="zákl. přenesená",J604,0)</f>
        <v>0</v>
      </c>
      <c r="BH604" s="141">
        <f>IF(N604="sníž. přenesená",J604,0)</f>
        <v>0</v>
      </c>
      <c r="BI604" s="141">
        <f>IF(N604="nulová",J604,0)</f>
        <v>0</v>
      </c>
      <c r="BJ604" s="18" t="s">
        <v>88</v>
      </c>
      <c r="BK604" s="141">
        <f>ROUND(I604*H604,2)</f>
        <v>0</v>
      </c>
      <c r="BL604" s="18" t="s">
        <v>259</v>
      </c>
      <c r="BM604" s="140" t="s">
        <v>904</v>
      </c>
    </row>
    <row r="605" spans="2:65" s="1" customFormat="1" x14ac:dyDescent="0.2">
      <c r="B605" s="33"/>
      <c r="D605" s="142" t="s">
        <v>168</v>
      </c>
      <c r="F605" s="143" t="s">
        <v>905</v>
      </c>
      <c r="I605" s="144"/>
      <c r="L605" s="33"/>
      <c r="M605" s="145"/>
      <c r="U605" s="277"/>
      <c r="V605" s="1" t="str">
        <f t="shared" si="7"/>
        <v/>
      </c>
      <c r="AT605" s="18" t="s">
        <v>168</v>
      </c>
      <c r="AU605" s="18" t="s">
        <v>88</v>
      </c>
    </row>
    <row r="606" spans="2:65" s="12" customFormat="1" x14ac:dyDescent="0.2">
      <c r="B606" s="146"/>
      <c r="D606" s="147" t="s">
        <v>170</v>
      </c>
      <c r="E606" s="148" t="s">
        <v>19</v>
      </c>
      <c r="F606" s="149" t="s">
        <v>906</v>
      </c>
      <c r="H606" s="150">
        <v>10.696</v>
      </c>
      <c r="I606" s="151"/>
      <c r="L606" s="146"/>
      <c r="M606" s="152"/>
      <c r="U606" s="278"/>
      <c r="V606" s="1" t="str">
        <f t="shared" si="7"/>
        <v/>
      </c>
      <c r="AT606" s="148" t="s">
        <v>170</v>
      </c>
      <c r="AU606" s="148" t="s">
        <v>88</v>
      </c>
      <c r="AV606" s="12" t="s">
        <v>88</v>
      </c>
      <c r="AW606" s="12" t="s">
        <v>36</v>
      </c>
      <c r="AX606" s="12" t="s">
        <v>75</v>
      </c>
      <c r="AY606" s="148" t="s">
        <v>158</v>
      </c>
    </row>
    <row r="607" spans="2:65" s="13" customFormat="1" x14ac:dyDescent="0.2">
      <c r="B607" s="153"/>
      <c r="D607" s="147" t="s">
        <v>170</v>
      </c>
      <c r="E607" s="154" t="s">
        <v>19</v>
      </c>
      <c r="F607" s="155" t="s">
        <v>173</v>
      </c>
      <c r="H607" s="156">
        <v>10.696</v>
      </c>
      <c r="I607" s="157"/>
      <c r="L607" s="153"/>
      <c r="M607" s="158"/>
      <c r="U607" s="279"/>
      <c r="V607" s="1" t="str">
        <f t="shared" si="7"/>
        <v/>
      </c>
      <c r="AT607" s="154" t="s">
        <v>170</v>
      </c>
      <c r="AU607" s="154" t="s">
        <v>88</v>
      </c>
      <c r="AV607" s="13" t="s">
        <v>166</v>
      </c>
      <c r="AW607" s="13" t="s">
        <v>36</v>
      </c>
      <c r="AX607" s="13" t="s">
        <v>82</v>
      </c>
      <c r="AY607" s="154" t="s">
        <v>158</v>
      </c>
    </row>
    <row r="608" spans="2:65" s="1" customFormat="1" ht="24.2" customHeight="1" x14ac:dyDescent="0.2">
      <c r="B608" s="33"/>
      <c r="C608" s="129" t="s">
        <v>907</v>
      </c>
      <c r="D608" s="129" t="s">
        <v>161</v>
      </c>
      <c r="E608" s="130" t="s">
        <v>908</v>
      </c>
      <c r="F608" s="131" t="s">
        <v>909</v>
      </c>
      <c r="G608" s="132" t="s">
        <v>164</v>
      </c>
      <c r="H608" s="133">
        <v>31.94</v>
      </c>
      <c r="I608" s="134"/>
      <c r="J608" s="135">
        <f>ROUND(I608*H608,2)</f>
        <v>0</v>
      </c>
      <c r="K608" s="131" t="s">
        <v>165</v>
      </c>
      <c r="L608" s="33"/>
      <c r="M608" s="136" t="s">
        <v>19</v>
      </c>
      <c r="N608" s="137" t="s">
        <v>47</v>
      </c>
      <c r="P608" s="138">
        <f>O608*H608</f>
        <v>0</v>
      </c>
      <c r="Q608" s="138">
        <v>4.7219999999999998E-2</v>
      </c>
      <c r="R608" s="138">
        <f>Q608*H608</f>
        <v>1.5082068</v>
      </c>
      <c r="S608" s="138">
        <v>0</v>
      </c>
      <c r="T608" s="138">
        <f>S608*H608</f>
        <v>0</v>
      </c>
      <c r="U608" s="276" t="s">
        <v>19</v>
      </c>
      <c r="V608" s="1" t="str">
        <f t="shared" si="7"/>
        <v/>
      </c>
      <c r="AR608" s="140" t="s">
        <v>259</v>
      </c>
      <c r="AT608" s="140" t="s">
        <v>161</v>
      </c>
      <c r="AU608" s="140" t="s">
        <v>88</v>
      </c>
      <c r="AY608" s="18" t="s">
        <v>158</v>
      </c>
      <c r="BE608" s="141">
        <f>IF(N608="základní",J608,0)</f>
        <v>0</v>
      </c>
      <c r="BF608" s="141">
        <f>IF(N608="snížená",J608,0)</f>
        <v>0</v>
      </c>
      <c r="BG608" s="141">
        <f>IF(N608="zákl. přenesená",J608,0)</f>
        <v>0</v>
      </c>
      <c r="BH608" s="141">
        <f>IF(N608="sníž. přenesená",J608,0)</f>
        <v>0</v>
      </c>
      <c r="BI608" s="141">
        <f>IF(N608="nulová",J608,0)</f>
        <v>0</v>
      </c>
      <c r="BJ608" s="18" t="s">
        <v>88</v>
      </c>
      <c r="BK608" s="141">
        <f>ROUND(I608*H608,2)</f>
        <v>0</v>
      </c>
      <c r="BL608" s="18" t="s">
        <v>259</v>
      </c>
      <c r="BM608" s="140" t="s">
        <v>910</v>
      </c>
    </row>
    <row r="609" spans="2:65" s="1" customFormat="1" x14ac:dyDescent="0.2">
      <c r="B609" s="33"/>
      <c r="D609" s="142" t="s">
        <v>168</v>
      </c>
      <c r="F609" s="143" t="s">
        <v>911</v>
      </c>
      <c r="I609" s="144"/>
      <c r="L609" s="33"/>
      <c r="M609" s="145"/>
      <c r="U609" s="277"/>
      <c r="V609" s="1" t="str">
        <f t="shared" si="7"/>
        <v/>
      </c>
      <c r="AT609" s="18" t="s">
        <v>168</v>
      </c>
      <c r="AU609" s="18" t="s">
        <v>88</v>
      </c>
    </row>
    <row r="610" spans="2:65" s="14" customFormat="1" x14ac:dyDescent="0.2">
      <c r="B610" s="159"/>
      <c r="D610" s="147" t="s">
        <v>170</v>
      </c>
      <c r="E610" s="160" t="s">
        <v>19</v>
      </c>
      <c r="F610" s="161" t="s">
        <v>912</v>
      </c>
      <c r="H610" s="160" t="s">
        <v>19</v>
      </c>
      <c r="I610" s="162"/>
      <c r="L610" s="159"/>
      <c r="M610" s="163"/>
      <c r="U610" s="280"/>
      <c r="V610" s="1" t="str">
        <f t="shared" si="7"/>
        <v/>
      </c>
      <c r="AT610" s="160" t="s">
        <v>170</v>
      </c>
      <c r="AU610" s="160" t="s">
        <v>88</v>
      </c>
      <c r="AV610" s="14" t="s">
        <v>82</v>
      </c>
      <c r="AW610" s="14" t="s">
        <v>36</v>
      </c>
      <c r="AX610" s="14" t="s">
        <v>75</v>
      </c>
      <c r="AY610" s="160" t="s">
        <v>158</v>
      </c>
    </row>
    <row r="611" spans="2:65" s="12" customFormat="1" x14ac:dyDescent="0.2">
      <c r="B611" s="146"/>
      <c r="D611" s="147" t="s">
        <v>170</v>
      </c>
      <c r="E611" s="148" t="s">
        <v>19</v>
      </c>
      <c r="F611" s="149" t="s">
        <v>913</v>
      </c>
      <c r="H611" s="150">
        <v>18.989999999999998</v>
      </c>
      <c r="I611" s="151"/>
      <c r="L611" s="146"/>
      <c r="M611" s="152"/>
      <c r="U611" s="278"/>
      <c r="V611" s="1" t="str">
        <f t="shared" si="7"/>
        <v/>
      </c>
      <c r="AT611" s="148" t="s">
        <v>170</v>
      </c>
      <c r="AU611" s="148" t="s">
        <v>88</v>
      </c>
      <c r="AV611" s="12" t="s">
        <v>88</v>
      </c>
      <c r="AW611" s="12" t="s">
        <v>36</v>
      </c>
      <c r="AX611" s="12" t="s">
        <v>75</v>
      </c>
      <c r="AY611" s="148" t="s">
        <v>158</v>
      </c>
    </row>
    <row r="612" spans="2:65" s="12" customFormat="1" x14ac:dyDescent="0.2">
      <c r="B612" s="146"/>
      <c r="D612" s="147" t="s">
        <v>170</v>
      </c>
      <c r="E612" s="148" t="s">
        <v>19</v>
      </c>
      <c r="F612" s="149" t="s">
        <v>561</v>
      </c>
      <c r="H612" s="150">
        <v>12.95</v>
      </c>
      <c r="I612" s="151"/>
      <c r="L612" s="146"/>
      <c r="M612" s="152"/>
      <c r="U612" s="278"/>
      <c r="V612" s="1" t="str">
        <f t="shared" si="7"/>
        <v/>
      </c>
      <c r="AT612" s="148" t="s">
        <v>170</v>
      </c>
      <c r="AU612" s="148" t="s">
        <v>88</v>
      </c>
      <c r="AV612" s="12" t="s">
        <v>88</v>
      </c>
      <c r="AW612" s="12" t="s">
        <v>36</v>
      </c>
      <c r="AX612" s="12" t="s">
        <v>75</v>
      </c>
      <c r="AY612" s="148" t="s">
        <v>158</v>
      </c>
    </row>
    <row r="613" spans="2:65" s="13" customFormat="1" x14ac:dyDescent="0.2">
      <c r="B613" s="153"/>
      <c r="D613" s="147" t="s">
        <v>170</v>
      </c>
      <c r="E613" s="154" t="s">
        <v>19</v>
      </c>
      <c r="F613" s="155" t="s">
        <v>173</v>
      </c>
      <c r="H613" s="156">
        <v>31.939999999999998</v>
      </c>
      <c r="I613" s="157"/>
      <c r="L613" s="153"/>
      <c r="M613" s="158"/>
      <c r="U613" s="279"/>
      <c r="V613" s="1" t="str">
        <f t="shared" si="7"/>
        <v/>
      </c>
      <c r="AT613" s="154" t="s">
        <v>170</v>
      </c>
      <c r="AU613" s="154" t="s">
        <v>88</v>
      </c>
      <c r="AV613" s="13" t="s">
        <v>166</v>
      </c>
      <c r="AW613" s="13" t="s">
        <v>36</v>
      </c>
      <c r="AX613" s="13" t="s">
        <v>82</v>
      </c>
      <c r="AY613" s="154" t="s">
        <v>158</v>
      </c>
    </row>
    <row r="614" spans="2:65" s="1" customFormat="1" ht="37.9" customHeight="1" x14ac:dyDescent="0.2">
      <c r="B614" s="33"/>
      <c r="C614" s="129" t="s">
        <v>914</v>
      </c>
      <c r="D614" s="129" t="s">
        <v>161</v>
      </c>
      <c r="E614" s="130" t="s">
        <v>915</v>
      </c>
      <c r="F614" s="131" t="s">
        <v>916</v>
      </c>
      <c r="G614" s="132" t="s">
        <v>664</v>
      </c>
      <c r="H614" s="181"/>
      <c r="I614" s="134"/>
      <c r="J614" s="135">
        <f>ROUND(I614*H614,2)</f>
        <v>0</v>
      </c>
      <c r="K614" s="131" t="s">
        <v>165</v>
      </c>
      <c r="L614" s="33"/>
      <c r="M614" s="136" t="s">
        <v>19</v>
      </c>
      <c r="N614" s="137" t="s">
        <v>47</v>
      </c>
      <c r="P614" s="138">
        <f>O614*H614</f>
        <v>0</v>
      </c>
      <c r="Q614" s="138">
        <v>0</v>
      </c>
      <c r="R614" s="138">
        <f>Q614*H614</f>
        <v>0</v>
      </c>
      <c r="S614" s="138">
        <v>0</v>
      </c>
      <c r="T614" s="138">
        <f>S614*H614</f>
        <v>0</v>
      </c>
      <c r="U614" s="276" t="s">
        <v>19</v>
      </c>
      <c r="V614" s="1" t="str">
        <f t="shared" si="7"/>
        <v/>
      </c>
      <c r="AR614" s="140" t="s">
        <v>259</v>
      </c>
      <c r="AT614" s="140" t="s">
        <v>161</v>
      </c>
      <c r="AU614" s="140" t="s">
        <v>88</v>
      </c>
      <c r="AY614" s="18" t="s">
        <v>158</v>
      </c>
      <c r="BE614" s="141">
        <f>IF(N614="základní",J614,0)</f>
        <v>0</v>
      </c>
      <c r="BF614" s="141">
        <f>IF(N614="snížená",J614,0)</f>
        <v>0</v>
      </c>
      <c r="BG614" s="141">
        <f>IF(N614="zákl. přenesená",J614,0)</f>
        <v>0</v>
      </c>
      <c r="BH614" s="141">
        <f>IF(N614="sníž. přenesená",J614,0)</f>
        <v>0</v>
      </c>
      <c r="BI614" s="141">
        <f>IF(N614="nulová",J614,0)</f>
        <v>0</v>
      </c>
      <c r="BJ614" s="18" t="s">
        <v>88</v>
      </c>
      <c r="BK614" s="141">
        <f>ROUND(I614*H614,2)</f>
        <v>0</v>
      </c>
      <c r="BL614" s="18" t="s">
        <v>259</v>
      </c>
      <c r="BM614" s="140" t="s">
        <v>917</v>
      </c>
    </row>
    <row r="615" spans="2:65" s="1" customFormat="1" x14ac:dyDescent="0.2">
      <c r="B615" s="33"/>
      <c r="D615" s="142" t="s">
        <v>168</v>
      </c>
      <c r="F615" s="143" t="s">
        <v>918</v>
      </c>
      <c r="I615" s="144"/>
      <c r="L615" s="33"/>
      <c r="M615" s="145"/>
      <c r="U615" s="277"/>
      <c r="V615" s="1" t="str">
        <f t="shared" si="7"/>
        <v/>
      </c>
      <c r="AT615" s="18" t="s">
        <v>168</v>
      </c>
      <c r="AU615" s="18" t="s">
        <v>88</v>
      </c>
    </row>
    <row r="616" spans="2:65" s="11" customFormat="1" ht="22.9" customHeight="1" x14ac:dyDescent="0.2">
      <c r="B616" s="117"/>
      <c r="D616" s="118" t="s">
        <v>74</v>
      </c>
      <c r="E616" s="127" t="s">
        <v>919</v>
      </c>
      <c r="F616" s="127" t="s">
        <v>920</v>
      </c>
      <c r="I616" s="120"/>
      <c r="J616" s="128">
        <f>BK616</f>
        <v>0</v>
      </c>
      <c r="L616" s="117"/>
      <c r="M616" s="122"/>
      <c r="P616" s="123">
        <f>SUM(P617:P629)</f>
        <v>0</v>
      </c>
      <c r="R616" s="123">
        <f>SUM(R617:R629)</f>
        <v>1.2320000000000001E-2</v>
      </c>
      <c r="T616" s="123">
        <f>SUM(T617:T629)</f>
        <v>5.8450000000000004E-3</v>
      </c>
      <c r="U616" s="275"/>
      <c r="V616" s="1" t="str">
        <f t="shared" si="7"/>
        <v/>
      </c>
      <c r="AR616" s="118" t="s">
        <v>88</v>
      </c>
      <c r="AT616" s="125" t="s">
        <v>74</v>
      </c>
      <c r="AU616" s="125" t="s">
        <v>82</v>
      </c>
      <c r="AY616" s="118" t="s">
        <v>158</v>
      </c>
      <c r="BK616" s="126">
        <f>SUM(BK617:BK629)</f>
        <v>0</v>
      </c>
    </row>
    <row r="617" spans="2:65" s="1" customFormat="1" ht="16.5" customHeight="1" x14ac:dyDescent="0.2">
      <c r="B617" s="33"/>
      <c r="C617" s="129" t="s">
        <v>921</v>
      </c>
      <c r="D617" s="129" t="s">
        <v>161</v>
      </c>
      <c r="E617" s="130" t="s">
        <v>922</v>
      </c>
      <c r="F617" s="131" t="s">
        <v>923</v>
      </c>
      <c r="G617" s="132" t="s">
        <v>188</v>
      </c>
      <c r="H617" s="133">
        <v>3.5</v>
      </c>
      <c r="I617" s="134"/>
      <c r="J617" s="135">
        <f>ROUND(I617*H617,2)</f>
        <v>0</v>
      </c>
      <c r="K617" s="131" t="s">
        <v>165</v>
      </c>
      <c r="L617" s="33"/>
      <c r="M617" s="136" t="s">
        <v>19</v>
      </c>
      <c r="N617" s="137" t="s">
        <v>47</v>
      </c>
      <c r="P617" s="138">
        <f>O617*H617</f>
        <v>0</v>
      </c>
      <c r="Q617" s="138">
        <v>0</v>
      </c>
      <c r="R617" s="138">
        <f>Q617*H617</f>
        <v>0</v>
      </c>
      <c r="S617" s="138">
        <v>1.67E-3</v>
      </c>
      <c r="T617" s="138">
        <f>S617*H617</f>
        <v>5.8450000000000004E-3</v>
      </c>
      <c r="U617" s="276" t="s">
        <v>19</v>
      </c>
      <c r="V617" s="1" t="str">
        <f t="shared" si="7"/>
        <v/>
      </c>
      <c r="AR617" s="140" t="s">
        <v>259</v>
      </c>
      <c r="AT617" s="140" t="s">
        <v>161</v>
      </c>
      <c r="AU617" s="140" t="s">
        <v>88</v>
      </c>
      <c r="AY617" s="18" t="s">
        <v>158</v>
      </c>
      <c r="BE617" s="141">
        <f>IF(N617="základní",J617,0)</f>
        <v>0</v>
      </c>
      <c r="BF617" s="141">
        <f>IF(N617="snížená",J617,0)</f>
        <v>0</v>
      </c>
      <c r="BG617" s="141">
        <f>IF(N617="zákl. přenesená",J617,0)</f>
        <v>0</v>
      </c>
      <c r="BH617" s="141">
        <f>IF(N617="sníž. přenesená",J617,0)</f>
        <v>0</v>
      </c>
      <c r="BI617" s="141">
        <f>IF(N617="nulová",J617,0)</f>
        <v>0</v>
      </c>
      <c r="BJ617" s="18" t="s">
        <v>88</v>
      </c>
      <c r="BK617" s="141">
        <f>ROUND(I617*H617,2)</f>
        <v>0</v>
      </c>
      <c r="BL617" s="18" t="s">
        <v>259</v>
      </c>
      <c r="BM617" s="140" t="s">
        <v>924</v>
      </c>
    </row>
    <row r="618" spans="2:65" s="1" customFormat="1" x14ac:dyDescent="0.2">
      <c r="B618" s="33"/>
      <c r="D618" s="142" t="s">
        <v>168</v>
      </c>
      <c r="F618" s="143" t="s">
        <v>925</v>
      </c>
      <c r="I618" s="144"/>
      <c r="L618" s="33"/>
      <c r="M618" s="145"/>
      <c r="U618" s="277"/>
      <c r="V618" s="1" t="str">
        <f t="shared" si="7"/>
        <v/>
      </c>
      <c r="AT618" s="18" t="s">
        <v>168</v>
      </c>
      <c r="AU618" s="18" t="s">
        <v>88</v>
      </c>
    </row>
    <row r="619" spans="2:65" s="12" customFormat="1" x14ac:dyDescent="0.2">
      <c r="B619" s="146"/>
      <c r="D619" s="147" t="s">
        <v>170</v>
      </c>
      <c r="E619" s="148" t="s">
        <v>19</v>
      </c>
      <c r="F619" s="149" t="s">
        <v>926</v>
      </c>
      <c r="H619" s="150">
        <v>0.98</v>
      </c>
      <c r="I619" s="151"/>
      <c r="L619" s="146"/>
      <c r="M619" s="152"/>
      <c r="U619" s="278"/>
      <c r="V619" s="1" t="str">
        <f t="shared" si="7"/>
        <v/>
      </c>
      <c r="AT619" s="148" t="s">
        <v>170</v>
      </c>
      <c r="AU619" s="148" t="s">
        <v>88</v>
      </c>
      <c r="AV619" s="12" t="s">
        <v>88</v>
      </c>
      <c r="AW619" s="12" t="s">
        <v>36</v>
      </c>
      <c r="AX619" s="12" t="s">
        <v>75</v>
      </c>
      <c r="AY619" s="148" t="s">
        <v>158</v>
      </c>
    </row>
    <row r="620" spans="2:65" s="12" customFormat="1" x14ac:dyDescent="0.2">
      <c r="B620" s="146"/>
      <c r="D620" s="147" t="s">
        <v>170</v>
      </c>
      <c r="E620" s="148" t="s">
        <v>19</v>
      </c>
      <c r="F620" s="149" t="s">
        <v>927</v>
      </c>
      <c r="H620" s="150">
        <v>2.52</v>
      </c>
      <c r="I620" s="151"/>
      <c r="L620" s="146"/>
      <c r="M620" s="152"/>
      <c r="U620" s="278"/>
      <c r="V620" s="1" t="str">
        <f t="shared" si="7"/>
        <v/>
      </c>
      <c r="AT620" s="148" t="s">
        <v>170</v>
      </c>
      <c r="AU620" s="148" t="s">
        <v>88</v>
      </c>
      <c r="AV620" s="12" t="s">
        <v>88</v>
      </c>
      <c r="AW620" s="12" t="s">
        <v>36</v>
      </c>
      <c r="AX620" s="12" t="s">
        <v>75</v>
      </c>
      <c r="AY620" s="148" t="s">
        <v>158</v>
      </c>
    </row>
    <row r="621" spans="2:65" s="13" customFormat="1" x14ac:dyDescent="0.2">
      <c r="B621" s="153"/>
      <c r="D621" s="147" t="s">
        <v>170</v>
      </c>
      <c r="E621" s="154" t="s">
        <v>19</v>
      </c>
      <c r="F621" s="155" t="s">
        <v>173</v>
      </c>
      <c r="H621" s="156">
        <v>3.5</v>
      </c>
      <c r="I621" s="157"/>
      <c r="L621" s="153"/>
      <c r="M621" s="158"/>
      <c r="U621" s="279"/>
      <c r="V621" s="1" t="str">
        <f t="shared" si="7"/>
        <v/>
      </c>
      <c r="AT621" s="154" t="s">
        <v>170</v>
      </c>
      <c r="AU621" s="154" t="s">
        <v>88</v>
      </c>
      <c r="AV621" s="13" t="s">
        <v>166</v>
      </c>
      <c r="AW621" s="13" t="s">
        <v>36</v>
      </c>
      <c r="AX621" s="13" t="s">
        <v>82</v>
      </c>
      <c r="AY621" s="154" t="s">
        <v>158</v>
      </c>
    </row>
    <row r="622" spans="2:65" s="1" customFormat="1" ht="24.2" customHeight="1" x14ac:dyDescent="0.2">
      <c r="B622" s="33"/>
      <c r="C622" s="129" t="s">
        <v>928</v>
      </c>
      <c r="D622" s="129" t="s">
        <v>161</v>
      </c>
      <c r="E622" s="130" t="s">
        <v>929</v>
      </c>
      <c r="F622" s="131" t="s">
        <v>930</v>
      </c>
      <c r="G622" s="132" t="s">
        <v>188</v>
      </c>
      <c r="H622" s="133">
        <v>3.5</v>
      </c>
      <c r="I622" s="134"/>
      <c r="J622" s="135">
        <f>ROUND(I622*H622,2)</f>
        <v>0</v>
      </c>
      <c r="K622" s="131" t="s">
        <v>165</v>
      </c>
      <c r="L622" s="33"/>
      <c r="M622" s="136" t="s">
        <v>19</v>
      </c>
      <c r="N622" s="137" t="s">
        <v>47</v>
      </c>
      <c r="P622" s="138">
        <f>O622*H622</f>
        <v>0</v>
      </c>
      <c r="Q622" s="138">
        <v>3.5200000000000001E-3</v>
      </c>
      <c r="R622" s="138">
        <f>Q622*H622</f>
        <v>1.2320000000000001E-2</v>
      </c>
      <c r="S622" s="138">
        <v>0</v>
      </c>
      <c r="T622" s="138">
        <f>S622*H622</f>
        <v>0</v>
      </c>
      <c r="U622" s="276" t="s">
        <v>19</v>
      </c>
      <c r="V622" s="1" t="str">
        <f t="shared" ref="V622:V685" si="8">IF(U622="investice",J622,"")</f>
        <v/>
      </c>
      <c r="AR622" s="140" t="s">
        <v>259</v>
      </c>
      <c r="AT622" s="140" t="s">
        <v>161</v>
      </c>
      <c r="AU622" s="140" t="s">
        <v>88</v>
      </c>
      <c r="AY622" s="18" t="s">
        <v>158</v>
      </c>
      <c r="BE622" s="141">
        <f>IF(N622="základní",J622,0)</f>
        <v>0</v>
      </c>
      <c r="BF622" s="141">
        <f>IF(N622="snížená",J622,0)</f>
        <v>0</v>
      </c>
      <c r="BG622" s="141">
        <f>IF(N622="zákl. přenesená",J622,0)</f>
        <v>0</v>
      </c>
      <c r="BH622" s="141">
        <f>IF(N622="sníž. přenesená",J622,0)</f>
        <v>0</v>
      </c>
      <c r="BI622" s="141">
        <f>IF(N622="nulová",J622,0)</f>
        <v>0</v>
      </c>
      <c r="BJ622" s="18" t="s">
        <v>88</v>
      </c>
      <c r="BK622" s="141">
        <f>ROUND(I622*H622,2)</f>
        <v>0</v>
      </c>
      <c r="BL622" s="18" t="s">
        <v>259</v>
      </c>
      <c r="BM622" s="140" t="s">
        <v>931</v>
      </c>
    </row>
    <row r="623" spans="2:65" s="1" customFormat="1" x14ac:dyDescent="0.2">
      <c r="B623" s="33"/>
      <c r="D623" s="142" t="s">
        <v>168</v>
      </c>
      <c r="F623" s="143" t="s">
        <v>932</v>
      </c>
      <c r="I623" s="144"/>
      <c r="L623" s="33"/>
      <c r="M623" s="145"/>
      <c r="U623" s="277"/>
      <c r="V623" s="1" t="str">
        <f t="shared" si="8"/>
        <v/>
      </c>
      <c r="AT623" s="18" t="s">
        <v>168</v>
      </c>
      <c r="AU623" s="18" t="s">
        <v>88</v>
      </c>
    </row>
    <row r="624" spans="2:65" s="14" customFormat="1" x14ac:dyDescent="0.2">
      <c r="B624" s="159"/>
      <c r="D624" s="147" t="s">
        <v>170</v>
      </c>
      <c r="E624" s="160" t="s">
        <v>19</v>
      </c>
      <c r="F624" s="161" t="s">
        <v>933</v>
      </c>
      <c r="H624" s="160" t="s">
        <v>19</v>
      </c>
      <c r="I624" s="162"/>
      <c r="L624" s="159"/>
      <c r="M624" s="163"/>
      <c r="U624" s="280"/>
      <c r="V624" s="1" t="str">
        <f t="shared" si="8"/>
        <v/>
      </c>
      <c r="AT624" s="160" t="s">
        <v>170</v>
      </c>
      <c r="AU624" s="160" t="s">
        <v>88</v>
      </c>
      <c r="AV624" s="14" t="s">
        <v>82</v>
      </c>
      <c r="AW624" s="14" t="s">
        <v>36</v>
      </c>
      <c r="AX624" s="14" t="s">
        <v>75</v>
      </c>
      <c r="AY624" s="160" t="s">
        <v>158</v>
      </c>
    </row>
    <row r="625" spans="2:65" s="12" customFormat="1" x14ac:dyDescent="0.2">
      <c r="B625" s="146"/>
      <c r="D625" s="147" t="s">
        <v>170</v>
      </c>
      <c r="E625" s="148" t="s">
        <v>19</v>
      </c>
      <c r="F625" s="149" t="s">
        <v>926</v>
      </c>
      <c r="H625" s="150">
        <v>0.98</v>
      </c>
      <c r="I625" s="151"/>
      <c r="L625" s="146"/>
      <c r="M625" s="152"/>
      <c r="U625" s="278"/>
      <c r="V625" s="1" t="str">
        <f t="shared" si="8"/>
        <v/>
      </c>
      <c r="AT625" s="148" t="s">
        <v>170</v>
      </c>
      <c r="AU625" s="148" t="s">
        <v>88</v>
      </c>
      <c r="AV625" s="12" t="s">
        <v>88</v>
      </c>
      <c r="AW625" s="12" t="s">
        <v>36</v>
      </c>
      <c r="AX625" s="12" t="s">
        <v>75</v>
      </c>
      <c r="AY625" s="148" t="s">
        <v>158</v>
      </c>
    </row>
    <row r="626" spans="2:65" s="12" customFormat="1" x14ac:dyDescent="0.2">
      <c r="B626" s="146"/>
      <c r="D626" s="147" t="s">
        <v>170</v>
      </c>
      <c r="E626" s="148" t="s">
        <v>19</v>
      </c>
      <c r="F626" s="149" t="s">
        <v>927</v>
      </c>
      <c r="H626" s="150">
        <v>2.52</v>
      </c>
      <c r="I626" s="151"/>
      <c r="L626" s="146"/>
      <c r="M626" s="152"/>
      <c r="U626" s="278"/>
      <c r="V626" s="1" t="str">
        <f t="shared" si="8"/>
        <v/>
      </c>
      <c r="AT626" s="148" t="s">
        <v>170</v>
      </c>
      <c r="AU626" s="148" t="s">
        <v>88</v>
      </c>
      <c r="AV626" s="12" t="s">
        <v>88</v>
      </c>
      <c r="AW626" s="12" t="s">
        <v>36</v>
      </c>
      <c r="AX626" s="12" t="s">
        <v>75</v>
      </c>
      <c r="AY626" s="148" t="s">
        <v>158</v>
      </c>
    </row>
    <row r="627" spans="2:65" s="13" customFormat="1" x14ac:dyDescent="0.2">
      <c r="B627" s="153"/>
      <c r="D627" s="147" t="s">
        <v>170</v>
      </c>
      <c r="E627" s="154" t="s">
        <v>19</v>
      </c>
      <c r="F627" s="155" t="s">
        <v>173</v>
      </c>
      <c r="H627" s="156">
        <v>3.5</v>
      </c>
      <c r="I627" s="157"/>
      <c r="L627" s="153"/>
      <c r="M627" s="158"/>
      <c r="U627" s="279"/>
      <c r="V627" s="1" t="str">
        <f t="shared" si="8"/>
        <v/>
      </c>
      <c r="AT627" s="154" t="s">
        <v>170</v>
      </c>
      <c r="AU627" s="154" t="s">
        <v>88</v>
      </c>
      <c r="AV627" s="13" t="s">
        <v>166</v>
      </c>
      <c r="AW627" s="13" t="s">
        <v>36</v>
      </c>
      <c r="AX627" s="13" t="s">
        <v>82</v>
      </c>
      <c r="AY627" s="154" t="s">
        <v>158</v>
      </c>
    </row>
    <row r="628" spans="2:65" s="1" customFormat="1" ht="33" customHeight="1" x14ac:dyDescent="0.2">
      <c r="B628" s="33"/>
      <c r="C628" s="129" t="s">
        <v>934</v>
      </c>
      <c r="D628" s="129" t="s">
        <v>161</v>
      </c>
      <c r="E628" s="130" t="s">
        <v>935</v>
      </c>
      <c r="F628" s="131" t="s">
        <v>936</v>
      </c>
      <c r="G628" s="132" t="s">
        <v>664</v>
      </c>
      <c r="H628" s="181"/>
      <c r="I628" s="134"/>
      <c r="J628" s="135">
        <f>ROUND(I628*H628,2)</f>
        <v>0</v>
      </c>
      <c r="K628" s="131" t="s">
        <v>165</v>
      </c>
      <c r="L628" s="33"/>
      <c r="M628" s="136" t="s">
        <v>19</v>
      </c>
      <c r="N628" s="137" t="s">
        <v>47</v>
      </c>
      <c r="P628" s="138">
        <f>O628*H628</f>
        <v>0</v>
      </c>
      <c r="Q628" s="138">
        <v>0</v>
      </c>
      <c r="R628" s="138">
        <f>Q628*H628</f>
        <v>0</v>
      </c>
      <c r="S628" s="138">
        <v>0</v>
      </c>
      <c r="T628" s="138">
        <f>S628*H628</f>
        <v>0</v>
      </c>
      <c r="U628" s="276" t="s">
        <v>19</v>
      </c>
      <c r="V628" s="1" t="str">
        <f t="shared" si="8"/>
        <v/>
      </c>
      <c r="AR628" s="140" t="s">
        <v>259</v>
      </c>
      <c r="AT628" s="140" t="s">
        <v>161</v>
      </c>
      <c r="AU628" s="140" t="s">
        <v>88</v>
      </c>
      <c r="AY628" s="18" t="s">
        <v>158</v>
      </c>
      <c r="BE628" s="141">
        <f>IF(N628="základní",J628,0)</f>
        <v>0</v>
      </c>
      <c r="BF628" s="141">
        <f>IF(N628="snížená",J628,0)</f>
        <v>0</v>
      </c>
      <c r="BG628" s="141">
        <f>IF(N628="zákl. přenesená",J628,0)</f>
        <v>0</v>
      </c>
      <c r="BH628" s="141">
        <f>IF(N628="sníž. přenesená",J628,0)</f>
        <v>0</v>
      </c>
      <c r="BI628" s="141">
        <f>IF(N628="nulová",J628,0)</f>
        <v>0</v>
      </c>
      <c r="BJ628" s="18" t="s">
        <v>88</v>
      </c>
      <c r="BK628" s="141">
        <f>ROUND(I628*H628,2)</f>
        <v>0</v>
      </c>
      <c r="BL628" s="18" t="s">
        <v>259</v>
      </c>
      <c r="BM628" s="140" t="s">
        <v>937</v>
      </c>
    </row>
    <row r="629" spans="2:65" s="1" customFormat="1" x14ac:dyDescent="0.2">
      <c r="B629" s="33"/>
      <c r="D629" s="142" t="s">
        <v>168</v>
      </c>
      <c r="F629" s="143" t="s">
        <v>938</v>
      </c>
      <c r="I629" s="144"/>
      <c r="L629" s="33"/>
      <c r="M629" s="145"/>
      <c r="U629" s="277"/>
      <c r="V629" s="1" t="str">
        <f t="shared" si="8"/>
        <v/>
      </c>
      <c r="AT629" s="18" t="s">
        <v>168</v>
      </c>
      <c r="AU629" s="18" t="s">
        <v>88</v>
      </c>
    </row>
    <row r="630" spans="2:65" s="11" customFormat="1" ht="22.9" customHeight="1" x14ac:dyDescent="0.2">
      <c r="B630" s="117"/>
      <c r="D630" s="118" t="s">
        <v>74</v>
      </c>
      <c r="E630" s="127" t="s">
        <v>939</v>
      </c>
      <c r="F630" s="127" t="s">
        <v>940</v>
      </c>
      <c r="I630" s="120"/>
      <c r="J630" s="128">
        <f>BK630</f>
        <v>0</v>
      </c>
      <c r="L630" s="117"/>
      <c r="M630" s="122"/>
      <c r="P630" s="123">
        <f>SUM(P631:P707)</f>
        <v>0</v>
      </c>
      <c r="R630" s="123">
        <f>SUM(R631:R707)</f>
        <v>3.3685710000000001E-2</v>
      </c>
      <c r="T630" s="123">
        <f>SUM(T631:T707)</f>
        <v>0.45033662000000002</v>
      </c>
      <c r="U630" s="275"/>
      <c r="V630" s="1" t="str">
        <f t="shared" si="8"/>
        <v/>
      </c>
      <c r="AR630" s="118" t="s">
        <v>88</v>
      </c>
      <c r="AT630" s="125" t="s">
        <v>74</v>
      </c>
      <c r="AU630" s="125" t="s">
        <v>82</v>
      </c>
      <c r="AY630" s="118" t="s">
        <v>158</v>
      </c>
      <c r="BK630" s="126">
        <f>SUM(BK631:BK707)</f>
        <v>0</v>
      </c>
    </row>
    <row r="631" spans="2:65" s="1" customFormat="1" ht="16.5" customHeight="1" x14ac:dyDescent="0.2">
      <c r="B631" s="33"/>
      <c r="C631" s="129" t="s">
        <v>941</v>
      </c>
      <c r="D631" s="129" t="s">
        <v>161</v>
      </c>
      <c r="E631" s="130" t="s">
        <v>942</v>
      </c>
      <c r="F631" s="131" t="s">
        <v>943</v>
      </c>
      <c r="G631" s="132" t="s">
        <v>164</v>
      </c>
      <c r="H631" s="133">
        <v>2.2189999999999999</v>
      </c>
      <c r="I631" s="134"/>
      <c r="J631" s="135">
        <f>ROUND(I631*H631,2)</f>
        <v>0</v>
      </c>
      <c r="K631" s="131" t="s">
        <v>165</v>
      </c>
      <c r="L631" s="33"/>
      <c r="M631" s="136" t="s">
        <v>19</v>
      </c>
      <c r="N631" s="137" t="s">
        <v>47</v>
      </c>
      <c r="P631" s="138">
        <f>O631*H631</f>
        <v>0</v>
      </c>
      <c r="Q631" s="138">
        <v>0</v>
      </c>
      <c r="R631" s="138">
        <f>Q631*H631</f>
        <v>0</v>
      </c>
      <c r="S631" s="138">
        <v>1.098E-2</v>
      </c>
      <c r="T631" s="138">
        <f>S631*H631</f>
        <v>2.436462E-2</v>
      </c>
      <c r="U631" s="276" t="s">
        <v>19</v>
      </c>
      <c r="V631" s="1" t="str">
        <f t="shared" si="8"/>
        <v/>
      </c>
      <c r="AR631" s="140" t="s">
        <v>259</v>
      </c>
      <c r="AT631" s="140" t="s">
        <v>161</v>
      </c>
      <c r="AU631" s="140" t="s">
        <v>88</v>
      </c>
      <c r="AY631" s="18" t="s">
        <v>158</v>
      </c>
      <c r="BE631" s="141">
        <f>IF(N631="základní",J631,0)</f>
        <v>0</v>
      </c>
      <c r="BF631" s="141">
        <f>IF(N631="snížená",J631,0)</f>
        <v>0</v>
      </c>
      <c r="BG631" s="141">
        <f>IF(N631="zákl. přenesená",J631,0)</f>
        <v>0</v>
      </c>
      <c r="BH631" s="141">
        <f>IF(N631="sníž. přenesená",J631,0)</f>
        <v>0</v>
      </c>
      <c r="BI631" s="141">
        <f>IF(N631="nulová",J631,0)</f>
        <v>0</v>
      </c>
      <c r="BJ631" s="18" t="s">
        <v>88</v>
      </c>
      <c r="BK631" s="141">
        <f>ROUND(I631*H631,2)</f>
        <v>0</v>
      </c>
      <c r="BL631" s="18" t="s">
        <v>259</v>
      </c>
      <c r="BM631" s="140" t="s">
        <v>944</v>
      </c>
    </row>
    <row r="632" spans="2:65" s="1" customFormat="1" x14ac:dyDescent="0.2">
      <c r="B632" s="33"/>
      <c r="D632" s="142" t="s">
        <v>168</v>
      </c>
      <c r="F632" s="143" t="s">
        <v>945</v>
      </c>
      <c r="I632" s="144"/>
      <c r="L632" s="33"/>
      <c r="M632" s="145"/>
      <c r="U632" s="277"/>
      <c r="V632" s="1" t="str">
        <f t="shared" si="8"/>
        <v/>
      </c>
      <c r="AT632" s="18" t="s">
        <v>168</v>
      </c>
      <c r="AU632" s="18" t="s">
        <v>88</v>
      </c>
    </row>
    <row r="633" spans="2:65" s="12" customFormat="1" x14ac:dyDescent="0.2">
      <c r="B633" s="146"/>
      <c r="D633" s="147" t="s">
        <v>170</v>
      </c>
      <c r="E633" s="148" t="s">
        <v>19</v>
      </c>
      <c r="F633" s="149" t="s">
        <v>656</v>
      </c>
      <c r="H633" s="150">
        <v>2.2189999999999999</v>
      </c>
      <c r="I633" s="151"/>
      <c r="L633" s="146"/>
      <c r="M633" s="152"/>
      <c r="U633" s="278"/>
      <c r="V633" s="1" t="str">
        <f t="shared" si="8"/>
        <v/>
      </c>
      <c r="AT633" s="148" t="s">
        <v>170</v>
      </c>
      <c r="AU633" s="148" t="s">
        <v>88</v>
      </c>
      <c r="AV633" s="12" t="s">
        <v>88</v>
      </c>
      <c r="AW633" s="12" t="s">
        <v>36</v>
      </c>
      <c r="AX633" s="12" t="s">
        <v>75</v>
      </c>
      <c r="AY633" s="148" t="s">
        <v>158</v>
      </c>
    </row>
    <row r="634" spans="2:65" s="13" customFormat="1" x14ac:dyDescent="0.2">
      <c r="B634" s="153"/>
      <c r="D634" s="147" t="s">
        <v>170</v>
      </c>
      <c r="E634" s="154" t="s">
        <v>19</v>
      </c>
      <c r="F634" s="155" t="s">
        <v>173</v>
      </c>
      <c r="H634" s="156">
        <v>2.2189999999999999</v>
      </c>
      <c r="I634" s="157"/>
      <c r="L634" s="153"/>
      <c r="M634" s="158"/>
      <c r="U634" s="279"/>
      <c r="V634" s="1" t="str">
        <f t="shared" si="8"/>
        <v/>
      </c>
      <c r="AT634" s="154" t="s">
        <v>170</v>
      </c>
      <c r="AU634" s="154" t="s">
        <v>88</v>
      </c>
      <c r="AV634" s="13" t="s">
        <v>166</v>
      </c>
      <c r="AW634" s="13" t="s">
        <v>36</v>
      </c>
      <c r="AX634" s="13" t="s">
        <v>82</v>
      </c>
      <c r="AY634" s="154" t="s">
        <v>158</v>
      </c>
    </row>
    <row r="635" spans="2:65" s="1" customFormat="1" ht="16.5" customHeight="1" x14ac:dyDescent="0.2">
      <c r="B635" s="33"/>
      <c r="C635" s="129" t="s">
        <v>946</v>
      </c>
      <c r="D635" s="129" t="s">
        <v>161</v>
      </c>
      <c r="E635" s="130" t="s">
        <v>947</v>
      </c>
      <c r="F635" s="131" t="s">
        <v>948</v>
      </c>
      <c r="G635" s="132" t="s">
        <v>164</v>
      </c>
      <c r="H635" s="133">
        <v>2.2189999999999999</v>
      </c>
      <c r="I635" s="134"/>
      <c r="J635" s="135">
        <f>ROUND(I635*H635,2)</f>
        <v>0</v>
      </c>
      <c r="K635" s="131" t="s">
        <v>165</v>
      </c>
      <c r="L635" s="33"/>
      <c r="M635" s="136" t="s">
        <v>19</v>
      </c>
      <c r="N635" s="137" t="s">
        <v>47</v>
      </c>
      <c r="P635" s="138">
        <f>O635*H635</f>
        <v>0</v>
      </c>
      <c r="Q635" s="138">
        <v>0</v>
      </c>
      <c r="R635" s="138">
        <f>Q635*H635</f>
        <v>0</v>
      </c>
      <c r="S635" s="138">
        <v>8.0000000000000002E-3</v>
      </c>
      <c r="T635" s="138">
        <f>S635*H635</f>
        <v>1.7752E-2</v>
      </c>
      <c r="U635" s="276" t="s">
        <v>19</v>
      </c>
      <c r="V635" s="1" t="str">
        <f t="shared" si="8"/>
        <v/>
      </c>
      <c r="AR635" s="140" t="s">
        <v>259</v>
      </c>
      <c r="AT635" s="140" t="s">
        <v>161</v>
      </c>
      <c r="AU635" s="140" t="s">
        <v>88</v>
      </c>
      <c r="AY635" s="18" t="s">
        <v>158</v>
      </c>
      <c r="BE635" s="141">
        <f>IF(N635="základní",J635,0)</f>
        <v>0</v>
      </c>
      <c r="BF635" s="141">
        <f>IF(N635="snížená",J635,0)</f>
        <v>0</v>
      </c>
      <c r="BG635" s="141">
        <f>IF(N635="zákl. přenesená",J635,0)</f>
        <v>0</v>
      </c>
      <c r="BH635" s="141">
        <f>IF(N635="sníž. přenesená",J635,0)</f>
        <v>0</v>
      </c>
      <c r="BI635" s="141">
        <f>IF(N635="nulová",J635,0)</f>
        <v>0</v>
      </c>
      <c r="BJ635" s="18" t="s">
        <v>88</v>
      </c>
      <c r="BK635" s="141">
        <f>ROUND(I635*H635,2)</f>
        <v>0</v>
      </c>
      <c r="BL635" s="18" t="s">
        <v>259</v>
      </c>
      <c r="BM635" s="140" t="s">
        <v>949</v>
      </c>
    </row>
    <row r="636" spans="2:65" s="1" customFormat="1" x14ac:dyDescent="0.2">
      <c r="B636" s="33"/>
      <c r="D636" s="142" t="s">
        <v>168</v>
      </c>
      <c r="F636" s="143" t="s">
        <v>950</v>
      </c>
      <c r="I636" s="144"/>
      <c r="L636" s="33"/>
      <c r="M636" s="145"/>
      <c r="U636" s="277"/>
      <c r="V636" s="1" t="str">
        <f t="shared" si="8"/>
        <v/>
      </c>
      <c r="AT636" s="18" t="s">
        <v>168</v>
      </c>
      <c r="AU636" s="18" t="s">
        <v>88</v>
      </c>
    </row>
    <row r="637" spans="2:65" s="1" customFormat="1" ht="16.5" customHeight="1" x14ac:dyDescent="0.2">
      <c r="B637" s="33"/>
      <c r="C637" s="129" t="s">
        <v>951</v>
      </c>
      <c r="D637" s="129" t="s">
        <v>161</v>
      </c>
      <c r="E637" s="130" t="s">
        <v>952</v>
      </c>
      <c r="F637" s="131" t="s">
        <v>953</v>
      </c>
      <c r="G637" s="132" t="s">
        <v>181</v>
      </c>
      <c r="H637" s="133">
        <v>4</v>
      </c>
      <c r="I637" s="134"/>
      <c r="J637" s="135">
        <f>ROUND(I637*H637,2)</f>
        <v>0</v>
      </c>
      <c r="K637" s="131" t="s">
        <v>165</v>
      </c>
      <c r="L637" s="33"/>
      <c r="M637" s="136" t="s">
        <v>19</v>
      </c>
      <c r="N637" s="137" t="s">
        <v>47</v>
      </c>
      <c r="P637" s="138">
        <f>O637*H637</f>
        <v>0</v>
      </c>
      <c r="Q637" s="138">
        <v>0</v>
      </c>
      <c r="R637" s="138">
        <f>Q637*H637</f>
        <v>0</v>
      </c>
      <c r="S637" s="138">
        <v>1E-3</v>
      </c>
      <c r="T637" s="138">
        <f>S637*H637</f>
        <v>4.0000000000000001E-3</v>
      </c>
      <c r="U637" s="276" t="s">
        <v>19</v>
      </c>
      <c r="V637" s="1" t="str">
        <f t="shared" si="8"/>
        <v/>
      </c>
      <c r="AR637" s="140" t="s">
        <v>259</v>
      </c>
      <c r="AT637" s="140" t="s">
        <v>161</v>
      </c>
      <c r="AU637" s="140" t="s">
        <v>88</v>
      </c>
      <c r="AY637" s="18" t="s">
        <v>158</v>
      </c>
      <c r="BE637" s="141">
        <f>IF(N637="základní",J637,0)</f>
        <v>0</v>
      </c>
      <c r="BF637" s="141">
        <f>IF(N637="snížená",J637,0)</f>
        <v>0</v>
      </c>
      <c r="BG637" s="141">
        <f>IF(N637="zákl. přenesená",J637,0)</f>
        <v>0</v>
      </c>
      <c r="BH637" s="141">
        <f>IF(N637="sníž. přenesená",J637,0)</f>
        <v>0</v>
      </c>
      <c r="BI637" s="141">
        <f>IF(N637="nulová",J637,0)</f>
        <v>0</v>
      </c>
      <c r="BJ637" s="18" t="s">
        <v>88</v>
      </c>
      <c r="BK637" s="141">
        <f>ROUND(I637*H637,2)</f>
        <v>0</v>
      </c>
      <c r="BL637" s="18" t="s">
        <v>259</v>
      </c>
      <c r="BM637" s="140" t="s">
        <v>954</v>
      </c>
    </row>
    <row r="638" spans="2:65" s="1" customFormat="1" x14ac:dyDescent="0.2">
      <c r="B638" s="33"/>
      <c r="D638" s="142" t="s">
        <v>168</v>
      </c>
      <c r="F638" s="143" t="s">
        <v>955</v>
      </c>
      <c r="I638" s="144"/>
      <c r="L638" s="33"/>
      <c r="M638" s="145"/>
      <c r="U638" s="277"/>
      <c r="V638" s="1" t="str">
        <f t="shared" si="8"/>
        <v/>
      </c>
      <c r="AT638" s="18" t="s">
        <v>168</v>
      </c>
      <c r="AU638" s="18" t="s">
        <v>88</v>
      </c>
    </row>
    <row r="639" spans="2:65" s="1" customFormat="1" ht="16.5" customHeight="1" x14ac:dyDescent="0.2">
      <c r="B639" s="33"/>
      <c r="C639" s="129" t="s">
        <v>956</v>
      </c>
      <c r="D639" s="129" t="s">
        <v>161</v>
      </c>
      <c r="E639" s="130" t="s">
        <v>957</v>
      </c>
      <c r="F639" s="131" t="s">
        <v>958</v>
      </c>
      <c r="G639" s="132" t="s">
        <v>181</v>
      </c>
      <c r="H639" s="133">
        <v>1</v>
      </c>
      <c r="I639" s="134"/>
      <c r="J639" s="135">
        <f>ROUND(I639*H639,2)</f>
        <v>0</v>
      </c>
      <c r="K639" s="131" t="s">
        <v>165</v>
      </c>
      <c r="L639" s="33"/>
      <c r="M639" s="136" t="s">
        <v>19</v>
      </c>
      <c r="N639" s="137" t="s">
        <v>47</v>
      </c>
      <c r="P639" s="138">
        <f>O639*H639</f>
        <v>0</v>
      </c>
      <c r="Q639" s="138">
        <v>0</v>
      </c>
      <c r="R639" s="138">
        <f>Q639*H639</f>
        <v>0</v>
      </c>
      <c r="S639" s="138">
        <v>3.0000000000000001E-3</v>
      </c>
      <c r="T639" s="138">
        <f>S639*H639</f>
        <v>3.0000000000000001E-3</v>
      </c>
      <c r="U639" s="276" t="s">
        <v>19</v>
      </c>
      <c r="V639" s="1" t="str">
        <f t="shared" si="8"/>
        <v/>
      </c>
      <c r="AR639" s="140" t="s">
        <v>259</v>
      </c>
      <c r="AT639" s="140" t="s">
        <v>161</v>
      </c>
      <c r="AU639" s="140" t="s">
        <v>88</v>
      </c>
      <c r="AY639" s="18" t="s">
        <v>158</v>
      </c>
      <c r="BE639" s="141">
        <f>IF(N639="základní",J639,0)</f>
        <v>0</v>
      </c>
      <c r="BF639" s="141">
        <f>IF(N639="snížená",J639,0)</f>
        <v>0</v>
      </c>
      <c r="BG639" s="141">
        <f>IF(N639="zákl. přenesená",J639,0)</f>
        <v>0</v>
      </c>
      <c r="BH639" s="141">
        <f>IF(N639="sníž. přenesená",J639,0)</f>
        <v>0</v>
      </c>
      <c r="BI639" s="141">
        <f>IF(N639="nulová",J639,0)</f>
        <v>0</v>
      </c>
      <c r="BJ639" s="18" t="s">
        <v>88</v>
      </c>
      <c r="BK639" s="141">
        <f>ROUND(I639*H639,2)</f>
        <v>0</v>
      </c>
      <c r="BL639" s="18" t="s">
        <v>259</v>
      </c>
      <c r="BM639" s="140" t="s">
        <v>959</v>
      </c>
    </row>
    <row r="640" spans="2:65" s="1" customFormat="1" x14ac:dyDescent="0.2">
      <c r="B640" s="33"/>
      <c r="D640" s="142" t="s">
        <v>168</v>
      </c>
      <c r="F640" s="143" t="s">
        <v>960</v>
      </c>
      <c r="I640" s="144"/>
      <c r="L640" s="33"/>
      <c r="M640" s="145"/>
      <c r="U640" s="277"/>
      <c r="V640" s="1" t="str">
        <f t="shared" si="8"/>
        <v/>
      </c>
      <c r="AT640" s="18" t="s">
        <v>168</v>
      </c>
      <c r="AU640" s="18" t="s">
        <v>88</v>
      </c>
    </row>
    <row r="641" spans="2:65" s="1" customFormat="1" ht="21.75" customHeight="1" x14ac:dyDescent="0.2">
      <c r="B641" s="33"/>
      <c r="C641" s="129" t="s">
        <v>961</v>
      </c>
      <c r="D641" s="129" t="s">
        <v>161</v>
      </c>
      <c r="E641" s="130" t="s">
        <v>962</v>
      </c>
      <c r="F641" s="131" t="s">
        <v>963</v>
      </c>
      <c r="G641" s="132" t="s">
        <v>181</v>
      </c>
      <c r="H641" s="133">
        <v>3</v>
      </c>
      <c r="I641" s="134"/>
      <c r="J641" s="135">
        <f>ROUND(I641*H641,2)</f>
        <v>0</v>
      </c>
      <c r="K641" s="131" t="s">
        <v>165</v>
      </c>
      <c r="L641" s="33"/>
      <c r="M641" s="136" t="s">
        <v>19</v>
      </c>
      <c r="N641" s="137" t="s">
        <v>47</v>
      </c>
      <c r="P641" s="138">
        <f>O641*H641</f>
        <v>0</v>
      </c>
      <c r="Q641" s="138">
        <v>0</v>
      </c>
      <c r="R641" s="138">
        <f>Q641*H641</f>
        <v>0</v>
      </c>
      <c r="S641" s="138">
        <v>0.13100000000000001</v>
      </c>
      <c r="T641" s="138">
        <f>S641*H641</f>
        <v>0.39300000000000002</v>
      </c>
      <c r="U641" s="276" t="s">
        <v>19</v>
      </c>
      <c r="V641" s="1" t="str">
        <f t="shared" si="8"/>
        <v/>
      </c>
      <c r="AR641" s="140" t="s">
        <v>259</v>
      </c>
      <c r="AT641" s="140" t="s">
        <v>161</v>
      </c>
      <c r="AU641" s="140" t="s">
        <v>88</v>
      </c>
      <c r="AY641" s="18" t="s">
        <v>158</v>
      </c>
      <c r="BE641" s="141">
        <f>IF(N641="základní",J641,0)</f>
        <v>0</v>
      </c>
      <c r="BF641" s="141">
        <f>IF(N641="snížená",J641,0)</f>
        <v>0</v>
      </c>
      <c r="BG641" s="141">
        <f>IF(N641="zákl. přenesená",J641,0)</f>
        <v>0</v>
      </c>
      <c r="BH641" s="141">
        <f>IF(N641="sníž. přenesená",J641,0)</f>
        <v>0</v>
      </c>
      <c r="BI641" s="141">
        <f>IF(N641="nulová",J641,0)</f>
        <v>0</v>
      </c>
      <c r="BJ641" s="18" t="s">
        <v>88</v>
      </c>
      <c r="BK641" s="141">
        <f>ROUND(I641*H641,2)</f>
        <v>0</v>
      </c>
      <c r="BL641" s="18" t="s">
        <v>259</v>
      </c>
      <c r="BM641" s="140" t="s">
        <v>964</v>
      </c>
    </row>
    <row r="642" spans="2:65" s="1" customFormat="1" x14ac:dyDescent="0.2">
      <c r="B642" s="33"/>
      <c r="D642" s="142" t="s">
        <v>168</v>
      </c>
      <c r="F642" s="143" t="s">
        <v>965</v>
      </c>
      <c r="I642" s="144"/>
      <c r="L642" s="33"/>
      <c r="M642" s="145"/>
      <c r="U642" s="277"/>
      <c r="V642" s="1" t="str">
        <f t="shared" si="8"/>
        <v/>
      </c>
      <c r="AT642" s="18" t="s">
        <v>168</v>
      </c>
      <c r="AU642" s="18" t="s">
        <v>88</v>
      </c>
    </row>
    <row r="643" spans="2:65" s="12" customFormat="1" x14ac:dyDescent="0.2">
      <c r="B643" s="146"/>
      <c r="D643" s="147" t="s">
        <v>170</v>
      </c>
      <c r="E643" s="148" t="s">
        <v>19</v>
      </c>
      <c r="F643" s="149" t="s">
        <v>966</v>
      </c>
      <c r="H643" s="150">
        <v>3</v>
      </c>
      <c r="I643" s="151"/>
      <c r="L643" s="146"/>
      <c r="M643" s="152"/>
      <c r="U643" s="278"/>
      <c r="V643" s="1" t="str">
        <f t="shared" si="8"/>
        <v/>
      </c>
      <c r="AT643" s="148" t="s">
        <v>170</v>
      </c>
      <c r="AU643" s="148" t="s">
        <v>88</v>
      </c>
      <c r="AV643" s="12" t="s">
        <v>88</v>
      </c>
      <c r="AW643" s="12" t="s">
        <v>36</v>
      </c>
      <c r="AX643" s="12" t="s">
        <v>75</v>
      </c>
      <c r="AY643" s="148" t="s">
        <v>158</v>
      </c>
    </row>
    <row r="644" spans="2:65" s="13" customFormat="1" x14ac:dyDescent="0.2">
      <c r="B644" s="153"/>
      <c r="D644" s="147" t="s">
        <v>170</v>
      </c>
      <c r="E644" s="154" t="s">
        <v>19</v>
      </c>
      <c r="F644" s="155" t="s">
        <v>173</v>
      </c>
      <c r="H644" s="156">
        <v>3</v>
      </c>
      <c r="I644" s="157"/>
      <c r="L644" s="153"/>
      <c r="M644" s="158"/>
      <c r="U644" s="279"/>
      <c r="V644" s="1" t="str">
        <f t="shared" si="8"/>
        <v/>
      </c>
      <c r="AT644" s="154" t="s">
        <v>170</v>
      </c>
      <c r="AU644" s="154" t="s">
        <v>88</v>
      </c>
      <c r="AV644" s="13" t="s">
        <v>166</v>
      </c>
      <c r="AW644" s="13" t="s">
        <v>36</v>
      </c>
      <c r="AX644" s="13" t="s">
        <v>82</v>
      </c>
      <c r="AY644" s="154" t="s">
        <v>158</v>
      </c>
    </row>
    <row r="645" spans="2:65" s="1" customFormat="1" ht="16.5" customHeight="1" x14ac:dyDescent="0.2">
      <c r="B645" s="33"/>
      <c r="C645" s="129" t="s">
        <v>967</v>
      </c>
      <c r="D645" s="129" t="s">
        <v>161</v>
      </c>
      <c r="E645" s="130" t="s">
        <v>968</v>
      </c>
      <c r="F645" s="131" t="s">
        <v>969</v>
      </c>
      <c r="G645" s="132" t="s">
        <v>188</v>
      </c>
      <c r="H645" s="133">
        <v>2.74</v>
      </c>
      <c r="I645" s="134"/>
      <c r="J645" s="135">
        <f>ROUND(I645*H645,2)</f>
        <v>0</v>
      </c>
      <c r="K645" s="131" t="s">
        <v>165</v>
      </c>
      <c r="L645" s="33"/>
      <c r="M645" s="136" t="s">
        <v>19</v>
      </c>
      <c r="N645" s="137" t="s">
        <v>47</v>
      </c>
      <c r="P645" s="138">
        <f>O645*H645</f>
        <v>0</v>
      </c>
      <c r="Q645" s="138">
        <v>0</v>
      </c>
      <c r="R645" s="138">
        <f>Q645*H645</f>
        <v>0</v>
      </c>
      <c r="S645" s="138">
        <v>3.0000000000000001E-3</v>
      </c>
      <c r="T645" s="138">
        <f>S645*H645</f>
        <v>8.2200000000000016E-3</v>
      </c>
      <c r="U645" s="276" t="s">
        <v>19</v>
      </c>
      <c r="V645" s="1" t="str">
        <f t="shared" si="8"/>
        <v/>
      </c>
      <c r="AR645" s="140" t="s">
        <v>259</v>
      </c>
      <c r="AT645" s="140" t="s">
        <v>161</v>
      </c>
      <c r="AU645" s="140" t="s">
        <v>88</v>
      </c>
      <c r="AY645" s="18" t="s">
        <v>158</v>
      </c>
      <c r="BE645" s="141">
        <f>IF(N645="základní",J645,0)</f>
        <v>0</v>
      </c>
      <c r="BF645" s="141">
        <f>IF(N645="snížená",J645,0)</f>
        <v>0</v>
      </c>
      <c r="BG645" s="141">
        <f>IF(N645="zákl. přenesená",J645,0)</f>
        <v>0</v>
      </c>
      <c r="BH645" s="141">
        <f>IF(N645="sníž. přenesená",J645,0)</f>
        <v>0</v>
      </c>
      <c r="BI645" s="141">
        <f>IF(N645="nulová",J645,0)</f>
        <v>0</v>
      </c>
      <c r="BJ645" s="18" t="s">
        <v>88</v>
      </c>
      <c r="BK645" s="141">
        <f>ROUND(I645*H645,2)</f>
        <v>0</v>
      </c>
      <c r="BL645" s="18" t="s">
        <v>259</v>
      </c>
      <c r="BM645" s="140" t="s">
        <v>970</v>
      </c>
    </row>
    <row r="646" spans="2:65" s="1" customFormat="1" x14ac:dyDescent="0.2">
      <c r="B646" s="33"/>
      <c r="D646" s="142" t="s">
        <v>168</v>
      </c>
      <c r="F646" s="143" t="s">
        <v>971</v>
      </c>
      <c r="I646" s="144"/>
      <c r="L646" s="33"/>
      <c r="M646" s="145"/>
      <c r="U646" s="277"/>
      <c r="V646" s="1" t="str">
        <f t="shared" si="8"/>
        <v/>
      </c>
      <c r="AT646" s="18" t="s">
        <v>168</v>
      </c>
      <c r="AU646" s="18" t="s">
        <v>88</v>
      </c>
    </row>
    <row r="647" spans="2:65" s="14" customFormat="1" x14ac:dyDescent="0.2">
      <c r="B647" s="159"/>
      <c r="D647" s="147" t="s">
        <v>170</v>
      </c>
      <c r="E647" s="160" t="s">
        <v>19</v>
      </c>
      <c r="F647" s="161" t="s">
        <v>972</v>
      </c>
      <c r="H647" s="160" t="s">
        <v>19</v>
      </c>
      <c r="I647" s="162"/>
      <c r="L647" s="159"/>
      <c r="M647" s="163"/>
      <c r="U647" s="280"/>
      <c r="V647" s="1" t="str">
        <f t="shared" si="8"/>
        <v/>
      </c>
      <c r="AT647" s="160" t="s">
        <v>170</v>
      </c>
      <c r="AU647" s="160" t="s">
        <v>88</v>
      </c>
      <c r="AV647" s="14" t="s">
        <v>82</v>
      </c>
      <c r="AW647" s="14" t="s">
        <v>36</v>
      </c>
      <c r="AX647" s="14" t="s">
        <v>75</v>
      </c>
      <c r="AY647" s="160" t="s">
        <v>158</v>
      </c>
    </row>
    <row r="648" spans="2:65" s="12" customFormat="1" x14ac:dyDescent="0.2">
      <c r="B648" s="146"/>
      <c r="D648" s="147" t="s">
        <v>170</v>
      </c>
      <c r="E648" s="148" t="s">
        <v>19</v>
      </c>
      <c r="F648" s="149" t="s">
        <v>973</v>
      </c>
      <c r="H648" s="150">
        <v>2.74</v>
      </c>
      <c r="I648" s="151"/>
      <c r="L648" s="146"/>
      <c r="M648" s="152"/>
      <c r="U648" s="278"/>
      <c r="V648" s="1" t="str">
        <f t="shared" si="8"/>
        <v/>
      </c>
      <c r="AT648" s="148" t="s">
        <v>170</v>
      </c>
      <c r="AU648" s="148" t="s">
        <v>88</v>
      </c>
      <c r="AV648" s="12" t="s">
        <v>88</v>
      </c>
      <c r="AW648" s="12" t="s">
        <v>36</v>
      </c>
      <c r="AX648" s="12" t="s">
        <v>75</v>
      </c>
      <c r="AY648" s="148" t="s">
        <v>158</v>
      </c>
    </row>
    <row r="649" spans="2:65" s="13" customFormat="1" x14ac:dyDescent="0.2">
      <c r="B649" s="153"/>
      <c r="D649" s="147" t="s">
        <v>170</v>
      </c>
      <c r="E649" s="154" t="s">
        <v>19</v>
      </c>
      <c r="F649" s="155" t="s">
        <v>173</v>
      </c>
      <c r="H649" s="156">
        <v>2.74</v>
      </c>
      <c r="I649" s="157"/>
      <c r="L649" s="153"/>
      <c r="M649" s="158"/>
      <c r="U649" s="279"/>
      <c r="V649" s="1" t="str">
        <f t="shared" si="8"/>
        <v/>
      </c>
      <c r="AT649" s="154" t="s">
        <v>170</v>
      </c>
      <c r="AU649" s="154" t="s">
        <v>88</v>
      </c>
      <c r="AV649" s="13" t="s">
        <v>166</v>
      </c>
      <c r="AW649" s="13" t="s">
        <v>36</v>
      </c>
      <c r="AX649" s="13" t="s">
        <v>82</v>
      </c>
      <c r="AY649" s="154" t="s">
        <v>158</v>
      </c>
    </row>
    <row r="650" spans="2:65" s="1" customFormat="1" ht="21.75" customHeight="1" x14ac:dyDescent="0.2">
      <c r="B650" s="33"/>
      <c r="C650" s="171" t="s">
        <v>974</v>
      </c>
      <c r="D650" s="171" t="s">
        <v>346</v>
      </c>
      <c r="E650" s="172" t="s">
        <v>975</v>
      </c>
      <c r="F650" s="173" t="s">
        <v>976</v>
      </c>
      <c r="G650" s="174" t="s">
        <v>188</v>
      </c>
      <c r="H650" s="175">
        <v>2.74</v>
      </c>
      <c r="I650" s="176"/>
      <c r="J650" s="177">
        <f>ROUND(I650*H650,2)</f>
        <v>0</v>
      </c>
      <c r="K650" s="173" t="s">
        <v>19</v>
      </c>
      <c r="L650" s="178"/>
      <c r="M650" s="179" t="s">
        <v>19</v>
      </c>
      <c r="N650" s="180" t="s">
        <v>47</v>
      </c>
      <c r="P650" s="138">
        <f>O650*H650</f>
        <v>0</v>
      </c>
      <c r="Q650" s="138">
        <v>4.0000000000000001E-3</v>
      </c>
      <c r="R650" s="138">
        <f>Q650*H650</f>
        <v>1.0960000000000001E-2</v>
      </c>
      <c r="S650" s="138">
        <v>0</v>
      </c>
      <c r="T650" s="138">
        <f>S650*H650</f>
        <v>0</v>
      </c>
      <c r="U650" s="276" t="s">
        <v>19</v>
      </c>
      <c r="V650" s="1" t="str">
        <f t="shared" si="8"/>
        <v/>
      </c>
      <c r="AR650" s="140" t="s">
        <v>379</v>
      </c>
      <c r="AT650" s="140" t="s">
        <v>346</v>
      </c>
      <c r="AU650" s="140" t="s">
        <v>88</v>
      </c>
      <c r="AY650" s="18" t="s">
        <v>158</v>
      </c>
      <c r="BE650" s="141">
        <f>IF(N650="základní",J650,0)</f>
        <v>0</v>
      </c>
      <c r="BF650" s="141">
        <f>IF(N650="snížená",J650,0)</f>
        <v>0</v>
      </c>
      <c r="BG650" s="141">
        <f>IF(N650="zákl. přenesená",J650,0)</f>
        <v>0</v>
      </c>
      <c r="BH650" s="141">
        <f>IF(N650="sníž. přenesená",J650,0)</f>
        <v>0</v>
      </c>
      <c r="BI650" s="141">
        <f>IF(N650="nulová",J650,0)</f>
        <v>0</v>
      </c>
      <c r="BJ650" s="18" t="s">
        <v>88</v>
      </c>
      <c r="BK650" s="141">
        <f>ROUND(I650*H650,2)</f>
        <v>0</v>
      </c>
      <c r="BL650" s="18" t="s">
        <v>259</v>
      </c>
      <c r="BM650" s="140" t="s">
        <v>977</v>
      </c>
    </row>
    <row r="651" spans="2:65" s="1" customFormat="1" ht="24.2" customHeight="1" x14ac:dyDescent="0.2">
      <c r="B651" s="33"/>
      <c r="C651" s="129" t="s">
        <v>978</v>
      </c>
      <c r="D651" s="129" t="s">
        <v>161</v>
      </c>
      <c r="E651" s="130" t="s">
        <v>979</v>
      </c>
      <c r="F651" s="131" t="s">
        <v>980</v>
      </c>
      <c r="G651" s="132" t="s">
        <v>181</v>
      </c>
      <c r="H651" s="133">
        <v>1</v>
      </c>
      <c r="I651" s="134"/>
      <c r="J651" s="135">
        <f>ROUND(I651*H651,2)</f>
        <v>0</v>
      </c>
      <c r="K651" s="131" t="s">
        <v>19</v>
      </c>
      <c r="L651" s="33"/>
      <c r="M651" s="136" t="s">
        <v>19</v>
      </c>
      <c r="N651" s="137" t="s">
        <v>47</v>
      </c>
      <c r="P651" s="138">
        <f>O651*H651</f>
        <v>0</v>
      </c>
      <c r="Q651" s="138">
        <v>0</v>
      </c>
      <c r="R651" s="138">
        <f>Q651*H651</f>
        <v>0</v>
      </c>
      <c r="S651" s="138">
        <v>0</v>
      </c>
      <c r="T651" s="138">
        <f>S651*H651</f>
        <v>0</v>
      </c>
      <c r="U651" s="276" t="s">
        <v>19</v>
      </c>
      <c r="V651" s="1" t="str">
        <f t="shared" si="8"/>
        <v/>
      </c>
      <c r="AR651" s="140" t="s">
        <v>259</v>
      </c>
      <c r="AT651" s="140" t="s">
        <v>161</v>
      </c>
      <c r="AU651" s="140" t="s">
        <v>88</v>
      </c>
      <c r="AY651" s="18" t="s">
        <v>158</v>
      </c>
      <c r="BE651" s="141">
        <f>IF(N651="základní",J651,0)</f>
        <v>0</v>
      </c>
      <c r="BF651" s="141">
        <f>IF(N651="snížená",J651,0)</f>
        <v>0</v>
      </c>
      <c r="BG651" s="141">
        <f>IF(N651="zákl. přenesená",J651,0)</f>
        <v>0</v>
      </c>
      <c r="BH651" s="141">
        <f>IF(N651="sníž. přenesená",J651,0)</f>
        <v>0</v>
      </c>
      <c r="BI651" s="141">
        <f>IF(N651="nulová",J651,0)</f>
        <v>0</v>
      </c>
      <c r="BJ651" s="18" t="s">
        <v>88</v>
      </c>
      <c r="BK651" s="141">
        <f>ROUND(I651*H651,2)</f>
        <v>0</v>
      </c>
      <c r="BL651" s="18" t="s">
        <v>259</v>
      </c>
      <c r="BM651" s="140" t="s">
        <v>981</v>
      </c>
    </row>
    <row r="652" spans="2:65" s="14" customFormat="1" x14ac:dyDescent="0.2">
      <c r="B652" s="159"/>
      <c r="D652" s="147" t="s">
        <v>170</v>
      </c>
      <c r="E652" s="160" t="s">
        <v>19</v>
      </c>
      <c r="F652" s="161" t="s">
        <v>982</v>
      </c>
      <c r="H652" s="160" t="s">
        <v>19</v>
      </c>
      <c r="I652" s="162"/>
      <c r="L652" s="159"/>
      <c r="M652" s="163"/>
      <c r="U652" s="280"/>
      <c r="V652" s="1" t="str">
        <f t="shared" si="8"/>
        <v/>
      </c>
      <c r="AT652" s="160" t="s">
        <v>170</v>
      </c>
      <c r="AU652" s="160" t="s">
        <v>88</v>
      </c>
      <c r="AV652" s="14" t="s">
        <v>82</v>
      </c>
      <c r="AW652" s="14" t="s">
        <v>36</v>
      </c>
      <c r="AX652" s="14" t="s">
        <v>75</v>
      </c>
      <c r="AY652" s="160" t="s">
        <v>158</v>
      </c>
    </row>
    <row r="653" spans="2:65" s="12" customFormat="1" x14ac:dyDescent="0.2">
      <c r="B653" s="146"/>
      <c r="D653" s="147" t="s">
        <v>170</v>
      </c>
      <c r="E653" s="148" t="s">
        <v>19</v>
      </c>
      <c r="F653" s="149" t="s">
        <v>983</v>
      </c>
      <c r="H653" s="150">
        <v>1</v>
      </c>
      <c r="I653" s="151"/>
      <c r="L653" s="146"/>
      <c r="M653" s="152"/>
      <c r="U653" s="278"/>
      <c r="V653" s="1" t="str">
        <f t="shared" si="8"/>
        <v/>
      </c>
      <c r="AT653" s="148" t="s">
        <v>170</v>
      </c>
      <c r="AU653" s="148" t="s">
        <v>88</v>
      </c>
      <c r="AV653" s="12" t="s">
        <v>88</v>
      </c>
      <c r="AW653" s="12" t="s">
        <v>36</v>
      </c>
      <c r="AX653" s="12" t="s">
        <v>75</v>
      </c>
      <c r="AY653" s="148" t="s">
        <v>158</v>
      </c>
    </row>
    <row r="654" spans="2:65" s="13" customFormat="1" x14ac:dyDescent="0.2">
      <c r="B654" s="153"/>
      <c r="D654" s="147" t="s">
        <v>170</v>
      </c>
      <c r="E654" s="154" t="s">
        <v>19</v>
      </c>
      <c r="F654" s="155" t="s">
        <v>173</v>
      </c>
      <c r="H654" s="156">
        <v>1</v>
      </c>
      <c r="I654" s="157"/>
      <c r="L654" s="153"/>
      <c r="M654" s="158"/>
      <c r="U654" s="279"/>
      <c r="V654" s="1" t="str">
        <f t="shared" si="8"/>
        <v/>
      </c>
      <c r="AT654" s="154" t="s">
        <v>170</v>
      </c>
      <c r="AU654" s="154" t="s">
        <v>88</v>
      </c>
      <c r="AV654" s="13" t="s">
        <v>166</v>
      </c>
      <c r="AW654" s="13" t="s">
        <v>36</v>
      </c>
      <c r="AX654" s="13" t="s">
        <v>82</v>
      </c>
      <c r="AY654" s="154" t="s">
        <v>158</v>
      </c>
    </row>
    <row r="655" spans="2:65" s="1" customFormat="1" ht="24.2" customHeight="1" x14ac:dyDescent="0.2">
      <c r="B655" s="33"/>
      <c r="C655" s="129" t="s">
        <v>984</v>
      </c>
      <c r="D655" s="129" t="s">
        <v>161</v>
      </c>
      <c r="E655" s="130" t="s">
        <v>985</v>
      </c>
      <c r="F655" s="131" t="s">
        <v>980</v>
      </c>
      <c r="G655" s="132" t="s">
        <v>181</v>
      </c>
      <c r="H655" s="133">
        <v>2</v>
      </c>
      <c r="I655" s="134"/>
      <c r="J655" s="135">
        <f>ROUND(I655*H655,2)</f>
        <v>0</v>
      </c>
      <c r="K655" s="131" t="s">
        <v>19</v>
      </c>
      <c r="L655" s="33"/>
      <c r="M655" s="136" t="s">
        <v>19</v>
      </c>
      <c r="N655" s="137" t="s">
        <v>47</v>
      </c>
      <c r="P655" s="138">
        <f>O655*H655</f>
        <v>0</v>
      </c>
      <c r="Q655" s="138">
        <v>0</v>
      </c>
      <c r="R655" s="138">
        <f>Q655*H655</f>
        <v>0</v>
      </c>
      <c r="S655" s="138">
        <v>0</v>
      </c>
      <c r="T655" s="138">
        <f>S655*H655</f>
        <v>0</v>
      </c>
      <c r="U655" s="276" t="s">
        <v>19</v>
      </c>
      <c r="V655" s="1" t="str">
        <f t="shared" si="8"/>
        <v/>
      </c>
      <c r="AR655" s="140" t="s">
        <v>259</v>
      </c>
      <c r="AT655" s="140" t="s">
        <v>161</v>
      </c>
      <c r="AU655" s="140" t="s">
        <v>88</v>
      </c>
      <c r="AY655" s="18" t="s">
        <v>158</v>
      </c>
      <c r="BE655" s="141">
        <f>IF(N655="základní",J655,0)</f>
        <v>0</v>
      </c>
      <c r="BF655" s="141">
        <f>IF(N655="snížená",J655,0)</f>
        <v>0</v>
      </c>
      <c r="BG655" s="141">
        <f>IF(N655="zákl. přenesená",J655,0)</f>
        <v>0</v>
      </c>
      <c r="BH655" s="141">
        <f>IF(N655="sníž. přenesená",J655,0)</f>
        <v>0</v>
      </c>
      <c r="BI655" s="141">
        <f>IF(N655="nulová",J655,0)</f>
        <v>0</v>
      </c>
      <c r="BJ655" s="18" t="s">
        <v>88</v>
      </c>
      <c r="BK655" s="141">
        <f>ROUND(I655*H655,2)</f>
        <v>0</v>
      </c>
      <c r="BL655" s="18" t="s">
        <v>259</v>
      </c>
      <c r="BM655" s="140" t="s">
        <v>986</v>
      </c>
    </row>
    <row r="656" spans="2:65" s="14" customFormat="1" x14ac:dyDescent="0.2">
      <c r="B656" s="159"/>
      <c r="D656" s="147" t="s">
        <v>170</v>
      </c>
      <c r="E656" s="160" t="s">
        <v>19</v>
      </c>
      <c r="F656" s="161" t="s">
        <v>982</v>
      </c>
      <c r="H656" s="160" t="s">
        <v>19</v>
      </c>
      <c r="I656" s="162"/>
      <c r="L656" s="159"/>
      <c r="M656" s="163"/>
      <c r="U656" s="280"/>
      <c r="V656" s="1" t="str">
        <f t="shared" si="8"/>
        <v/>
      </c>
      <c r="AT656" s="160" t="s">
        <v>170</v>
      </c>
      <c r="AU656" s="160" t="s">
        <v>88</v>
      </c>
      <c r="AV656" s="14" t="s">
        <v>82</v>
      </c>
      <c r="AW656" s="14" t="s">
        <v>36</v>
      </c>
      <c r="AX656" s="14" t="s">
        <v>75</v>
      </c>
      <c r="AY656" s="160" t="s">
        <v>158</v>
      </c>
    </row>
    <row r="657" spans="2:65" s="12" customFormat="1" x14ac:dyDescent="0.2">
      <c r="B657" s="146"/>
      <c r="D657" s="147" t="s">
        <v>170</v>
      </c>
      <c r="E657" s="148" t="s">
        <v>19</v>
      </c>
      <c r="F657" s="149" t="s">
        <v>987</v>
      </c>
      <c r="H657" s="150">
        <v>2</v>
      </c>
      <c r="I657" s="151"/>
      <c r="L657" s="146"/>
      <c r="M657" s="152"/>
      <c r="U657" s="278"/>
      <c r="V657" s="1" t="str">
        <f t="shared" si="8"/>
        <v/>
      </c>
      <c r="AT657" s="148" t="s">
        <v>170</v>
      </c>
      <c r="AU657" s="148" t="s">
        <v>88</v>
      </c>
      <c r="AV657" s="12" t="s">
        <v>88</v>
      </c>
      <c r="AW657" s="12" t="s">
        <v>36</v>
      </c>
      <c r="AX657" s="12" t="s">
        <v>75</v>
      </c>
      <c r="AY657" s="148" t="s">
        <v>158</v>
      </c>
    </row>
    <row r="658" spans="2:65" s="13" customFormat="1" x14ac:dyDescent="0.2">
      <c r="B658" s="153"/>
      <c r="D658" s="147" t="s">
        <v>170</v>
      </c>
      <c r="E658" s="154" t="s">
        <v>19</v>
      </c>
      <c r="F658" s="155" t="s">
        <v>173</v>
      </c>
      <c r="H658" s="156">
        <v>2</v>
      </c>
      <c r="I658" s="157"/>
      <c r="L658" s="153"/>
      <c r="M658" s="158"/>
      <c r="U658" s="279"/>
      <c r="V658" s="1" t="str">
        <f t="shared" si="8"/>
        <v/>
      </c>
      <c r="AT658" s="154" t="s">
        <v>170</v>
      </c>
      <c r="AU658" s="154" t="s">
        <v>88</v>
      </c>
      <c r="AV658" s="13" t="s">
        <v>166</v>
      </c>
      <c r="AW658" s="13" t="s">
        <v>36</v>
      </c>
      <c r="AX658" s="13" t="s">
        <v>82</v>
      </c>
      <c r="AY658" s="154" t="s">
        <v>158</v>
      </c>
    </row>
    <row r="659" spans="2:65" s="1" customFormat="1" ht="24.2" customHeight="1" x14ac:dyDescent="0.2">
      <c r="B659" s="33"/>
      <c r="C659" s="129" t="s">
        <v>988</v>
      </c>
      <c r="D659" s="129" t="s">
        <v>161</v>
      </c>
      <c r="E659" s="130" t="s">
        <v>989</v>
      </c>
      <c r="F659" s="131" t="s">
        <v>990</v>
      </c>
      <c r="G659" s="132" t="s">
        <v>181</v>
      </c>
      <c r="H659" s="133">
        <v>1</v>
      </c>
      <c r="I659" s="134"/>
      <c r="J659" s="135">
        <f>ROUND(I659*H659,2)</f>
        <v>0</v>
      </c>
      <c r="K659" s="131" t="s">
        <v>19</v>
      </c>
      <c r="L659" s="33"/>
      <c r="M659" s="136" t="s">
        <v>19</v>
      </c>
      <c r="N659" s="137" t="s">
        <v>47</v>
      </c>
      <c r="P659" s="138">
        <f>O659*H659</f>
        <v>0</v>
      </c>
      <c r="Q659" s="138">
        <v>0</v>
      </c>
      <c r="R659" s="138">
        <f>Q659*H659</f>
        <v>0</v>
      </c>
      <c r="S659" s="138">
        <v>0</v>
      </c>
      <c r="T659" s="138">
        <f>S659*H659</f>
        <v>0</v>
      </c>
      <c r="U659" s="276" t="s">
        <v>340</v>
      </c>
      <c r="V659" s="1">
        <f t="shared" si="8"/>
        <v>0</v>
      </c>
      <c r="AR659" s="140" t="s">
        <v>259</v>
      </c>
      <c r="AT659" s="140" t="s">
        <v>161</v>
      </c>
      <c r="AU659" s="140" t="s">
        <v>88</v>
      </c>
      <c r="AY659" s="18" t="s">
        <v>158</v>
      </c>
      <c r="BE659" s="141">
        <f>IF(N659="základní",J659,0)</f>
        <v>0</v>
      </c>
      <c r="BF659" s="141">
        <f>IF(N659="snížená",J659,0)</f>
        <v>0</v>
      </c>
      <c r="BG659" s="141">
        <f>IF(N659="zákl. přenesená",J659,0)</f>
        <v>0</v>
      </c>
      <c r="BH659" s="141">
        <f>IF(N659="sníž. přenesená",J659,0)</f>
        <v>0</v>
      </c>
      <c r="BI659" s="141">
        <f>IF(N659="nulová",J659,0)</f>
        <v>0</v>
      </c>
      <c r="BJ659" s="18" t="s">
        <v>88</v>
      </c>
      <c r="BK659" s="141">
        <f>ROUND(I659*H659,2)</f>
        <v>0</v>
      </c>
      <c r="BL659" s="18" t="s">
        <v>259</v>
      </c>
      <c r="BM659" s="140" t="s">
        <v>991</v>
      </c>
    </row>
    <row r="660" spans="2:65" s="14" customFormat="1" x14ac:dyDescent="0.2">
      <c r="B660" s="159"/>
      <c r="D660" s="147" t="s">
        <v>170</v>
      </c>
      <c r="E660" s="160" t="s">
        <v>19</v>
      </c>
      <c r="F660" s="161" t="s">
        <v>982</v>
      </c>
      <c r="H660" s="160" t="s">
        <v>19</v>
      </c>
      <c r="I660" s="162"/>
      <c r="L660" s="159"/>
      <c r="M660" s="163"/>
      <c r="U660" s="280"/>
      <c r="V660" s="1" t="str">
        <f t="shared" si="8"/>
        <v/>
      </c>
      <c r="AT660" s="160" t="s">
        <v>170</v>
      </c>
      <c r="AU660" s="160" t="s">
        <v>88</v>
      </c>
      <c r="AV660" s="14" t="s">
        <v>82</v>
      </c>
      <c r="AW660" s="14" t="s">
        <v>36</v>
      </c>
      <c r="AX660" s="14" t="s">
        <v>75</v>
      </c>
      <c r="AY660" s="160" t="s">
        <v>158</v>
      </c>
    </row>
    <row r="661" spans="2:65" s="12" customFormat="1" x14ac:dyDescent="0.2">
      <c r="B661" s="146"/>
      <c r="D661" s="147" t="s">
        <v>170</v>
      </c>
      <c r="E661" s="148" t="s">
        <v>19</v>
      </c>
      <c r="F661" s="149" t="s">
        <v>992</v>
      </c>
      <c r="H661" s="150">
        <v>1</v>
      </c>
      <c r="I661" s="151"/>
      <c r="L661" s="146"/>
      <c r="M661" s="152"/>
      <c r="U661" s="278"/>
      <c r="V661" s="1" t="str">
        <f t="shared" si="8"/>
        <v/>
      </c>
      <c r="AT661" s="148" t="s">
        <v>170</v>
      </c>
      <c r="AU661" s="148" t="s">
        <v>88</v>
      </c>
      <c r="AV661" s="12" t="s">
        <v>88</v>
      </c>
      <c r="AW661" s="12" t="s">
        <v>36</v>
      </c>
      <c r="AX661" s="12" t="s">
        <v>75</v>
      </c>
      <c r="AY661" s="148" t="s">
        <v>158</v>
      </c>
    </row>
    <row r="662" spans="2:65" s="13" customFormat="1" x14ac:dyDescent="0.2">
      <c r="B662" s="153"/>
      <c r="D662" s="147" t="s">
        <v>170</v>
      </c>
      <c r="E662" s="154" t="s">
        <v>19</v>
      </c>
      <c r="F662" s="155" t="s">
        <v>173</v>
      </c>
      <c r="H662" s="156">
        <v>1</v>
      </c>
      <c r="I662" s="157"/>
      <c r="L662" s="153"/>
      <c r="M662" s="158"/>
      <c r="U662" s="279"/>
      <c r="V662" s="1" t="str">
        <f t="shared" si="8"/>
        <v/>
      </c>
      <c r="AT662" s="154" t="s">
        <v>170</v>
      </c>
      <c r="AU662" s="154" t="s">
        <v>88</v>
      </c>
      <c r="AV662" s="13" t="s">
        <v>166</v>
      </c>
      <c r="AW662" s="13" t="s">
        <v>36</v>
      </c>
      <c r="AX662" s="13" t="s">
        <v>82</v>
      </c>
      <c r="AY662" s="154" t="s">
        <v>158</v>
      </c>
    </row>
    <row r="663" spans="2:65" s="1" customFormat="1" ht="16.5" customHeight="1" x14ac:dyDescent="0.2">
      <c r="B663" s="33"/>
      <c r="C663" s="129" t="s">
        <v>993</v>
      </c>
      <c r="D663" s="129" t="s">
        <v>161</v>
      </c>
      <c r="E663" s="130" t="s">
        <v>994</v>
      </c>
      <c r="F663" s="131" t="s">
        <v>995</v>
      </c>
      <c r="G663" s="132" t="s">
        <v>181</v>
      </c>
      <c r="H663" s="133">
        <v>1</v>
      </c>
      <c r="I663" s="134"/>
      <c r="J663" s="135">
        <f>ROUND(I663*H663,2)</f>
        <v>0</v>
      </c>
      <c r="K663" s="131" t="s">
        <v>19</v>
      </c>
      <c r="L663" s="33"/>
      <c r="M663" s="136" t="s">
        <v>19</v>
      </c>
      <c r="N663" s="137" t="s">
        <v>47</v>
      </c>
      <c r="P663" s="138">
        <f>O663*H663</f>
        <v>0</v>
      </c>
      <c r="Q663" s="138">
        <v>0</v>
      </c>
      <c r="R663" s="138">
        <f>Q663*H663</f>
        <v>0</v>
      </c>
      <c r="S663" s="138">
        <v>0</v>
      </c>
      <c r="T663" s="138">
        <f>S663*H663</f>
        <v>0</v>
      </c>
      <c r="U663" s="276" t="s">
        <v>340</v>
      </c>
      <c r="V663" s="1">
        <f t="shared" si="8"/>
        <v>0</v>
      </c>
      <c r="AR663" s="140" t="s">
        <v>259</v>
      </c>
      <c r="AT663" s="140" t="s">
        <v>161</v>
      </c>
      <c r="AU663" s="140" t="s">
        <v>88</v>
      </c>
      <c r="AY663" s="18" t="s">
        <v>158</v>
      </c>
      <c r="BE663" s="141">
        <f>IF(N663="základní",J663,0)</f>
        <v>0</v>
      </c>
      <c r="BF663" s="141">
        <f>IF(N663="snížená",J663,0)</f>
        <v>0</v>
      </c>
      <c r="BG663" s="141">
        <f>IF(N663="zákl. přenesená",J663,0)</f>
        <v>0</v>
      </c>
      <c r="BH663" s="141">
        <f>IF(N663="sníž. přenesená",J663,0)</f>
        <v>0</v>
      </c>
      <c r="BI663" s="141">
        <f>IF(N663="nulová",J663,0)</f>
        <v>0</v>
      </c>
      <c r="BJ663" s="18" t="s">
        <v>88</v>
      </c>
      <c r="BK663" s="141">
        <f>ROUND(I663*H663,2)</f>
        <v>0</v>
      </c>
      <c r="BL663" s="18" t="s">
        <v>259</v>
      </c>
      <c r="BM663" s="140" t="s">
        <v>996</v>
      </c>
    </row>
    <row r="664" spans="2:65" s="14" customFormat="1" x14ac:dyDescent="0.2">
      <c r="B664" s="159"/>
      <c r="D664" s="147" t="s">
        <v>170</v>
      </c>
      <c r="E664" s="160" t="s">
        <v>19</v>
      </c>
      <c r="F664" s="161" t="s">
        <v>982</v>
      </c>
      <c r="H664" s="160" t="s">
        <v>19</v>
      </c>
      <c r="I664" s="162"/>
      <c r="L664" s="159"/>
      <c r="M664" s="163"/>
      <c r="U664" s="280"/>
      <c r="V664" s="1" t="str">
        <f t="shared" si="8"/>
        <v/>
      </c>
      <c r="AT664" s="160" t="s">
        <v>170</v>
      </c>
      <c r="AU664" s="160" t="s">
        <v>88</v>
      </c>
      <c r="AV664" s="14" t="s">
        <v>82</v>
      </c>
      <c r="AW664" s="14" t="s">
        <v>36</v>
      </c>
      <c r="AX664" s="14" t="s">
        <v>75</v>
      </c>
      <c r="AY664" s="160" t="s">
        <v>158</v>
      </c>
    </row>
    <row r="665" spans="2:65" s="12" customFormat="1" x14ac:dyDescent="0.2">
      <c r="B665" s="146"/>
      <c r="D665" s="147" t="s">
        <v>170</v>
      </c>
      <c r="E665" s="148" t="s">
        <v>19</v>
      </c>
      <c r="F665" s="149" t="s">
        <v>378</v>
      </c>
      <c r="H665" s="150">
        <v>1</v>
      </c>
      <c r="I665" s="151"/>
      <c r="L665" s="146"/>
      <c r="M665" s="152"/>
      <c r="U665" s="278"/>
      <c r="V665" s="1" t="str">
        <f t="shared" si="8"/>
        <v/>
      </c>
      <c r="AT665" s="148" t="s">
        <v>170</v>
      </c>
      <c r="AU665" s="148" t="s">
        <v>88</v>
      </c>
      <c r="AV665" s="12" t="s">
        <v>88</v>
      </c>
      <c r="AW665" s="12" t="s">
        <v>36</v>
      </c>
      <c r="AX665" s="12" t="s">
        <v>75</v>
      </c>
      <c r="AY665" s="148" t="s">
        <v>158</v>
      </c>
    </row>
    <row r="666" spans="2:65" s="13" customFormat="1" x14ac:dyDescent="0.2">
      <c r="B666" s="153"/>
      <c r="D666" s="147" t="s">
        <v>170</v>
      </c>
      <c r="E666" s="154" t="s">
        <v>19</v>
      </c>
      <c r="F666" s="155" t="s">
        <v>173</v>
      </c>
      <c r="H666" s="156">
        <v>1</v>
      </c>
      <c r="I666" s="157"/>
      <c r="L666" s="153"/>
      <c r="M666" s="158"/>
      <c r="U666" s="279"/>
      <c r="V666" s="1" t="str">
        <f t="shared" si="8"/>
        <v/>
      </c>
      <c r="AT666" s="154" t="s">
        <v>170</v>
      </c>
      <c r="AU666" s="154" t="s">
        <v>88</v>
      </c>
      <c r="AV666" s="13" t="s">
        <v>166</v>
      </c>
      <c r="AW666" s="13" t="s">
        <v>36</v>
      </c>
      <c r="AX666" s="13" t="s">
        <v>82</v>
      </c>
      <c r="AY666" s="154" t="s">
        <v>158</v>
      </c>
    </row>
    <row r="667" spans="2:65" s="1" customFormat="1" ht="24.2" customHeight="1" x14ac:dyDescent="0.2">
      <c r="B667" s="33"/>
      <c r="C667" s="129" t="s">
        <v>997</v>
      </c>
      <c r="D667" s="129" t="s">
        <v>161</v>
      </c>
      <c r="E667" s="130" t="s">
        <v>998</v>
      </c>
      <c r="F667" s="131" t="s">
        <v>999</v>
      </c>
      <c r="G667" s="132" t="s">
        <v>181</v>
      </c>
      <c r="H667" s="133">
        <v>1</v>
      </c>
      <c r="I667" s="134"/>
      <c r="J667" s="135">
        <f>ROUND(I667*H667,2)</f>
        <v>0</v>
      </c>
      <c r="K667" s="131" t="s">
        <v>19</v>
      </c>
      <c r="L667" s="33"/>
      <c r="M667" s="136" t="s">
        <v>19</v>
      </c>
      <c r="N667" s="137" t="s">
        <v>47</v>
      </c>
      <c r="P667" s="138">
        <f>O667*H667</f>
        <v>0</v>
      </c>
      <c r="Q667" s="138">
        <v>0</v>
      </c>
      <c r="R667" s="138">
        <f>Q667*H667</f>
        <v>0</v>
      </c>
      <c r="S667" s="138">
        <v>0</v>
      </c>
      <c r="T667" s="138">
        <f>S667*H667</f>
        <v>0</v>
      </c>
      <c r="U667" s="276" t="s">
        <v>19</v>
      </c>
      <c r="V667" s="1" t="str">
        <f t="shared" si="8"/>
        <v/>
      </c>
      <c r="AR667" s="140" t="s">
        <v>259</v>
      </c>
      <c r="AT667" s="140" t="s">
        <v>161</v>
      </c>
      <c r="AU667" s="140" t="s">
        <v>88</v>
      </c>
      <c r="AY667" s="18" t="s">
        <v>158</v>
      </c>
      <c r="BE667" s="141">
        <f>IF(N667="základní",J667,0)</f>
        <v>0</v>
      </c>
      <c r="BF667" s="141">
        <f>IF(N667="snížená",J667,0)</f>
        <v>0</v>
      </c>
      <c r="BG667" s="141">
        <f>IF(N667="zákl. přenesená",J667,0)</f>
        <v>0</v>
      </c>
      <c r="BH667" s="141">
        <f>IF(N667="sníž. přenesená",J667,0)</f>
        <v>0</v>
      </c>
      <c r="BI667" s="141">
        <f>IF(N667="nulová",J667,0)</f>
        <v>0</v>
      </c>
      <c r="BJ667" s="18" t="s">
        <v>88</v>
      </c>
      <c r="BK667" s="141">
        <f>ROUND(I667*H667,2)</f>
        <v>0</v>
      </c>
      <c r="BL667" s="18" t="s">
        <v>259</v>
      </c>
      <c r="BM667" s="140" t="s">
        <v>1000</v>
      </c>
    </row>
    <row r="668" spans="2:65" s="14" customFormat="1" x14ac:dyDescent="0.2">
      <c r="B668" s="159"/>
      <c r="D668" s="147" t="s">
        <v>170</v>
      </c>
      <c r="E668" s="160" t="s">
        <v>19</v>
      </c>
      <c r="F668" s="161" t="s">
        <v>982</v>
      </c>
      <c r="H668" s="160" t="s">
        <v>19</v>
      </c>
      <c r="I668" s="162"/>
      <c r="L668" s="159"/>
      <c r="M668" s="163"/>
      <c r="U668" s="280"/>
      <c r="V668" s="1" t="str">
        <f t="shared" si="8"/>
        <v/>
      </c>
      <c r="AT668" s="160" t="s">
        <v>170</v>
      </c>
      <c r="AU668" s="160" t="s">
        <v>88</v>
      </c>
      <c r="AV668" s="14" t="s">
        <v>82</v>
      </c>
      <c r="AW668" s="14" t="s">
        <v>36</v>
      </c>
      <c r="AX668" s="14" t="s">
        <v>75</v>
      </c>
      <c r="AY668" s="160" t="s">
        <v>158</v>
      </c>
    </row>
    <row r="669" spans="2:65" s="12" customFormat="1" x14ac:dyDescent="0.2">
      <c r="B669" s="146"/>
      <c r="D669" s="147" t="s">
        <v>170</v>
      </c>
      <c r="E669" s="148" t="s">
        <v>19</v>
      </c>
      <c r="F669" s="149" t="s">
        <v>1001</v>
      </c>
      <c r="H669" s="150">
        <v>1</v>
      </c>
      <c r="I669" s="151"/>
      <c r="L669" s="146"/>
      <c r="M669" s="152"/>
      <c r="U669" s="278"/>
      <c r="V669" s="1" t="str">
        <f t="shared" si="8"/>
        <v/>
      </c>
      <c r="AT669" s="148" t="s">
        <v>170</v>
      </c>
      <c r="AU669" s="148" t="s">
        <v>88</v>
      </c>
      <c r="AV669" s="12" t="s">
        <v>88</v>
      </c>
      <c r="AW669" s="12" t="s">
        <v>36</v>
      </c>
      <c r="AX669" s="12" t="s">
        <v>75</v>
      </c>
      <c r="AY669" s="148" t="s">
        <v>158</v>
      </c>
    </row>
    <row r="670" spans="2:65" s="13" customFormat="1" x14ac:dyDescent="0.2">
      <c r="B670" s="153"/>
      <c r="D670" s="147" t="s">
        <v>170</v>
      </c>
      <c r="E670" s="154" t="s">
        <v>19</v>
      </c>
      <c r="F670" s="155" t="s">
        <v>173</v>
      </c>
      <c r="H670" s="156">
        <v>1</v>
      </c>
      <c r="I670" s="157"/>
      <c r="L670" s="153"/>
      <c r="M670" s="158"/>
      <c r="U670" s="279"/>
      <c r="V670" s="1" t="str">
        <f t="shared" si="8"/>
        <v/>
      </c>
      <c r="AT670" s="154" t="s">
        <v>170</v>
      </c>
      <c r="AU670" s="154" t="s">
        <v>88</v>
      </c>
      <c r="AV670" s="13" t="s">
        <v>166</v>
      </c>
      <c r="AW670" s="13" t="s">
        <v>36</v>
      </c>
      <c r="AX670" s="13" t="s">
        <v>82</v>
      </c>
      <c r="AY670" s="154" t="s">
        <v>158</v>
      </c>
    </row>
    <row r="671" spans="2:65" s="1" customFormat="1" ht="24.2" customHeight="1" x14ac:dyDescent="0.2">
      <c r="B671" s="33"/>
      <c r="C671" s="129" t="s">
        <v>1002</v>
      </c>
      <c r="D671" s="129" t="s">
        <v>161</v>
      </c>
      <c r="E671" s="130" t="s">
        <v>1003</v>
      </c>
      <c r="F671" s="131" t="s">
        <v>1004</v>
      </c>
      <c r="G671" s="132" t="s">
        <v>181</v>
      </c>
      <c r="H671" s="133">
        <v>1</v>
      </c>
      <c r="I671" s="134"/>
      <c r="J671" s="135">
        <f>ROUND(I671*H671,2)</f>
        <v>0</v>
      </c>
      <c r="K671" s="131" t="s">
        <v>19</v>
      </c>
      <c r="L671" s="33"/>
      <c r="M671" s="136" t="s">
        <v>19</v>
      </c>
      <c r="N671" s="137" t="s">
        <v>47</v>
      </c>
      <c r="P671" s="138">
        <f>O671*H671</f>
        <v>0</v>
      </c>
      <c r="Q671" s="138">
        <v>0</v>
      </c>
      <c r="R671" s="138">
        <f>Q671*H671</f>
        <v>0</v>
      </c>
      <c r="S671" s="138">
        <v>0</v>
      </c>
      <c r="T671" s="138">
        <f>S671*H671</f>
        <v>0</v>
      </c>
      <c r="U671" s="276" t="s">
        <v>19</v>
      </c>
      <c r="V671" s="1" t="str">
        <f t="shared" si="8"/>
        <v/>
      </c>
      <c r="AR671" s="140" t="s">
        <v>259</v>
      </c>
      <c r="AT671" s="140" t="s">
        <v>161</v>
      </c>
      <c r="AU671" s="140" t="s">
        <v>88</v>
      </c>
      <c r="AY671" s="18" t="s">
        <v>158</v>
      </c>
      <c r="BE671" s="141">
        <f>IF(N671="základní",J671,0)</f>
        <v>0</v>
      </c>
      <c r="BF671" s="141">
        <f>IF(N671="snížená",J671,0)</f>
        <v>0</v>
      </c>
      <c r="BG671" s="141">
        <f>IF(N671="zákl. přenesená",J671,0)</f>
        <v>0</v>
      </c>
      <c r="BH671" s="141">
        <f>IF(N671="sníž. přenesená",J671,0)</f>
        <v>0</v>
      </c>
      <c r="BI671" s="141">
        <f>IF(N671="nulová",J671,0)</f>
        <v>0</v>
      </c>
      <c r="BJ671" s="18" t="s">
        <v>88</v>
      </c>
      <c r="BK671" s="141">
        <f>ROUND(I671*H671,2)</f>
        <v>0</v>
      </c>
      <c r="BL671" s="18" t="s">
        <v>259</v>
      </c>
      <c r="BM671" s="140" t="s">
        <v>1005</v>
      </c>
    </row>
    <row r="672" spans="2:65" s="14" customFormat="1" x14ac:dyDescent="0.2">
      <c r="B672" s="159"/>
      <c r="D672" s="147" t="s">
        <v>170</v>
      </c>
      <c r="E672" s="160" t="s">
        <v>19</v>
      </c>
      <c r="F672" s="161" t="s">
        <v>982</v>
      </c>
      <c r="H672" s="160" t="s">
        <v>19</v>
      </c>
      <c r="I672" s="162"/>
      <c r="L672" s="159"/>
      <c r="M672" s="163"/>
      <c r="U672" s="280"/>
      <c r="V672" s="1" t="str">
        <f t="shared" si="8"/>
        <v/>
      </c>
      <c r="AT672" s="160" t="s">
        <v>170</v>
      </c>
      <c r="AU672" s="160" t="s">
        <v>88</v>
      </c>
      <c r="AV672" s="14" t="s">
        <v>82</v>
      </c>
      <c r="AW672" s="14" t="s">
        <v>36</v>
      </c>
      <c r="AX672" s="14" t="s">
        <v>75</v>
      </c>
      <c r="AY672" s="160" t="s">
        <v>158</v>
      </c>
    </row>
    <row r="673" spans="2:65" s="12" customFormat="1" x14ac:dyDescent="0.2">
      <c r="B673" s="146"/>
      <c r="D673" s="147" t="s">
        <v>170</v>
      </c>
      <c r="E673" s="148" t="s">
        <v>19</v>
      </c>
      <c r="F673" s="149" t="s">
        <v>1006</v>
      </c>
      <c r="H673" s="150">
        <v>1</v>
      </c>
      <c r="I673" s="151"/>
      <c r="L673" s="146"/>
      <c r="M673" s="152"/>
      <c r="U673" s="278"/>
      <c r="V673" s="1" t="str">
        <f t="shared" si="8"/>
        <v/>
      </c>
      <c r="AT673" s="148" t="s">
        <v>170</v>
      </c>
      <c r="AU673" s="148" t="s">
        <v>88</v>
      </c>
      <c r="AV673" s="12" t="s">
        <v>88</v>
      </c>
      <c r="AW673" s="12" t="s">
        <v>36</v>
      </c>
      <c r="AX673" s="12" t="s">
        <v>75</v>
      </c>
      <c r="AY673" s="148" t="s">
        <v>158</v>
      </c>
    </row>
    <row r="674" spans="2:65" s="13" customFormat="1" x14ac:dyDescent="0.2">
      <c r="B674" s="153"/>
      <c r="D674" s="147" t="s">
        <v>170</v>
      </c>
      <c r="E674" s="154" t="s">
        <v>19</v>
      </c>
      <c r="F674" s="155" t="s">
        <v>173</v>
      </c>
      <c r="H674" s="156">
        <v>1</v>
      </c>
      <c r="I674" s="157"/>
      <c r="L674" s="153"/>
      <c r="M674" s="158"/>
      <c r="U674" s="279"/>
      <c r="V674" s="1" t="str">
        <f t="shared" si="8"/>
        <v/>
      </c>
      <c r="AT674" s="154" t="s">
        <v>170</v>
      </c>
      <c r="AU674" s="154" t="s">
        <v>88</v>
      </c>
      <c r="AV674" s="13" t="s">
        <v>166</v>
      </c>
      <c r="AW674" s="13" t="s">
        <v>36</v>
      </c>
      <c r="AX674" s="13" t="s">
        <v>82</v>
      </c>
      <c r="AY674" s="154" t="s">
        <v>158</v>
      </c>
    </row>
    <row r="675" spans="2:65" s="1" customFormat="1" ht="24.2" customHeight="1" x14ac:dyDescent="0.2">
      <c r="B675" s="33"/>
      <c r="C675" s="129" t="s">
        <v>1007</v>
      </c>
      <c r="D675" s="129" t="s">
        <v>161</v>
      </c>
      <c r="E675" s="130" t="s">
        <v>1008</v>
      </c>
      <c r="F675" s="131" t="s">
        <v>1009</v>
      </c>
      <c r="G675" s="132" t="s">
        <v>181</v>
      </c>
      <c r="H675" s="133">
        <v>1</v>
      </c>
      <c r="I675" s="134"/>
      <c r="J675" s="135">
        <f>ROUND(I675*H675,2)</f>
        <v>0</v>
      </c>
      <c r="K675" s="131" t="s">
        <v>19</v>
      </c>
      <c r="L675" s="33"/>
      <c r="M675" s="136" t="s">
        <v>19</v>
      </c>
      <c r="N675" s="137" t="s">
        <v>47</v>
      </c>
      <c r="P675" s="138">
        <f>O675*H675</f>
        <v>0</v>
      </c>
      <c r="Q675" s="138">
        <v>0</v>
      </c>
      <c r="R675" s="138">
        <f>Q675*H675</f>
        <v>0</v>
      </c>
      <c r="S675" s="138">
        <v>0</v>
      </c>
      <c r="T675" s="138">
        <f>S675*H675</f>
        <v>0</v>
      </c>
      <c r="U675" s="276" t="s">
        <v>340</v>
      </c>
      <c r="V675" s="1">
        <f t="shared" si="8"/>
        <v>0</v>
      </c>
      <c r="AR675" s="140" t="s">
        <v>259</v>
      </c>
      <c r="AT675" s="140" t="s">
        <v>161</v>
      </c>
      <c r="AU675" s="140" t="s">
        <v>88</v>
      </c>
      <c r="AY675" s="18" t="s">
        <v>158</v>
      </c>
      <c r="BE675" s="141">
        <f>IF(N675="základní",J675,0)</f>
        <v>0</v>
      </c>
      <c r="BF675" s="141">
        <f>IF(N675="snížená",J675,0)</f>
        <v>0</v>
      </c>
      <c r="BG675" s="141">
        <f>IF(N675="zákl. přenesená",J675,0)</f>
        <v>0</v>
      </c>
      <c r="BH675" s="141">
        <f>IF(N675="sníž. přenesená",J675,0)</f>
        <v>0</v>
      </c>
      <c r="BI675" s="141">
        <f>IF(N675="nulová",J675,0)</f>
        <v>0</v>
      </c>
      <c r="BJ675" s="18" t="s">
        <v>88</v>
      </c>
      <c r="BK675" s="141">
        <f>ROUND(I675*H675,2)</f>
        <v>0</v>
      </c>
      <c r="BL675" s="18" t="s">
        <v>259</v>
      </c>
      <c r="BM675" s="140" t="s">
        <v>1010</v>
      </c>
    </row>
    <row r="676" spans="2:65" s="14" customFormat="1" x14ac:dyDescent="0.2">
      <c r="B676" s="159"/>
      <c r="D676" s="147" t="s">
        <v>170</v>
      </c>
      <c r="E676" s="160" t="s">
        <v>19</v>
      </c>
      <c r="F676" s="161" t="s">
        <v>1011</v>
      </c>
      <c r="H676" s="160" t="s">
        <v>19</v>
      </c>
      <c r="I676" s="162"/>
      <c r="L676" s="159"/>
      <c r="M676" s="163"/>
      <c r="U676" s="280"/>
      <c r="V676" s="1" t="str">
        <f t="shared" si="8"/>
        <v/>
      </c>
      <c r="AT676" s="160" t="s">
        <v>170</v>
      </c>
      <c r="AU676" s="160" t="s">
        <v>88</v>
      </c>
      <c r="AV676" s="14" t="s">
        <v>82</v>
      </c>
      <c r="AW676" s="14" t="s">
        <v>36</v>
      </c>
      <c r="AX676" s="14" t="s">
        <v>75</v>
      </c>
      <c r="AY676" s="160" t="s">
        <v>158</v>
      </c>
    </row>
    <row r="677" spans="2:65" s="12" customFormat="1" x14ac:dyDescent="0.2">
      <c r="B677" s="146"/>
      <c r="D677" s="147" t="s">
        <v>170</v>
      </c>
      <c r="E677" s="148" t="s">
        <v>19</v>
      </c>
      <c r="F677" s="149" t="s">
        <v>1012</v>
      </c>
      <c r="H677" s="150">
        <v>1</v>
      </c>
      <c r="I677" s="151"/>
      <c r="L677" s="146"/>
      <c r="M677" s="152"/>
      <c r="U677" s="278"/>
      <c r="V677" s="1" t="str">
        <f t="shared" si="8"/>
        <v/>
      </c>
      <c r="AT677" s="148" t="s">
        <v>170</v>
      </c>
      <c r="AU677" s="148" t="s">
        <v>88</v>
      </c>
      <c r="AV677" s="12" t="s">
        <v>88</v>
      </c>
      <c r="AW677" s="12" t="s">
        <v>36</v>
      </c>
      <c r="AX677" s="12" t="s">
        <v>75</v>
      </c>
      <c r="AY677" s="148" t="s">
        <v>158</v>
      </c>
    </row>
    <row r="678" spans="2:65" s="13" customFormat="1" x14ac:dyDescent="0.2">
      <c r="B678" s="153"/>
      <c r="D678" s="147" t="s">
        <v>170</v>
      </c>
      <c r="E678" s="154" t="s">
        <v>19</v>
      </c>
      <c r="F678" s="155" t="s">
        <v>173</v>
      </c>
      <c r="H678" s="156">
        <v>1</v>
      </c>
      <c r="I678" s="157"/>
      <c r="L678" s="153"/>
      <c r="M678" s="158"/>
      <c r="U678" s="279"/>
      <c r="V678" s="1" t="str">
        <f t="shared" si="8"/>
        <v/>
      </c>
      <c r="AT678" s="154" t="s">
        <v>170</v>
      </c>
      <c r="AU678" s="154" t="s">
        <v>88</v>
      </c>
      <c r="AV678" s="13" t="s">
        <v>166</v>
      </c>
      <c r="AW678" s="13" t="s">
        <v>36</v>
      </c>
      <c r="AX678" s="13" t="s">
        <v>82</v>
      </c>
      <c r="AY678" s="154" t="s">
        <v>158</v>
      </c>
    </row>
    <row r="679" spans="2:65" s="1" customFormat="1" ht="37.9" customHeight="1" x14ac:dyDescent="0.2">
      <c r="B679" s="33"/>
      <c r="C679" s="129" t="s">
        <v>1013</v>
      </c>
      <c r="D679" s="129" t="s">
        <v>161</v>
      </c>
      <c r="E679" s="130" t="s">
        <v>1014</v>
      </c>
      <c r="F679" s="131" t="s">
        <v>1015</v>
      </c>
      <c r="G679" s="132" t="s">
        <v>181</v>
      </c>
      <c r="H679" s="133">
        <v>2</v>
      </c>
      <c r="I679" s="134"/>
      <c r="J679" s="135">
        <f>ROUND(I679*H679,2)</f>
        <v>0</v>
      </c>
      <c r="K679" s="131" t="s">
        <v>19</v>
      </c>
      <c r="L679" s="33"/>
      <c r="M679" s="136" t="s">
        <v>19</v>
      </c>
      <c r="N679" s="137" t="s">
        <v>47</v>
      </c>
      <c r="P679" s="138">
        <f>O679*H679</f>
        <v>0</v>
      </c>
      <c r="Q679" s="138">
        <v>0</v>
      </c>
      <c r="R679" s="138">
        <f>Q679*H679</f>
        <v>0</v>
      </c>
      <c r="S679" s="138">
        <v>0</v>
      </c>
      <c r="T679" s="138">
        <f>S679*H679</f>
        <v>0</v>
      </c>
      <c r="U679" s="276" t="s">
        <v>19</v>
      </c>
      <c r="V679" s="1" t="str">
        <f t="shared" si="8"/>
        <v/>
      </c>
      <c r="AR679" s="140" t="s">
        <v>259</v>
      </c>
      <c r="AT679" s="140" t="s">
        <v>161</v>
      </c>
      <c r="AU679" s="140" t="s">
        <v>88</v>
      </c>
      <c r="AY679" s="18" t="s">
        <v>158</v>
      </c>
      <c r="BE679" s="141">
        <f>IF(N679="základní",J679,0)</f>
        <v>0</v>
      </c>
      <c r="BF679" s="141">
        <f>IF(N679="snížená",J679,0)</f>
        <v>0</v>
      </c>
      <c r="BG679" s="141">
        <f>IF(N679="zákl. přenesená",J679,0)</f>
        <v>0</v>
      </c>
      <c r="BH679" s="141">
        <f>IF(N679="sníž. přenesená",J679,0)</f>
        <v>0</v>
      </c>
      <c r="BI679" s="141">
        <f>IF(N679="nulová",J679,0)</f>
        <v>0</v>
      </c>
      <c r="BJ679" s="18" t="s">
        <v>88</v>
      </c>
      <c r="BK679" s="141">
        <f>ROUND(I679*H679,2)</f>
        <v>0</v>
      </c>
      <c r="BL679" s="18" t="s">
        <v>259</v>
      </c>
      <c r="BM679" s="140" t="s">
        <v>1016</v>
      </c>
    </row>
    <row r="680" spans="2:65" s="14" customFormat="1" x14ac:dyDescent="0.2">
      <c r="B680" s="159"/>
      <c r="D680" s="147" t="s">
        <v>170</v>
      </c>
      <c r="E680" s="160" t="s">
        <v>19</v>
      </c>
      <c r="F680" s="161" t="s">
        <v>1011</v>
      </c>
      <c r="H680" s="160" t="s">
        <v>19</v>
      </c>
      <c r="I680" s="162"/>
      <c r="L680" s="159"/>
      <c r="M680" s="163"/>
      <c r="U680" s="280"/>
      <c r="V680" s="1" t="str">
        <f t="shared" si="8"/>
        <v/>
      </c>
      <c r="AT680" s="160" t="s">
        <v>170</v>
      </c>
      <c r="AU680" s="160" t="s">
        <v>88</v>
      </c>
      <c r="AV680" s="14" t="s">
        <v>82</v>
      </c>
      <c r="AW680" s="14" t="s">
        <v>36</v>
      </c>
      <c r="AX680" s="14" t="s">
        <v>75</v>
      </c>
      <c r="AY680" s="160" t="s">
        <v>158</v>
      </c>
    </row>
    <row r="681" spans="2:65" s="12" customFormat="1" x14ac:dyDescent="0.2">
      <c r="B681" s="146"/>
      <c r="D681" s="147" t="s">
        <v>170</v>
      </c>
      <c r="E681" s="148" t="s">
        <v>19</v>
      </c>
      <c r="F681" s="149" t="s">
        <v>1017</v>
      </c>
      <c r="H681" s="150">
        <v>2</v>
      </c>
      <c r="I681" s="151"/>
      <c r="L681" s="146"/>
      <c r="M681" s="152"/>
      <c r="U681" s="278"/>
      <c r="V681" s="1" t="str">
        <f t="shared" si="8"/>
        <v/>
      </c>
      <c r="AT681" s="148" t="s">
        <v>170</v>
      </c>
      <c r="AU681" s="148" t="s">
        <v>88</v>
      </c>
      <c r="AV681" s="12" t="s">
        <v>88</v>
      </c>
      <c r="AW681" s="12" t="s">
        <v>36</v>
      </c>
      <c r="AX681" s="12" t="s">
        <v>75</v>
      </c>
      <c r="AY681" s="148" t="s">
        <v>158</v>
      </c>
    </row>
    <row r="682" spans="2:65" s="13" customFormat="1" x14ac:dyDescent="0.2">
      <c r="B682" s="153"/>
      <c r="D682" s="147" t="s">
        <v>170</v>
      </c>
      <c r="E682" s="154" t="s">
        <v>19</v>
      </c>
      <c r="F682" s="155" t="s">
        <v>173</v>
      </c>
      <c r="H682" s="156">
        <v>2</v>
      </c>
      <c r="I682" s="157"/>
      <c r="L682" s="153"/>
      <c r="M682" s="158"/>
      <c r="U682" s="279"/>
      <c r="V682" s="1" t="str">
        <f t="shared" si="8"/>
        <v/>
      </c>
      <c r="AT682" s="154" t="s">
        <v>170</v>
      </c>
      <c r="AU682" s="154" t="s">
        <v>88</v>
      </c>
      <c r="AV682" s="13" t="s">
        <v>166</v>
      </c>
      <c r="AW682" s="13" t="s">
        <v>36</v>
      </c>
      <c r="AX682" s="13" t="s">
        <v>82</v>
      </c>
      <c r="AY682" s="154" t="s">
        <v>158</v>
      </c>
    </row>
    <row r="683" spans="2:65" s="1" customFormat="1" ht="33" customHeight="1" x14ac:dyDescent="0.2">
      <c r="B683" s="33"/>
      <c r="C683" s="129" t="s">
        <v>1018</v>
      </c>
      <c r="D683" s="129" t="s">
        <v>161</v>
      </c>
      <c r="E683" s="130" t="s">
        <v>1019</v>
      </c>
      <c r="F683" s="131" t="s">
        <v>1020</v>
      </c>
      <c r="G683" s="132" t="s">
        <v>181</v>
      </c>
      <c r="H683" s="133">
        <v>1</v>
      </c>
      <c r="I683" s="134"/>
      <c r="J683" s="135">
        <f>ROUND(I683*H683,2)</f>
        <v>0</v>
      </c>
      <c r="K683" s="131" t="s">
        <v>19</v>
      </c>
      <c r="L683" s="33"/>
      <c r="M683" s="136" t="s">
        <v>19</v>
      </c>
      <c r="N683" s="137" t="s">
        <v>47</v>
      </c>
      <c r="P683" s="138">
        <f>O683*H683</f>
        <v>0</v>
      </c>
      <c r="Q683" s="138">
        <v>0</v>
      </c>
      <c r="R683" s="138">
        <f>Q683*H683</f>
        <v>0</v>
      </c>
      <c r="S683" s="138">
        <v>0</v>
      </c>
      <c r="T683" s="138">
        <f>S683*H683</f>
        <v>0</v>
      </c>
      <c r="U683" s="276" t="s">
        <v>19</v>
      </c>
      <c r="V683" s="1" t="str">
        <f t="shared" si="8"/>
        <v/>
      </c>
      <c r="AR683" s="140" t="s">
        <v>259</v>
      </c>
      <c r="AT683" s="140" t="s">
        <v>161</v>
      </c>
      <c r="AU683" s="140" t="s">
        <v>88</v>
      </c>
      <c r="AY683" s="18" t="s">
        <v>158</v>
      </c>
      <c r="BE683" s="141">
        <f>IF(N683="základní",J683,0)</f>
        <v>0</v>
      </c>
      <c r="BF683" s="141">
        <f>IF(N683="snížená",J683,0)</f>
        <v>0</v>
      </c>
      <c r="BG683" s="141">
        <f>IF(N683="zákl. přenesená",J683,0)</f>
        <v>0</v>
      </c>
      <c r="BH683" s="141">
        <f>IF(N683="sníž. přenesená",J683,0)</f>
        <v>0</v>
      </c>
      <c r="BI683" s="141">
        <f>IF(N683="nulová",J683,0)</f>
        <v>0</v>
      </c>
      <c r="BJ683" s="18" t="s">
        <v>88</v>
      </c>
      <c r="BK683" s="141">
        <f>ROUND(I683*H683,2)</f>
        <v>0</v>
      </c>
      <c r="BL683" s="18" t="s">
        <v>259</v>
      </c>
      <c r="BM683" s="140" t="s">
        <v>1021</v>
      </c>
    </row>
    <row r="684" spans="2:65" s="14" customFormat="1" x14ac:dyDescent="0.2">
      <c r="B684" s="159"/>
      <c r="D684" s="147" t="s">
        <v>170</v>
      </c>
      <c r="E684" s="160" t="s">
        <v>19</v>
      </c>
      <c r="F684" s="161" t="s">
        <v>1011</v>
      </c>
      <c r="H684" s="160" t="s">
        <v>19</v>
      </c>
      <c r="I684" s="162"/>
      <c r="L684" s="159"/>
      <c r="M684" s="163"/>
      <c r="U684" s="280"/>
      <c r="V684" s="1" t="str">
        <f t="shared" si="8"/>
        <v/>
      </c>
      <c r="AT684" s="160" t="s">
        <v>170</v>
      </c>
      <c r="AU684" s="160" t="s">
        <v>88</v>
      </c>
      <c r="AV684" s="14" t="s">
        <v>82</v>
      </c>
      <c r="AW684" s="14" t="s">
        <v>36</v>
      </c>
      <c r="AX684" s="14" t="s">
        <v>75</v>
      </c>
      <c r="AY684" s="160" t="s">
        <v>158</v>
      </c>
    </row>
    <row r="685" spans="2:65" s="12" customFormat="1" x14ac:dyDescent="0.2">
      <c r="B685" s="146"/>
      <c r="D685" s="147" t="s">
        <v>170</v>
      </c>
      <c r="E685" s="148" t="s">
        <v>19</v>
      </c>
      <c r="F685" s="149" t="s">
        <v>1022</v>
      </c>
      <c r="H685" s="150">
        <v>1</v>
      </c>
      <c r="I685" s="151"/>
      <c r="L685" s="146"/>
      <c r="M685" s="152"/>
      <c r="U685" s="278"/>
      <c r="V685" s="1" t="str">
        <f t="shared" si="8"/>
        <v/>
      </c>
      <c r="AT685" s="148" t="s">
        <v>170</v>
      </c>
      <c r="AU685" s="148" t="s">
        <v>88</v>
      </c>
      <c r="AV685" s="12" t="s">
        <v>88</v>
      </c>
      <c r="AW685" s="12" t="s">
        <v>36</v>
      </c>
      <c r="AX685" s="12" t="s">
        <v>75</v>
      </c>
      <c r="AY685" s="148" t="s">
        <v>158</v>
      </c>
    </row>
    <row r="686" spans="2:65" s="13" customFormat="1" x14ac:dyDescent="0.2">
      <c r="B686" s="153"/>
      <c r="D686" s="147" t="s">
        <v>170</v>
      </c>
      <c r="E686" s="154" t="s">
        <v>19</v>
      </c>
      <c r="F686" s="155" t="s">
        <v>173</v>
      </c>
      <c r="H686" s="156">
        <v>1</v>
      </c>
      <c r="I686" s="157"/>
      <c r="L686" s="153"/>
      <c r="M686" s="158"/>
      <c r="U686" s="279"/>
      <c r="V686" s="1" t="str">
        <f t="shared" ref="V686:V749" si="9">IF(U686="investice",J686,"")</f>
        <v/>
      </c>
      <c r="AT686" s="154" t="s">
        <v>170</v>
      </c>
      <c r="AU686" s="154" t="s">
        <v>88</v>
      </c>
      <c r="AV686" s="13" t="s">
        <v>166</v>
      </c>
      <c r="AW686" s="13" t="s">
        <v>36</v>
      </c>
      <c r="AX686" s="13" t="s">
        <v>82</v>
      </c>
      <c r="AY686" s="154" t="s">
        <v>158</v>
      </c>
    </row>
    <row r="687" spans="2:65" s="1" customFormat="1" ht="24.2" customHeight="1" x14ac:dyDescent="0.2">
      <c r="B687" s="33"/>
      <c r="C687" s="129" t="s">
        <v>1023</v>
      </c>
      <c r="D687" s="129" t="s">
        <v>161</v>
      </c>
      <c r="E687" s="130" t="s">
        <v>1024</v>
      </c>
      <c r="F687" s="131" t="s">
        <v>1025</v>
      </c>
      <c r="G687" s="132" t="s">
        <v>181</v>
      </c>
      <c r="H687" s="133">
        <v>1</v>
      </c>
      <c r="I687" s="134"/>
      <c r="J687" s="135">
        <f>ROUND(I687*H687,2)</f>
        <v>0</v>
      </c>
      <c r="K687" s="131" t="s">
        <v>19</v>
      </c>
      <c r="L687" s="33"/>
      <c r="M687" s="136" t="s">
        <v>19</v>
      </c>
      <c r="N687" s="137" t="s">
        <v>47</v>
      </c>
      <c r="P687" s="138">
        <f>O687*H687</f>
        <v>0</v>
      </c>
      <c r="Q687" s="138">
        <v>0</v>
      </c>
      <c r="R687" s="138">
        <f>Q687*H687</f>
        <v>0</v>
      </c>
      <c r="S687" s="138">
        <v>0</v>
      </c>
      <c r="T687" s="138">
        <f>S687*H687</f>
        <v>0</v>
      </c>
      <c r="U687" s="276" t="s">
        <v>19</v>
      </c>
      <c r="V687" s="1" t="str">
        <f t="shared" si="9"/>
        <v/>
      </c>
      <c r="AR687" s="140" t="s">
        <v>259</v>
      </c>
      <c r="AT687" s="140" t="s">
        <v>161</v>
      </c>
      <c r="AU687" s="140" t="s">
        <v>88</v>
      </c>
      <c r="AY687" s="18" t="s">
        <v>158</v>
      </c>
      <c r="BE687" s="141">
        <f>IF(N687="základní",J687,0)</f>
        <v>0</v>
      </c>
      <c r="BF687" s="141">
        <f>IF(N687="snížená",J687,0)</f>
        <v>0</v>
      </c>
      <c r="BG687" s="141">
        <f>IF(N687="zákl. přenesená",J687,0)</f>
        <v>0</v>
      </c>
      <c r="BH687" s="141">
        <f>IF(N687="sníž. přenesená",J687,0)</f>
        <v>0</v>
      </c>
      <c r="BI687" s="141">
        <f>IF(N687="nulová",J687,0)</f>
        <v>0</v>
      </c>
      <c r="BJ687" s="18" t="s">
        <v>88</v>
      </c>
      <c r="BK687" s="141">
        <f>ROUND(I687*H687,2)</f>
        <v>0</v>
      </c>
      <c r="BL687" s="18" t="s">
        <v>259</v>
      </c>
      <c r="BM687" s="140" t="s">
        <v>1026</v>
      </c>
    </row>
    <row r="688" spans="2:65" s="14" customFormat="1" x14ac:dyDescent="0.2">
      <c r="B688" s="159"/>
      <c r="D688" s="147" t="s">
        <v>170</v>
      </c>
      <c r="E688" s="160" t="s">
        <v>19</v>
      </c>
      <c r="F688" s="161" t="s">
        <v>1011</v>
      </c>
      <c r="H688" s="160" t="s">
        <v>19</v>
      </c>
      <c r="I688" s="162"/>
      <c r="L688" s="159"/>
      <c r="M688" s="163"/>
      <c r="U688" s="280"/>
      <c r="V688" s="1" t="str">
        <f t="shared" si="9"/>
        <v/>
      </c>
      <c r="AT688" s="160" t="s">
        <v>170</v>
      </c>
      <c r="AU688" s="160" t="s">
        <v>88</v>
      </c>
      <c r="AV688" s="14" t="s">
        <v>82</v>
      </c>
      <c r="AW688" s="14" t="s">
        <v>36</v>
      </c>
      <c r="AX688" s="14" t="s">
        <v>75</v>
      </c>
      <c r="AY688" s="160" t="s">
        <v>158</v>
      </c>
    </row>
    <row r="689" spans="2:65" s="12" customFormat="1" x14ac:dyDescent="0.2">
      <c r="B689" s="146"/>
      <c r="D689" s="147" t="s">
        <v>170</v>
      </c>
      <c r="E689" s="148" t="s">
        <v>19</v>
      </c>
      <c r="F689" s="149" t="s">
        <v>1027</v>
      </c>
      <c r="H689" s="150">
        <v>1</v>
      </c>
      <c r="I689" s="151"/>
      <c r="L689" s="146"/>
      <c r="M689" s="152"/>
      <c r="U689" s="278"/>
      <c r="V689" s="1" t="str">
        <f t="shared" si="9"/>
        <v/>
      </c>
      <c r="AT689" s="148" t="s">
        <v>170</v>
      </c>
      <c r="AU689" s="148" t="s">
        <v>88</v>
      </c>
      <c r="AV689" s="12" t="s">
        <v>88</v>
      </c>
      <c r="AW689" s="12" t="s">
        <v>36</v>
      </c>
      <c r="AX689" s="12" t="s">
        <v>75</v>
      </c>
      <c r="AY689" s="148" t="s">
        <v>158</v>
      </c>
    </row>
    <row r="690" spans="2:65" s="13" customFormat="1" x14ac:dyDescent="0.2">
      <c r="B690" s="153"/>
      <c r="D690" s="147" t="s">
        <v>170</v>
      </c>
      <c r="E690" s="154" t="s">
        <v>19</v>
      </c>
      <c r="F690" s="155" t="s">
        <v>173</v>
      </c>
      <c r="H690" s="156">
        <v>1</v>
      </c>
      <c r="I690" s="157"/>
      <c r="L690" s="153"/>
      <c r="M690" s="158"/>
      <c r="U690" s="279"/>
      <c r="V690" s="1" t="str">
        <f t="shared" si="9"/>
        <v/>
      </c>
      <c r="AT690" s="154" t="s">
        <v>170</v>
      </c>
      <c r="AU690" s="154" t="s">
        <v>88</v>
      </c>
      <c r="AV690" s="13" t="s">
        <v>166</v>
      </c>
      <c r="AW690" s="13" t="s">
        <v>36</v>
      </c>
      <c r="AX690" s="13" t="s">
        <v>82</v>
      </c>
      <c r="AY690" s="154" t="s">
        <v>158</v>
      </c>
    </row>
    <row r="691" spans="2:65" s="1" customFormat="1" ht="21.75" customHeight="1" x14ac:dyDescent="0.2">
      <c r="B691" s="33"/>
      <c r="C691" s="129" t="s">
        <v>1028</v>
      </c>
      <c r="D691" s="129" t="s">
        <v>161</v>
      </c>
      <c r="E691" s="130" t="s">
        <v>1029</v>
      </c>
      <c r="F691" s="131" t="s">
        <v>1030</v>
      </c>
      <c r="G691" s="132" t="s">
        <v>387</v>
      </c>
      <c r="H691" s="133">
        <v>1</v>
      </c>
      <c r="I691" s="134"/>
      <c r="J691" s="135">
        <f>ROUND(I691*H691,2)</f>
        <v>0</v>
      </c>
      <c r="K691" s="131" t="s">
        <v>19</v>
      </c>
      <c r="L691" s="33"/>
      <c r="M691" s="136" t="s">
        <v>19</v>
      </c>
      <c r="N691" s="137" t="s">
        <v>47</v>
      </c>
      <c r="P691" s="138">
        <f>O691*H691</f>
        <v>0</v>
      </c>
      <c r="Q691" s="138">
        <v>0</v>
      </c>
      <c r="R691" s="138">
        <f>Q691*H691</f>
        <v>0</v>
      </c>
      <c r="S691" s="138">
        <v>0</v>
      </c>
      <c r="T691" s="138">
        <f>S691*H691</f>
        <v>0</v>
      </c>
      <c r="U691" s="276" t="s">
        <v>19</v>
      </c>
      <c r="V691" s="1" t="str">
        <f t="shared" si="9"/>
        <v/>
      </c>
      <c r="AR691" s="140" t="s">
        <v>259</v>
      </c>
      <c r="AT691" s="140" t="s">
        <v>161</v>
      </c>
      <c r="AU691" s="140" t="s">
        <v>88</v>
      </c>
      <c r="AY691" s="18" t="s">
        <v>158</v>
      </c>
      <c r="BE691" s="141">
        <f>IF(N691="základní",J691,0)</f>
        <v>0</v>
      </c>
      <c r="BF691" s="141">
        <f>IF(N691="snížená",J691,0)</f>
        <v>0</v>
      </c>
      <c r="BG691" s="141">
        <f>IF(N691="zákl. přenesená",J691,0)</f>
        <v>0</v>
      </c>
      <c r="BH691" s="141">
        <f>IF(N691="sníž. přenesená",J691,0)</f>
        <v>0</v>
      </c>
      <c r="BI691" s="141">
        <f>IF(N691="nulová",J691,0)</f>
        <v>0</v>
      </c>
      <c r="BJ691" s="18" t="s">
        <v>88</v>
      </c>
      <c r="BK691" s="141">
        <f>ROUND(I691*H691,2)</f>
        <v>0</v>
      </c>
      <c r="BL691" s="18" t="s">
        <v>259</v>
      </c>
      <c r="BM691" s="140" t="s">
        <v>1031</v>
      </c>
    </row>
    <row r="692" spans="2:65" s="14" customFormat="1" x14ac:dyDescent="0.2">
      <c r="B692" s="159"/>
      <c r="D692" s="147" t="s">
        <v>170</v>
      </c>
      <c r="E692" s="160" t="s">
        <v>19</v>
      </c>
      <c r="F692" s="161" t="s">
        <v>972</v>
      </c>
      <c r="H692" s="160" t="s">
        <v>19</v>
      </c>
      <c r="I692" s="162"/>
      <c r="L692" s="159"/>
      <c r="M692" s="163"/>
      <c r="U692" s="280"/>
      <c r="V692" s="1" t="str">
        <f t="shared" si="9"/>
        <v/>
      </c>
      <c r="AT692" s="160" t="s">
        <v>170</v>
      </c>
      <c r="AU692" s="160" t="s">
        <v>88</v>
      </c>
      <c r="AV692" s="14" t="s">
        <v>82</v>
      </c>
      <c r="AW692" s="14" t="s">
        <v>36</v>
      </c>
      <c r="AX692" s="14" t="s">
        <v>75</v>
      </c>
      <c r="AY692" s="160" t="s">
        <v>158</v>
      </c>
    </row>
    <row r="693" spans="2:65" s="12" customFormat="1" x14ac:dyDescent="0.2">
      <c r="B693" s="146"/>
      <c r="D693" s="147" t="s">
        <v>170</v>
      </c>
      <c r="E693" s="148" t="s">
        <v>19</v>
      </c>
      <c r="F693" s="149" t="s">
        <v>1032</v>
      </c>
      <c r="H693" s="150">
        <v>1</v>
      </c>
      <c r="I693" s="151"/>
      <c r="L693" s="146"/>
      <c r="M693" s="152"/>
      <c r="U693" s="278"/>
      <c r="V693" s="1" t="str">
        <f t="shared" si="9"/>
        <v/>
      </c>
      <c r="AT693" s="148" t="s">
        <v>170</v>
      </c>
      <c r="AU693" s="148" t="s">
        <v>88</v>
      </c>
      <c r="AV693" s="12" t="s">
        <v>88</v>
      </c>
      <c r="AW693" s="12" t="s">
        <v>36</v>
      </c>
      <c r="AX693" s="12" t="s">
        <v>75</v>
      </c>
      <c r="AY693" s="148" t="s">
        <v>158</v>
      </c>
    </row>
    <row r="694" spans="2:65" s="13" customFormat="1" x14ac:dyDescent="0.2">
      <c r="B694" s="153"/>
      <c r="D694" s="147" t="s">
        <v>170</v>
      </c>
      <c r="E694" s="154" t="s">
        <v>19</v>
      </c>
      <c r="F694" s="155" t="s">
        <v>173</v>
      </c>
      <c r="H694" s="156">
        <v>1</v>
      </c>
      <c r="I694" s="157"/>
      <c r="L694" s="153"/>
      <c r="M694" s="158"/>
      <c r="U694" s="279"/>
      <c r="V694" s="1" t="str">
        <f t="shared" si="9"/>
        <v/>
      </c>
      <c r="AT694" s="154" t="s">
        <v>170</v>
      </c>
      <c r="AU694" s="154" t="s">
        <v>88</v>
      </c>
      <c r="AV694" s="13" t="s">
        <v>166</v>
      </c>
      <c r="AW694" s="13" t="s">
        <v>36</v>
      </c>
      <c r="AX694" s="13" t="s">
        <v>82</v>
      </c>
      <c r="AY694" s="154" t="s">
        <v>158</v>
      </c>
    </row>
    <row r="695" spans="2:65" s="1" customFormat="1" ht="16.5" customHeight="1" x14ac:dyDescent="0.2">
      <c r="B695" s="33"/>
      <c r="C695" s="129" t="s">
        <v>1033</v>
      </c>
      <c r="D695" s="129" t="s">
        <v>161</v>
      </c>
      <c r="E695" s="130" t="s">
        <v>1034</v>
      </c>
      <c r="F695" s="131" t="s">
        <v>1035</v>
      </c>
      <c r="G695" s="132" t="s">
        <v>387</v>
      </c>
      <c r="H695" s="133">
        <v>1</v>
      </c>
      <c r="I695" s="134"/>
      <c r="J695" s="135">
        <f>ROUND(I695*H695,2)</f>
        <v>0</v>
      </c>
      <c r="K695" s="131" t="s">
        <v>19</v>
      </c>
      <c r="L695" s="33"/>
      <c r="M695" s="136" t="s">
        <v>19</v>
      </c>
      <c r="N695" s="137" t="s">
        <v>47</v>
      </c>
      <c r="P695" s="138">
        <f>O695*H695</f>
        <v>0</v>
      </c>
      <c r="Q695" s="138">
        <v>0</v>
      </c>
      <c r="R695" s="138">
        <f>Q695*H695</f>
        <v>0</v>
      </c>
      <c r="S695" s="138">
        <v>0</v>
      </c>
      <c r="T695" s="138">
        <f>S695*H695</f>
        <v>0</v>
      </c>
      <c r="U695" s="276" t="s">
        <v>340</v>
      </c>
      <c r="V695" s="1">
        <f t="shared" si="9"/>
        <v>0</v>
      </c>
      <c r="AR695" s="140" t="s">
        <v>259</v>
      </c>
      <c r="AT695" s="140" t="s">
        <v>161</v>
      </c>
      <c r="AU695" s="140" t="s">
        <v>88</v>
      </c>
      <c r="AY695" s="18" t="s">
        <v>158</v>
      </c>
      <c r="BE695" s="141">
        <f>IF(N695="základní",J695,0)</f>
        <v>0</v>
      </c>
      <c r="BF695" s="141">
        <f>IF(N695="snížená",J695,0)</f>
        <v>0</v>
      </c>
      <c r="BG695" s="141">
        <f>IF(N695="zákl. přenesená",J695,0)</f>
        <v>0</v>
      </c>
      <c r="BH695" s="141">
        <f>IF(N695="sníž. přenesená",J695,0)</f>
        <v>0</v>
      </c>
      <c r="BI695" s="141">
        <f>IF(N695="nulová",J695,0)</f>
        <v>0</v>
      </c>
      <c r="BJ695" s="18" t="s">
        <v>88</v>
      </c>
      <c r="BK695" s="141">
        <f>ROUND(I695*H695,2)</f>
        <v>0</v>
      </c>
      <c r="BL695" s="18" t="s">
        <v>259</v>
      </c>
      <c r="BM695" s="140" t="s">
        <v>1036</v>
      </c>
    </row>
    <row r="696" spans="2:65" s="1" customFormat="1" ht="19.5" x14ac:dyDescent="0.2">
      <c r="B696" s="33"/>
      <c r="D696" s="147" t="s">
        <v>248</v>
      </c>
      <c r="F696" s="164" t="s">
        <v>1037</v>
      </c>
      <c r="I696" s="144"/>
      <c r="L696" s="33"/>
      <c r="M696" s="145"/>
      <c r="U696" s="277"/>
      <c r="V696" s="1" t="str">
        <f t="shared" si="9"/>
        <v/>
      </c>
      <c r="AT696" s="18" t="s">
        <v>248</v>
      </c>
      <c r="AU696" s="18" t="s">
        <v>88</v>
      </c>
    </row>
    <row r="697" spans="2:65" s="14" customFormat="1" x14ac:dyDescent="0.2">
      <c r="B697" s="159"/>
      <c r="D697" s="147" t="s">
        <v>170</v>
      </c>
      <c r="E697" s="160" t="s">
        <v>19</v>
      </c>
      <c r="F697" s="161" t="s">
        <v>972</v>
      </c>
      <c r="H697" s="160" t="s">
        <v>19</v>
      </c>
      <c r="I697" s="162"/>
      <c r="L697" s="159"/>
      <c r="M697" s="163"/>
      <c r="U697" s="280"/>
      <c r="V697" s="1" t="str">
        <f t="shared" si="9"/>
        <v/>
      </c>
      <c r="AT697" s="160" t="s">
        <v>170</v>
      </c>
      <c r="AU697" s="160" t="s">
        <v>88</v>
      </c>
      <c r="AV697" s="14" t="s">
        <v>82</v>
      </c>
      <c r="AW697" s="14" t="s">
        <v>36</v>
      </c>
      <c r="AX697" s="14" t="s">
        <v>75</v>
      </c>
      <c r="AY697" s="160" t="s">
        <v>158</v>
      </c>
    </row>
    <row r="698" spans="2:65" s="12" customFormat="1" x14ac:dyDescent="0.2">
      <c r="B698" s="146"/>
      <c r="D698" s="147" t="s">
        <v>170</v>
      </c>
      <c r="E698" s="148" t="s">
        <v>19</v>
      </c>
      <c r="F698" s="149" t="s">
        <v>1032</v>
      </c>
      <c r="H698" s="150">
        <v>1</v>
      </c>
      <c r="I698" s="151"/>
      <c r="L698" s="146"/>
      <c r="M698" s="152"/>
      <c r="U698" s="278"/>
      <c r="V698" s="1" t="str">
        <f t="shared" si="9"/>
        <v/>
      </c>
      <c r="AT698" s="148" t="s">
        <v>170</v>
      </c>
      <c r="AU698" s="148" t="s">
        <v>88</v>
      </c>
      <c r="AV698" s="12" t="s">
        <v>88</v>
      </c>
      <c r="AW698" s="12" t="s">
        <v>36</v>
      </c>
      <c r="AX698" s="12" t="s">
        <v>75</v>
      </c>
      <c r="AY698" s="148" t="s">
        <v>158</v>
      </c>
    </row>
    <row r="699" spans="2:65" s="13" customFormat="1" x14ac:dyDescent="0.2">
      <c r="B699" s="153"/>
      <c r="D699" s="147" t="s">
        <v>170</v>
      </c>
      <c r="E699" s="154" t="s">
        <v>19</v>
      </c>
      <c r="F699" s="155" t="s">
        <v>173</v>
      </c>
      <c r="H699" s="156">
        <v>1</v>
      </c>
      <c r="I699" s="157"/>
      <c r="L699" s="153"/>
      <c r="M699" s="158"/>
      <c r="U699" s="279"/>
      <c r="V699" s="1" t="str">
        <f t="shared" si="9"/>
        <v/>
      </c>
      <c r="AT699" s="154" t="s">
        <v>170</v>
      </c>
      <c r="AU699" s="154" t="s">
        <v>88</v>
      </c>
      <c r="AV699" s="13" t="s">
        <v>166</v>
      </c>
      <c r="AW699" s="13" t="s">
        <v>36</v>
      </c>
      <c r="AX699" s="13" t="s">
        <v>82</v>
      </c>
      <c r="AY699" s="154" t="s">
        <v>158</v>
      </c>
    </row>
    <row r="700" spans="2:65" s="1" customFormat="1" ht="24.2" customHeight="1" x14ac:dyDescent="0.2">
      <c r="B700" s="33"/>
      <c r="C700" s="129" t="s">
        <v>1038</v>
      </c>
      <c r="D700" s="129" t="s">
        <v>161</v>
      </c>
      <c r="E700" s="130" t="s">
        <v>1039</v>
      </c>
      <c r="F700" s="131" t="s">
        <v>1040</v>
      </c>
      <c r="G700" s="132" t="s">
        <v>164</v>
      </c>
      <c r="H700" s="133">
        <v>2.2189999999999999</v>
      </c>
      <c r="I700" s="134"/>
      <c r="J700" s="135">
        <f>ROUND(I700*H700,2)</f>
        <v>0</v>
      </c>
      <c r="K700" s="131" t="s">
        <v>19</v>
      </c>
      <c r="L700" s="33"/>
      <c r="M700" s="136" t="s">
        <v>19</v>
      </c>
      <c r="N700" s="137" t="s">
        <v>47</v>
      </c>
      <c r="P700" s="138">
        <f>O700*H700</f>
        <v>0</v>
      </c>
      <c r="Q700" s="138">
        <v>0</v>
      </c>
      <c r="R700" s="138">
        <f>Q700*H700</f>
        <v>0</v>
      </c>
      <c r="S700" s="138">
        <v>0</v>
      </c>
      <c r="T700" s="138">
        <f>S700*H700</f>
        <v>0</v>
      </c>
      <c r="U700" s="276" t="s">
        <v>19</v>
      </c>
      <c r="V700" s="1" t="str">
        <f t="shared" si="9"/>
        <v/>
      </c>
      <c r="AR700" s="140" t="s">
        <v>259</v>
      </c>
      <c r="AT700" s="140" t="s">
        <v>161</v>
      </c>
      <c r="AU700" s="140" t="s">
        <v>88</v>
      </c>
      <c r="AY700" s="18" t="s">
        <v>158</v>
      </c>
      <c r="BE700" s="141">
        <f>IF(N700="základní",J700,0)</f>
        <v>0</v>
      </c>
      <c r="BF700" s="141">
        <f>IF(N700="snížená",J700,0)</f>
        <v>0</v>
      </c>
      <c r="BG700" s="141">
        <f>IF(N700="zákl. přenesená",J700,0)</f>
        <v>0</v>
      </c>
      <c r="BH700" s="141">
        <f>IF(N700="sníž. přenesená",J700,0)</f>
        <v>0</v>
      </c>
      <c r="BI700" s="141">
        <f>IF(N700="nulová",J700,0)</f>
        <v>0</v>
      </c>
      <c r="BJ700" s="18" t="s">
        <v>88</v>
      </c>
      <c r="BK700" s="141">
        <f>ROUND(I700*H700,2)</f>
        <v>0</v>
      </c>
      <c r="BL700" s="18" t="s">
        <v>259</v>
      </c>
      <c r="BM700" s="140" t="s">
        <v>1041</v>
      </c>
    </row>
    <row r="701" spans="2:65" s="14" customFormat="1" x14ac:dyDescent="0.2">
      <c r="B701" s="159"/>
      <c r="D701" s="147" t="s">
        <v>170</v>
      </c>
      <c r="E701" s="160" t="s">
        <v>19</v>
      </c>
      <c r="F701" s="161" t="s">
        <v>655</v>
      </c>
      <c r="H701" s="160" t="s">
        <v>19</v>
      </c>
      <c r="I701" s="162"/>
      <c r="L701" s="159"/>
      <c r="M701" s="163"/>
      <c r="U701" s="280"/>
      <c r="V701" s="1" t="str">
        <f t="shared" si="9"/>
        <v/>
      </c>
      <c r="AT701" s="160" t="s">
        <v>170</v>
      </c>
      <c r="AU701" s="160" t="s">
        <v>88</v>
      </c>
      <c r="AV701" s="14" t="s">
        <v>82</v>
      </c>
      <c r="AW701" s="14" t="s">
        <v>36</v>
      </c>
      <c r="AX701" s="14" t="s">
        <v>75</v>
      </c>
      <c r="AY701" s="160" t="s">
        <v>158</v>
      </c>
    </row>
    <row r="702" spans="2:65" s="12" customFormat="1" x14ac:dyDescent="0.2">
      <c r="B702" s="146"/>
      <c r="D702" s="147" t="s">
        <v>170</v>
      </c>
      <c r="E702" s="148" t="s">
        <v>19</v>
      </c>
      <c r="F702" s="149" t="s">
        <v>656</v>
      </c>
      <c r="H702" s="150">
        <v>2.2189999999999999</v>
      </c>
      <c r="I702" s="151"/>
      <c r="L702" s="146"/>
      <c r="M702" s="152"/>
      <c r="U702" s="278"/>
      <c r="V702" s="1" t="str">
        <f t="shared" si="9"/>
        <v/>
      </c>
      <c r="AT702" s="148" t="s">
        <v>170</v>
      </c>
      <c r="AU702" s="148" t="s">
        <v>88</v>
      </c>
      <c r="AV702" s="12" t="s">
        <v>88</v>
      </c>
      <c r="AW702" s="12" t="s">
        <v>36</v>
      </c>
      <c r="AX702" s="12" t="s">
        <v>75</v>
      </c>
      <c r="AY702" s="148" t="s">
        <v>158</v>
      </c>
    </row>
    <row r="703" spans="2:65" s="13" customFormat="1" x14ac:dyDescent="0.2">
      <c r="B703" s="153"/>
      <c r="D703" s="147" t="s">
        <v>170</v>
      </c>
      <c r="E703" s="154" t="s">
        <v>19</v>
      </c>
      <c r="F703" s="155" t="s">
        <v>173</v>
      </c>
      <c r="H703" s="156">
        <v>2.2189999999999999</v>
      </c>
      <c r="I703" s="157"/>
      <c r="L703" s="153"/>
      <c r="M703" s="158"/>
      <c r="U703" s="279"/>
      <c r="V703" s="1" t="str">
        <f t="shared" si="9"/>
        <v/>
      </c>
      <c r="AT703" s="154" t="s">
        <v>170</v>
      </c>
      <c r="AU703" s="154" t="s">
        <v>88</v>
      </c>
      <c r="AV703" s="13" t="s">
        <v>166</v>
      </c>
      <c r="AW703" s="13" t="s">
        <v>36</v>
      </c>
      <c r="AX703" s="13" t="s">
        <v>82</v>
      </c>
      <c r="AY703" s="154" t="s">
        <v>158</v>
      </c>
    </row>
    <row r="704" spans="2:65" s="1" customFormat="1" ht="16.5" customHeight="1" x14ac:dyDescent="0.2">
      <c r="B704" s="33"/>
      <c r="C704" s="171" t="s">
        <v>1042</v>
      </c>
      <c r="D704" s="171" t="s">
        <v>346</v>
      </c>
      <c r="E704" s="172" t="s">
        <v>1043</v>
      </c>
      <c r="F704" s="173" t="s">
        <v>1044</v>
      </c>
      <c r="G704" s="174" t="s">
        <v>164</v>
      </c>
      <c r="H704" s="175">
        <v>2.4409999999999998</v>
      </c>
      <c r="I704" s="176"/>
      <c r="J704" s="177">
        <f>ROUND(I704*H704,2)</f>
        <v>0</v>
      </c>
      <c r="K704" s="173" t="s">
        <v>19</v>
      </c>
      <c r="L704" s="178"/>
      <c r="M704" s="179" t="s">
        <v>19</v>
      </c>
      <c r="N704" s="180" t="s">
        <v>47</v>
      </c>
      <c r="P704" s="138">
        <f>O704*H704</f>
        <v>0</v>
      </c>
      <c r="Q704" s="138">
        <v>9.3100000000000006E-3</v>
      </c>
      <c r="R704" s="138">
        <f>Q704*H704</f>
        <v>2.272571E-2</v>
      </c>
      <c r="S704" s="138">
        <v>0</v>
      </c>
      <c r="T704" s="138">
        <f>S704*H704</f>
        <v>0</v>
      </c>
      <c r="U704" s="276" t="s">
        <v>19</v>
      </c>
      <c r="V704" s="1" t="str">
        <f t="shared" si="9"/>
        <v/>
      </c>
      <c r="AR704" s="140" t="s">
        <v>379</v>
      </c>
      <c r="AT704" s="140" t="s">
        <v>346</v>
      </c>
      <c r="AU704" s="140" t="s">
        <v>88</v>
      </c>
      <c r="AY704" s="18" t="s">
        <v>158</v>
      </c>
      <c r="BE704" s="141">
        <f>IF(N704="základní",J704,0)</f>
        <v>0</v>
      </c>
      <c r="BF704" s="141">
        <f>IF(N704="snížená",J704,0)</f>
        <v>0</v>
      </c>
      <c r="BG704" s="141">
        <f>IF(N704="zákl. přenesená",J704,0)</f>
        <v>0</v>
      </c>
      <c r="BH704" s="141">
        <f>IF(N704="sníž. přenesená",J704,0)</f>
        <v>0</v>
      </c>
      <c r="BI704" s="141">
        <f>IF(N704="nulová",J704,0)</f>
        <v>0</v>
      </c>
      <c r="BJ704" s="18" t="s">
        <v>88</v>
      </c>
      <c r="BK704" s="141">
        <f>ROUND(I704*H704,2)</f>
        <v>0</v>
      </c>
      <c r="BL704" s="18" t="s">
        <v>259</v>
      </c>
      <c r="BM704" s="140" t="s">
        <v>1045</v>
      </c>
    </row>
    <row r="705" spans="2:65" s="12" customFormat="1" x14ac:dyDescent="0.2">
      <c r="B705" s="146"/>
      <c r="D705" s="147" t="s">
        <v>170</v>
      </c>
      <c r="F705" s="149" t="s">
        <v>1046</v>
      </c>
      <c r="H705" s="150">
        <v>2.4409999999999998</v>
      </c>
      <c r="I705" s="151"/>
      <c r="L705" s="146"/>
      <c r="M705" s="152"/>
      <c r="U705" s="278"/>
      <c r="V705" s="1" t="str">
        <f t="shared" si="9"/>
        <v/>
      </c>
      <c r="AT705" s="148" t="s">
        <v>170</v>
      </c>
      <c r="AU705" s="148" t="s">
        <v>88</v>
      </c>
      <c r="AV705" s="12" t="s">
        <v>88</v>
      </c>
      <c r="AW705" s="12" t="s">
        <v>4</v>
      </c>
      <c r="AX705" s="12" t="s">
        <v>82</v>
      </c>
      <c r="AY705" s="148" t="s">
        <v>158</v>
      </c>
    </row>
    <row r="706" spans="2:65" s="1" customFormat="1" ht="24.2" customHeight="1" x14ac:dyDescent="0.2">
      <c r="B706" s="33"/>
      <c r="C706" s="129" t="s">
        <v>1047</v>
      </c>
      <c r="D706" s="129" t="s">
        <v>161</v>
      </c>
      <c r="E706" s="130" t="s">
        <v>1048</v>
      </c>
      <c r="F706" s="131" t="s">
        <v>1049</v>
      </c>
      <c r="G706" s="132" t="s">
        <v>664</v>
      </c>
      <c r="H706" s="181"/>
      <c r="I706" s="134"/>
      <c r="J706" s="135">
        <f>ROUND(I706*H706,2)</f>
        <v>0</v>
      </c>
      <c r="K706" s="131" t="s">
        <v>165</v>
      </c>
      <c r="L706" s="33"/>
      <c r="M706" s="136" t="s">
        <v>19</v>
      </c>
      <c r="N706" s="137" t="s">
        <v>47</v>
      </c>
      <c r="P706" s="138">
        <f>O706*H706</f>
        <v>0</v>
      </c>
      <c r="Q706" s="138">
        <v>0</v>
      </c>
      <c r="R706" s="138">
        <f>Q706*H706</f>
        <v>0</v>
      </c>
      <c r="S706" s="138">
        <v>0</v>
      </c>
      <c r="T706" s="138">
        <f>S706*H706</f>
        <v>0</v>
      </c>
      <c r="U706" s="276" t="s">
        <v>19</v>
      </c>
      <c r="V706" s="1" t="str">
        <f t="shared" si="9"/>
        <v/>
      </c>
      <c r="AR706" s="140" t="s">
        <v>259</v>
      </c>
      <c r="AT706" s="140" t="s">
        <v>161</v>
      </c>
      <c r="AU706" s="140" t="s">
        <v>88</v>
      </c>
      <c r="AY706" s="18" t="s">
        <v>158</v>
      </c>
      <c r="BE706" s="141">
        <f>IF(N706="základní",J706,0)</f>
        <v>0</v>
      </c>
      <c r="BF706" s="141">
        <f>IF(N706="snížená",J706,0)</f>
        <v>0</v>
      </c>
      <c r="BG706" s="141">
        <f>IF(N706="zákl. přenesená",J706,0)</f>
        <v>0</v>
      </c>
      <c r="BH706" s="141">
        <f>IF(N706="sníž. přenesená",J706,0)</f>
        <v>0</v>
      </c>
      <c r="BI706" s="141">
        <f>IF(N706="nulová",J706,0)</f>
        <v>0</v>
      </c>
      <c r="BJ706" s="18" t="s">
        <v>88</v>
      </c>
      <c r="BK706" s="141">
        <f>ROUND(I706*H706,2)</f>
        <v>0</v>
      </c>
      <c r="BL706" s="18" t="s">
        <v>259</v>
      </c>
      <c r="BM706" s="140" t="s">
        <v>1050</v>
      </c>
    </row>
    <row r="707" spans="2:65" s="1" customFormat="1" x14ac:dyDescent="0.2">
      <c r="B707" s="33"/>
      <c r="D707" s="142" t="s">
        <v>168</v>
      </c>
      <c r="F707" s="143" t="s">
        <v>1051</v>
      </c>
      <c r="I707" s="144"/>
      <c r="L707" s="33"/>
      <c r="M707" s="145"/>
      <c r="U707" s="277"/>
      <c r="V707" s="1" t="str">
        <f t="shared" si="9"/>
        <v/>
      </c>
      <c r="AT707" s="18" t="s">
        <v>168</v>
      </c>
      <c r="AU707" s="18" t="s">
        <v>88</v>
      </c>
    </row>
    <row r="708" spans="2:65" s="11" customFormat="1" ht="22.9" customHeight="1" x14ac:dyDescent="0.2">
      <c r="B708" s="117"/>
      <c r="D708" s="118" t="s">
        <v>74</v>
      </c>
      <c r="E708" s="127" t="s">
        <v>1052</v>
      </c>
      <c r="F708" s="127" t="s">
        <v>1053</v>
      </c>
      <c r="I708" s="120"/>
      <c r="J708" s="128">
        <f>BK708</f>
        <v>0</v>
      </c>
      <c r="L708" s="117"/>
      <c r="M708" s="122"/>
      <c r="P708" s="123">
        <f>SUM(P709:P716)</f>
        <v>0</v>
      </c>
      <c r="R708" s="123">
        <f>SUM(R709:R716)</f>
        <v>1.8299999999999998E-3</v>
      </c>
      <c r="T708" s="123">
        <f>SUM(T709:T716)</f>
        <v>0</v>
      </c>
      <c r="U708" s="275"/>
      <c r="V708" s="1" t="str">
        <f t="shared" si="9"/>
        <v/>
      </c>
      <c r="AR708" s="118" t="s">
        <v>88</v>
      </c>
      <c r="AT708" s="125" t="s">
        <v>74</v>
      </c>
      <c r="AU708" s="125" t="s">
        <v>82</v>
      </c>
      <c r="AY708" s="118" t="s">
        <v>158</v>
      </c>
      <c r="BK708" s="126">
        <f>SUM(BK709:BK716)</f>
        <v>0</v>
      </c>
    </row>
    <row r="709" spans="2:65" s="1" customFormat="1" ht="24.2" customHeight="1" x14ac:dyDescent="0.2">
      <c r="B709" s="33"/>
      <c r="C709" s="129" t="s">
        <v>1054</v>
      </c>
      <c r="D709" s="129" t="s">
        <v>161</v>
      </c>
      <c r="E709" s="130" t="s">
        <v>1055</v>
      </c>
      <c r="F709" s="131" t="s">
        <v>1056</v>
      </c>
      <c r="G709" s="132" t="s">
        <v>164</v>
      </c>
      <c r="H709" s="133">
        <v>1</v>
      </c>
      <c r="I709" s="134"/>
      <c r="J709" s="135">
        <f>ROUND(I709*H709,2)</f>
        <v>0</v>
      </c>
      <c r="K709" s="131" t="s">
        <v>165</v>
      </c>
      <c r="L709" s="33"/>
      <c r="M709" s="136" t="s">
        <v>19</v>
      </c>
      <c r="N709" s="137" t="s">
        <v>47</v>
      </c>
      <c r="P709" s="138">
        <f>O709*H709</f>
        <v>0</v>
      </c>
      <c r="Q709" s="138">
        <v>1.2999999999999999E-4</v>
      </c>
      <c r="R709" s="138">
        <f>Q709*H709</f>
        <v>1.2999999999999999E-4</v>
      </c>
      <c r="S709" s="138">
        <v>0</v>
      </c>
      <c r="T709" s="138">
        <f>S709*H709</f>
        <v>0</v>
      </c>
      <c r="U709" s="276" t="s">
        <v>19</v>
      </c>
      <c r="V709" s="1" t="str">
        <f t="shared" si="9"/>
        <v/>
      </c>
      <c r="AR709" s="140" t="s">
        <v>259</v>
      </c>
      <c r="AT709" s="140" t="s">
        <v>161</v>
      </c>
      <c r="AU709" s="140" t="s">
        <v>88</v>
      </c>
      <c r="AY709" s="18" t="s">
        <v>158</v>
      </c>
      <c r="BE709" s="141">
        <f>IF(N709="základní",J709,0)</f>
        <v>0</v>
      </c>
      <c r="BF709" s="141">
        <f>IF(N709="snížená",J709,0)</f>
        <v>0</v>
      </c>
      <c r="BG709" s="141">
        <f>IF(N709="zákl. přenesená",J709,0)</f>
        <v>0</v>
      </c>
      <c r="BH709" s="141">
        <f>IF(N709="sníž. přenesená",J709,0)</f>
        <v>0</v>
      </c>
      <c r="BI709" s="141">
        <f>IF(N709="nulová",J709,0)</f>
        <v>0</v>
      </c>
      <c r="BJ709" s="18" t="s">
        <v>88</v>
      </c>
      <c r="BK709" s="141">
        <f>ROUND(I709*H709,2)</f>
        <v>0</v>
      </c>
      <c r="BL709" s="18" t="s">
        <v>259</v>
      </c>
      <c r="BM709" s="140" t="s">
        <v>1057</v>
      </c>
    </row>
    <row r="710" spans="2:65" s="1" customFormat="1" x14ac:dyDescent="0.2">
      <c r="B710" s="33"/>
      <c r="D710" s="142" t="s">
        <v>168</v>
      </c>
      <c r="F710" s="143" t="s">
        <v>1058</v>
      </c>
      <c r="I710" s="144"/>
      <c r="L710" s="33"/>
      <c r="M710" s="145"/>
      <c r="U710" s="277"/>
      <c r="V710" s="1" t="str">
        <f t="shared" si="9"/>
        <v/>
      </c>
      <c r="AT710" s="18" t="s">
        <v>168</v>
      </c>
      <c r="AU710" s="18" t="s">
        <v>88</v>
      </c>
    </row>
    <row r="711" spans="2:65" s="14" customFormat="1" x14ac:dyDescent="0.2">
      <c r="B711" s="159"/>
      <c r="D711" s="147" t="s">
        <v>170</v>
      </c>
      <c r="E711" s="160" t="s">
        <v>19</v>
      </c>
      <c r="F711" s="161" t="s">
        <v>1059</v>
      </c>
      <c r="H711" s="160" t="s">
        <v>19</v>
      </c>
      <c r="I711" s="162"/>
      <c r="L711" s="159"/>
      <c r="M711" s="163"/>
      <c r="U711" s="280"/>
      <c r="V711" s="1" t="str">
        <f t="shared" si="9"/>
        <v/>
      </c>
      <c r="AT711" s="160" t="s">
        <v>170</v>
      </c>
      <c r="AU711" s="160" t="s">
        <v>88</v>
      </c>
      <c r="AV711" s="14" t="s">
        <v>82</v>
      </c>
      <c r="AW711" s="14" t="s">
        <v>36</v>
      </c>
      <c r="AX711" s="14" t="s">
        <v>75</v>
      </c>
      <c r="AY711" s="160" t="s">
        <v>158</v>
      </c>
    </row>
    <row r="712" spans="2:65" s="12" customFormat="1" x14ac:dyDescent="0.2">
      <c r="B712" s="146"/>
      <c r="D712" s="147" t="s">
        <v>170</v>
      </c>
      <c r="E712" s="148" t="s">
        <v>19</v>
      </c>
      <c r="F712" s="149" t="s">
        <v>1060</v>
      </c>
      <c r="H712" s="150">
        <v>1</v>
      </c>
      <c r="I712" s="151"/>
      <c r="L712" s="146"/>
      <c r="M712" s="152"/>
      <c r="U712" s="278"/>
      <c r="V712" s="1" t="str">
        <f t="shared" si="9"/>
        <v/>
      </c>
      <c r="AT712" s="148" t="s">
        <v>170</v>
      </c>
      <c r="AU712" s="148" t="s">
        <v>88</v>
      </c>
      <c r="AV712" s="12" t="s">
        <v>88</v>
      </c>
      <c r="AW712" s="12" t="s">
        <v>36</v>
      </c>
      <c r="AX712" s="12" t="s">
        <v>75</v>
      </c>
      <c r="AY712" s="148" t="s">
        <v>158</v>
      </c>
    </row>
    <row r="713" spans="2:65" s="13" customFormat="1" x14ac:dyDescent="0.2">
      <c r="B713" s="153"/>
      <c r="D713" s="147" t="s">
        <v>170</v>
      </c>
      <c r="E713" s="154" t="s">
        <v>19</v>
      </c>
      <c r="F713" s="155" t="s">
        <v>173</v>
      </c>
      <c r="H713" s="156">
        <v>1</v>
      </c>
      <c r="I713" s="157"/>
      <c r="L713" s="153"/>
      <c r="M713" s="158"/>
      <c r="U713" s="279"/>
      <c r="V713" s="1" t="str">
        <f t="shared" si="9"/>
        <v/>
      </c>
      <c r="AT713" s="154" t="s">
        <v>170</v>
      </c>
      <c r="AU713" s="154" t="s">
        <v>88</v>
      </c>
      <c r="AV713" s="13" t="s">
        <v>166</v>
      </c>
      <c r="AW713" s="13" t="s">
        <v>36</v>
      </c>
      <c r="AX713" s="13" t="s">
        <v>82</v>
      </c>
      <c r="AY713" s="154" t="s">
        <v>158</v>
      </c>
    </row>
    <row r="714" spans="2:65" s="1" customFormat="1" ht="16.5" customHeight="1" x14ac:dyDescent="0.2">
      <c r="B714" s="33"/>
      <c r="C714" s="171" t="s">
        <v>1061</v>
      </c>
      <c r="D714" s="171" t="s">
        <v>346</v>
      </c>
      <c r="E714" s="172" t="s">
        <v>1062</v>
      </c>
      <c r="F714" s="173" t="s">
        <v>1063</v>
      </c>
      <c r="G714" s="174" t="s">
        <v>181</v>
      </c>
      <c r="H714" s="175">
        <v>1</v>
      </c>
      <c r="I714" s="176"/>
      <c r="J714" s="177">
        <f>ROUND(I714*H714,2)</f>
        <v>0</v>
      </c>
      <c r="K714" s="173" t="s">
        <v>19</v>
      </c>
      <c r="L714" s="178"/>
      <c r="M714" s="179" t="s">
        <v>19</v>
      </c>
      <c r="N714" s="180" t="s">
        <v>47</v>
      </c>
      <c r="P714" s="138">
        <f>O714*H714</f>
        <v>0</v>
      </c>
      <c r="Q714" s="138">
        <v>1.6999999999999999E-3</v>
      </c>
      <c r="R714" s="138">
        <f>Q714*H714</f>
        <v>1.6999999999999999E-3</v>
      </c>
      <c r="S714" s="138">
        <v>0</v>
      </c>
      <c r="T714" s="138">
        <f>S714*H714</f>
        <v>0</v>
      </c>
      <c r="U714" s="276" t="s">
        <v>19</v>
      </c>
      <c r="V714" s="1" t="str">
        <f t="shared" si="9"/>
        <v/>
      </c>
      <c r="AR714" s="140" t="s">
        <v>379</v>
      </c>
      <c r="AT714" s="140" t="s">
        <v>346</v>
      </c>
      <c r="AU714" s="140" t="s">
        <v>88</v>
      </c>
      <c r="AY714" s="18" t="s">
        <v>158</v>
      </c>
      <c r="BE714" s="141">
        <f>IF(N714="základní",J714,0)</f>
        <v>0</v>
      </c>
      <c r="BF714" s="141">
        <f>IF(N714="snížená",J714,0)</f>
        <v>0</v>
      </c>
      <c r="BG714" s="141">
        <f>IF(N714="zákl. přenesená",J714,0)</f>
        <v>0</v>
      </c>
      <c r="BH714" s="141">
        <f>IF(N714="sníž. přenesená",J714,0)</f>
        <v>0</v>
      </c>
      <c r="BI714" s="141">
        <f>IF(N714="nulová",J714,0)</f>
        <v>0</v>
      </c>
      <c r="BJ714" s="18" t="s">
        <v>88</v>
      </c>
      <c r="BK714" s="141">
        <f>ROUND(I714*H714,2)</f>
        <v>0</v>
      </c>
      <c r="BL714" s="18" t="s">
        <v>259</v>
      </c>
      <c r="BM714" s="140" t="s">
        <v>1064</v>
      </c>
    </row>
    <row r="715" spans="2:65" s="1" customFormat="1" ht="24.2" customHeight="1" x14ac:dyDescent="0.2">
      <c r="B715" s="33"/>
      <c r="C715" s="129" t="s">
        <v>1065</v>
      </c>
      <c r="D715" s="129" t="s">
        <v>161</v>
      </c>
      <c r="E715" s="130" t="s">
        <v>1066</v>
      </c>
      <c r="F715" s="131" t="s">
        <v>1067</v>
      </c>
      <c r="G715" s="132" t="s">
        <v>664</v>
      </c>
      <c r="H715" s="181"/>
      <c r="I715" s="134"/>
      <c r="J715" s="135">
        <f>ROUND(I715*H715,2)</f>
        <v>0</v>
      </c>
      <c r="K715" s="131" t="s">
        <v>165</v>
      </c>
      <c r="L715" s="33"/>
      <c r="M715" s="136" t="s">
        <v>19</v>
      </c>
      <c r="N715" s="137" t="s">
        <v>47</v>
      </c>
      <c r="P715" s="138">
        <f>O715*H715</f>
        <v>0</v>
      </c>
      <c r="Q715" s="138">
        <v>0</v>
      </c>
      <c r="R715" s="138">
        <f>Q715*H715</f>
        <v>0</v>
      </c>
      <c r="S715" s="138">
        <v>0</v>
      </c>
      <c r="T715" s="138">
        <f>S715*H715</f>
        <v>0</v>
      </c>
      <c r="U715" s="276" t="s">
        <v>19</v>
      </c>
      <c r="V715" s="1" t="str">
        <f t="shared" si="9"/>
        <v/>
      </c>
      <c r="AR715" s="140" t="s">
        <v>259</v>
      </c>
      <c r="AT715" s="140" t="s">
        <v>161</v>
      </c>
      <c r="AU715" s="140" t="s">
        <v>88</v>
      </c>
      <c r="AY715" s="18" t="s">
        <v>158</v>
      </c>
      <c r="BE715" s="141">
        <f>IF(N715="základní",J715,0)</f>
        <v>0</v>
      </c>
      <c r="BF715" s="141">
        <f>IF(N715="snížená",J715,0)</f>
        <v>0</v>
      </c>
      <c r="BG715" s="141">
        <f>IF(N715="zákl. přenesená",J715,0)</f>
        <v>0</v>
      </c>
      <c r="BH715" s="141">
        <f>IF(N715="sníž. přenesená",J715,0)</f>
        <v>0</v>
      </c>
      <c r="BI715" s="141">
        <f>IF(N715="nulová",J715,0)</f>
        <v>0</v>
      </c>
      <c r="BJ715" s="18" t="s">
        <v>88</v>
      </c>
      <c r="BK715" s="141">
        <f>ROUND(I715*H715,2)</f>
        <v>0</v>
      </c>
      <c r="BL715" s="18" t="s">
        <v>259</v>
      </c>
      <c r="BM715" s="140" t="s">
        <v>1068</v>
      </c>
    </row>
    <row r="716" spans="2:65" s="1" customFormat="1" x14ac:dyDescent="0.2">
      <c r="B716" s="33"/>
      <c r="D716" s="142" t="s">
        <v>168</v>
      </c>
      <c r="F716" s="143" t="s">
        <v>1069</v>
      </c>
      <c r="I716" s="144"/>
      <c r="L716" s="33"/>
      <c r="M716" s="145"/>
      <c r="U716" s="277"/>
      <c r="V716" s="1" t="str">
        <f t="shared" si="9"/>
        <v/>
      </c>
      <c r="AT716" s="18" t="s">
        <v>168</v>
      </c>
      <c r="AU716" s="18" t="s">
        <v>88</v>
      </c>
    </row>
    <row r="717" spans="2:65" s="11" customFormat="1" ht="22.9" customHeight="1" x14ac:dyDescent="0.2">
      <c r="B717" s="117"/>
      <c r="D717" s="118" t="s">
        <v>74</v>
      </c>
      <c r="E717" s="127" t="s">
        <v>1070</v>
      </c>
      <c r="F717" s="127" t="s">
        <v>1071</v>
      </c>
      <c r="I717" s="120"/>
      <c r="J717" s="128">
        <f>BK717</f>
        <v>0</v>
      </c>
      <c r="L717" s="117"/>
      <c r="M717" s="122"/>
      <c r="P717" s="123">
        <f>SUM(P718:P776)</f>
        <v>0</v>
      </c>
      <c r="R717" s="123">
        <f>SUM(R718:R776)</f>
        <v>0.54383863999999993</v>
      </c>
      <c r="T717" s="123">
        <f>SUM(T718:T776)</f>
        <v>0</v>
      </c>
      <c r="U717" s="275"/>
      <c r="V717" s="1" t="str">
        <f t="shared" si="9"/>
        <v/>
      </c>
      <c r="AR717" s="118" t="s">
        <v>88</v>
      </c>
      <c r="AT717" s="125" t="s">
        <v>74</v>
      </c>
      <c r="AU717" s="125" t="s">
        <v>82</v>
      </c>
      <c r="AY717" s="118" t="s">
        <v>158</v>
      </c>
      <c r="BK717" s="126">
        <f>SUM(BK718:BK776)</f>
        <v>0</v>
      </c>
    </row>
    <row r="718" spans="2:65" s="1" customFormat="1" ht="16.5" customHeight="1" x14ac:dyDescent="0.2">
      <c r="B718" s="33"/>
      <c r="C718" s="129" t="s">
        <v>1072</v>
      </c>
      <c r="D718" s="129" t="s">
        <v>161</v>
      </c>
      <c r="E718" s="130" t="s">
        <v>1073</v>
      </c>
      <c r="F718" s="131" t="s">
        <v>1074</v>
      </c>
      <c r="G718" s="132" t="s">
        <v>164</v>
      </c>
      <c r="H718" s="133">
        <v>13.98</v>
      </c>
      <c r="I718" s="134"/>
      <c r="J718" s="135">
        <f>ROUND(I718*H718,2)</f>
        <v>0</v>
      </c>
      <c r="K718" s="131" t="s">
        <v>165</v>
      </c>
      <c r="L718" s="33"/>
      <c r="M718" s="136" t="s">
        <v>19</v>
      </c>
      <c r="N718" s="137" t="s">
        <v>47</v>
      </c>
      <c r="P718" s="138">
        <f>O718*H718</f>
        <v>0</v>
      </c>
      <c r="Q718" s="138">
        <v>2.9999999999999997E-4</v>
      </c>
      <c r="R718" s="138">
        <f>Q718*H718</f>
        <v>4.1939999999999998E-3</v>
      </c>
      <c r="S718" s="138">
        <v>0</v>
      </c>
      <c r="T718" s="138">
        <f>S718*H718</f>
        <v>0</v>
      </c>
      <c r="U718" s="276" t="s">
        <v>19</v>
      </c>
      <c r="V718" s="1" t="str">
        <f t="shared" si="9"/>
        <v/>
      </c>
      <c r="AR718" s="140" t="s">
        <v>259</v>
      </c>
      <c r="AT718" s="140" t="s">
        <v>161</v>
      </c>
      <c r="AU718" s="140" t="s">
        <v>88</v>
      </c>
      <c r="AY718" s="18" t="s">
        <v>158</v>
      </c>
      <c r="BE718" s="141">
        <f>IF(N718="základní",J718,0)</f>
        <v>0</v>
      </c>
      <c r="BF718" s="141">
        <f>IF(N718="snížená",J718,0)</f>
        <v>0</v>
      </c>
      <c r="BG718" s="141">
        <f>IF(N718="zákl. přenesená",J718,0)</f>
        <v>0</v>
      </c>
      <c r="BH718" s="141">
        <f>IF(N718="sníž. přenesená",J718,0)</f>
        <v>0</v>
      </c>
      <c r="BI718" s="141">
        <f>IF(N718="nulová",J718,0)</f>
        <v>0</v>
      </c>
      <c r="BJ718" s="18" t="s">
        <v>88</v>
      </c>
      <c r="BK718" s="141">
        <f>ROUND(I718*H718,2)</f>
        <v>0</v>
      </c>
      <c r="BL718" s="18" t="s">
        <v>259</v>
      </c>
      <c r="BM718" s="140" t="s">
        <v>1075</v>
      </c>
    </row>
    <row r="719" spans="2:65" s="1" customFormat="1" x14ac:dyDescent="0.2">
      <c r="B719" s="33"/>
      <c r="D719" s="142" t="s">
        <v>168</v>
      </c>
      <c r="F719" s="143" t="s">
        <v>1076</v>
      </c>
      <c r="I719" s="144"/>
      <c r="L719" s="33"/>
      <c r="M719" s="145"/>
      <c r="U719" s="277"/>
      <c r="V719" s="1" t="str">
        <f t="shared" si="9"/>
        <v/>
      </c>
      <c r="AT719" s="18" t="s">
        <v>168</v>
      </c>
      <c r="AU719" s="18" t="s">
        <v>88</v>
      </c>
    </row>
    <row r="720" spans="2:65" s="14" customFormat="1" x14ac:dyDescent="0.2">
      <c r="B720" s="159"/>
      <c r="D720" s="147" t="s">
        <v>170</v>
      </c>
      <c r="E720" s="160" t="s">
        <v>19</v>
      </c>
      <c r="F720" s="161" t="s">
        <v>559</v>
      </c>
      <c r="H720" s="160" t="s">
        <v>19</v>
      </c>
      <c r="I720" s="162"/>
      <c r="L720" s="159"/>
      <c r="M720" s="163"/>
      <c r="U720" s="280"/>
      <c r="V720" s="1" t="str">
        <f t="shared" si="9"/>
        <v/>
      </c>
      <c r="AT720" s="160" t="s">
        <v>170</v>
      </c>
      <c r="AU720" s="160" t="s">
        <v>88</v>
      </c>
      <c r="AV720" s="14" t="s">
        <v>82</v>
      </c>
      <c r="AW720" s="14" t="s">
        <v>36</v>
      </c>
      <c r="AX720" s="14" t="s">
        <v>75</v>
      </c>
      <c r="AY720" s="160" t="s">
        <v>158</v>
      </c>
    </row>
    <row r="721" spans="2:65" s="12" customFormat="1" x14ac:dyDescent="0.2">
      <c r="B721" s="146"/>
      <c r="D721" s="147" t="s">
        <v>170</v>
      </c>
      <c r="E721" s="148" t="s">
        <v>19</v>
      </c>
      <c r="F721" s="149" t="s">
        <v>323</v>
      </c>
      <c r="H721" s="150">
        <v>4.9400000000000004</v>
      </c>
      <c r="I721" s="151"/>
      <c r="L721" s="146"/>
      <c r="M721" s="152"/>
      <c r="U721" s="278"/>
      <c r="V721" s="1" t="str">
        <f t="shared" si="9"/>
        <v/>
      </c>
      <c r="AT721" s="148" t="s">
        <v>170</v>
      </c>
      <c r="AU721" s="148" t="s">
        <v>88</v>
      </c>
      <c r="AV721" s="12" t="s">
        <v>88</v>
      </c>
      <c r="AW721" s="12" t="s">
        <v>36</v>
      </c>
      <c r="AX721" s="12" t="s">
        <v>75</v>
      </c>
      <c r="AY721" s="148" t="s">
        <v>158</v>
      </c>
    </row>
    <row r="722" spans="2:65" s="12" customFormat="1" x14ac:dyDescent="0.2">
      <c r="B722" s="146"/>
      <c r="D722" s="147" t="s">
        <v>170</v>
      </c>
      <c r="E722" s="148" t="s">
        <v>19</v>
      </c>
      <c r="F722" s="149" t="s">
        <v>324</v>
      </c>
      <c r="H722" s="150">
        <v>1.62</v>
      </c>
      <c r="I722" s="151"/>
      <c r="L722" s="146"/>
      <c r="M722" s="152"/>
      <c r="U722" s="278"/>
      <c r="V722" s="1" t="str">
        <f t="shared" si="9"/>
        <v/>
      </c>
      <c r="AT722" s="148" t="s">
        <v>170</v>
      </c>
      <c r="AU722" s="148" t="s">
        <v>88</v>
      </c>
      <c r="AV722" s="12" t="s">
        <v>88</v>
      </c>
      <c r="AW722" s="12" t="s">
        <v>36</v>
      </c>
      <c r="AX722" s="12" t="s">
        <v>75</v>
      </c>
      <c r="AY722" s="148" t="s">
        <v>158</v>
      </c>
    </row>
    <row r="723" spans="2:65" s="12" customFormat="1" x14ac:dyDescent="0.2">
      <c r="B723" s="146"/>
      <c r="D723" s="147" t="s">
        <v>170</v>
      </c>
      <c r="E723" s="148" t="s">
        <v>19</v>
      </c>
      <c r="F723" s="149" t="s">
        <v>318</v>
      </c>
      <c r="H723" s="150">
        <v>2.19</v>
      </c>
      <c r="I723" s="151"/>
      <c r="L723" s="146"/>
      <c r="M723" s="152"/>
      <c r="U723" s="278"/>
      <c r="V723" s="1" t="str">
        <f t="shared" si="9"/>
        <v/>
      </c>
      <c r="AT723" s="148" t="s">
        <v>170</v>
      </c>
      <c r="AU723" s="148" t="s">
        <v>88</v>
      </c>
      <c r="AV723" s="12" t="s">
        <v>88</v>
      </c>
      <c r="AW723" s="12" t="s">
        <v>36</v>
      </c>
      <c r="AX723" s="12" t="s">
        <v>75</v>
      </c>
      <c r="AY723" s="148" t="s">
        <v>158</v>
      </c>
    </row>
    <row r="724" spans="2:65" s="12" customFormat="1" x14ac:dyDescent="0.2">
      <c r="B724" s="146"/>
      <c r="D724" s="147" t="s">
        <v>170</v>
      </c>
      <c r="E724" s="148" t="s">
        <v>19</v>
      </c>
      <c r="F724" s="149" t="s">
        <v>319</v>
      </c>
      <c r="H724" s="150">
        <v>0.97</v>
      </c>
      <c r="I724" s="151"/>
      <c r="L724" s="146"/>
      <c r="M724" s="152"/>
      <c r="U724" s="278"/>
      <c r="V724" s="1" t="str">
        <f t="shared" si="9"/>
        <v/>
      </c>
      <c r="AT724" s="148" t="s">
        <v>170</v>
      </c>
      <c r="AU724" s="148" t="s">
        <v>88</v>
      </c>
      <c r="AV724" s="12" t="s">
        <v>88</v>
      </c>
      <c r="AW724" s="12" t="s">
        <v>36</v>
      </c>
      <c r="AX724" s="12" t="s">
        <v>75</v>
      </c>
      <c r="AY724" s="148" t="s">
        <v>158</v>
      </c>
    </row>
    <row r="725" spans="2:65" s="12" customFormat="1" x14ac:dyDescent="0.2">
      <c r="B725" s="146"/>
      <c r="D725" s="147" t="s">
        <v>170</v>
      </c>
      <c r="E725" s="148" t="s">
        <v>19</v>
      </c>
      <c r="F725" s="149" t="s">
        <v>320</v>
      </c>
      <c r="H725" s="150">
        <v>4.26</v>
      </c>
      <c r="I725" s="151"/>
      <c r="L725" s="146"/>
      <c r="M725" s="152"/>
      <c r="U725" s="278"/>
      <c r="V725" s="1" t="str">
        <f t="shared" si="9"/>
        <v/>
      </c>
      <c r="AT725" s="148" t="s">
        <v>170</v>
      </c>
      <c r="AU725" s="148" t="s">
        <v>88</v>
      </c>
      <c r="AV725" s="12" t="s">
        <v>88</v>
      </c>
      <c r="AW725" s="12" t="s">
        <v>36</v>
      </c>
      <c r="AX725" s="12" t="s">
        <v>75</v>
      </c>
      <c r="AY725" s="148" t="s">
        <v>158</v>
      </c>
    </row>
    <row r="726" spans="2:65" s="13" customFormat="1" x14ac:dyDescent="0.2">
      <c r="B726" s="153"/>
      <c r="D726" s="147" t="s">
        <v>170</v>
      </c>
      <c r="E726" s="154" t="s">
        <v>19</v>
      </c>
      <c r="F726" s="155" t="s">
        <v>173</v>
      </c>
      <c r="H726" s="156">
        <v>13.98</v>
      </c>
      <c r="I726" s="157"/>
      <c r="L726" s="153"/>
      <c r="M726" s="158"/>
      <c r="U726" s="279"/>
      <c r="V726" s="1" t="str">
        <f t="shared" si="9"/>
        <v/>
      </c>
      <c r="AT726" s="154" t="s">
        <v>170</v>
      </c>
      <c r="AU726" s="154" t="s">
        <v>88</v>
      </c>
      <c r="AV726" s="13" t="s">
        <v>166</v>
      </c>
      <c r="AW726" s="13" t="s">
        <v>36</v>
      </c>
      <c r="AX726" s="13" t="s">
        <v>82</v>
      </c>
      <c r="AY726" s="154" t="s">
        <v>158</v>
      </c>
    </row>
    <row r="727" spans="2:65" s="1" customFormat="1" ht="24.2" customHeight="1" x14ac:dyDescent="0.2">
      <c r="B727" s="33"/>
      <c r="C727" s="129" t="s">
        <v>1077</v>
      </c>
      <c r="D727" s="129" t="s">
        <v>161</v>
      </c>
      <c r="E727" s="130" t="s">
        <v>1078</v>
      </c>
      <c r="F727" s="131" t="s">
        <v>1079</v>
      </c>
      <c r="G727" s="132" t="s">
        <v>164</v>
      </c>
      <c r="H727" s="133">
        <v>13.98</v>
      </c>
      <c r="I727" s="134"/>
      <c r="J727" s="135">
        <f>ROUND(I727*H727,2)</f>
        <v>0</v>
      </c>
      <c r="K727" s="131" t="s">
        <v>165</v>
      </c>
      <c r="L727" s="33"/>
      <c r="M727" s="136" t="s">
        <v>19</v>
      </c>
      <c r="N727" s="137" t="s">
        <v>47</v>
      </c>
      <c r="P727" s="138">
        <f>O727*H727</f>
        <v>0</v>
      </c>
      <c r="Q727" s="138">
        <v>9.0900000000000009E-3</v>
      </c>
      <c r="R727" s="138">
        <f>Q727*H727</f>
        <v>0.1270782</v>
      </c>
      <c r="S727" s="138">
        <v>0</v>
      </c>
      <c r="T727" s="138">
        <f>S727*H727</f>
        <v>0</v>
      </c>
      <c r="U727" s="276" t="s">
        <v>19</v>
      </c>
      <c r="V727" s="1" t="str">
        <f t="shared" si="9"/>
        <v/>
      </c>
      <c r="AR727" s="140" t="s">
        <v>259</v>
      </c>
      <c r="AT727" s="140" t="s">
        <v>161</v>
      </c>
      <c r="AU727" s="140" t="s">
        <v>88</v>
      </c>
      <c r="AY727" s="18" t="s">
        <v>158</v>
      </c>
      <c r="BE727" s="141">
        <f>IF(N727="základní",J727,0)</f>
        <v>0</v>
      </c>
      <c r="BF727" s="141">
        <f>IF(N727="snížená",J727,0)</f>
        <v>0</v>
      </c>
      <c r="BG727" s="141">
        <f>IF(N727="zákl. přenesená",J727,0)</f>
        <v>0</v>
      </c>
      <c r="BH727" s="141">
        <f>IF(N727="sníž. přenesená",J727,0)</f>
        <v>0</v>
      </c>
      <c r="BI727" s="141">
        <f>IF(N727="nulová",J727,0)</f>
        <v>0</v>
      </c>
      <c r="BJ727" s="18" t="s">
        <v>88</v>
      </c>
      <c r="BK727" s="141">
        <f>ROUND(I727*H727,2)</f>
        <v>0</v>
      </c>
      <c r="BL727" s="18" t="s">
        <v>259</v>
      </c>
      <c r="BM727" s="140" t="s">
        <v>1080</v>
      </c>
    </row>
    <row r="728" spans="2:65" s="1" customFormat="1" x14ac:dyDescent="0.2">
      <c r="B728" s="33"/>
      <c r="D728" s="142" t="s">
        <v>168</v>
      </c>
      <c r="F728" s="143" t="s">
        <v>1081</v>
      </c>
      <c r="I728" s="144"/>
      <c r="L728" s="33"/>
      <c r="M728" s="145"/>
      <c r="U728" s="277"/>
      <c r="V728" s="1" t="str">
        <f t="shared" si="9"/>
        <v/>
      </c>
      <c r="AT728" s="18" t="s">
        <v>168</v>
      </c>
      <c r="AU728" s="18" t="s">
        <v>88</v>
      </c>
    </row>
    <row r="729" spans="2:65" s="1" customFormat="1" ht="16.5" customHeight="1" x14ac:dyDescent="0.2">
      <c r="B729" s="33"/>
      <c r="C729" s="171" t="s">
        <v>1082</v>
      </c>
      <c r="D729" s="171" t="s">
        <v>346</v>
      </c>
      <c r="E729" s="172" t="s">
        <v>1083</v>
      </c>
      <c r="F729" s="173" t="s">
        <v>1084</v>
      </c>
      <c r="G729" s="174" t="s">
        <v>164</v>
      </c>
      <c r="H729" s="175">
        <v>15.378</v>
      </c>
      <c r="I729" s="176"/>
      <c r="J729" s="177">
        <f>ROUND(I729*H729,2)</f>
        <v>0</v>
      </c>
      <c r="K729" s="173" t="s">
        <v>19</v>
      </c>
      <c r="L729" s="178"/>
      <c r="M729" s="179" t="s">
        <v>19</v>
      </c>
      <c r="N729" s="180" t="s">
        <v>47</v>
      </c>
      <c r="P729" s="138">
        <f>O729*H729</f>
        <v>0</v>
      </c>
      <c r="Q729" s="138">
        <v>2.1999999999999999E-2</v>
      </c>
      <c r="R729" s="138">
        <f>Q729*H729</f>
        <v>0.33831600000000001</v>
      </c>
      <c r="S729" s="138">
        <v>0</v>
      </c>
      <c r="T729" s="138">
        <f>S729*H729</f>
        <v>0</v>
      </c>
      <c r="U729" s="276" t="s">
        <v>19</v>
      </c>
      <c r="V729" s="1" t="str">
        <f t="shared" si="9"/>
        <v/>
      </c>
      <c r="AR729" s="140" t="s">
        <v>379</v>
      </c>
      <c r="AT729" s="140" t="s">
        <v>346</v>
      </c>
      <c r="AU729" s="140" t="s">
        <v>88</v>
      </c>
      <c r="AY729" s="18" t="s">
        <v>158</v>
      </c>
      <c r="BE729" s="141">
        <f>IF(N729="základní",J729,0)</f>
        <v>0</v>
      </c>
      <c r="BF729" s="141">
        <f>IF(N729="snížená",J729,0)</f>
        <v>0</v>
      </c>
      <c r="BG729" s="141">
        <f>IF(N729="zákl. přenesená",J729,0)</f>
        <v>0</v>
      </c>
      <c r="BH729" s="141">
        <f>IF(N729="sníž. přenesená",J729,0)</f>
        <v>0</v>
      </c>
      <c r="BI729" s="141">
        <f>IF(N729="nulová",J729,0)</f>
        <v>0</v>
      </c>
      <c r="BJ729" s="18" t="s">
        <v>88</v>
      </c>
      <c r="BK729" s="141">
        <f>ROUND(I729*H729,2)</f>
        <v>0</v>
      </c>
      <c r="BL729" s="18" t="s">
        <v>259</v>
      </c>
      <c r="BM729" s="140" t="s">
        <v>1085</v>
      </c>
    </row>
    <row r="730" spans="2:65" s="12" customFormat="1" x14ac:dyDescent="0.2">
      <c r="B730" s="146"/>
      <c r="D730" s="147" t="s">
        <v>170</v>
      </c>
      <c r="F730" s="149" t="s">
        <v>1086</v>
      </c>
      <c r="H730" s="150">
        <v>15.378</v>
      </c>
      <c r="I730" s="151"/>
      <c r="L730" s="146"/>
      <c r="M730" s="152"/>
      <c r="U730" s="278"/>
      <c r="V730" s="1" t="str">
        <f t="shared" si="9"/>
        <v/>
      </c>
      <c r="AT730" s="148" t="s">
        <v>170</v>
      </c>
      <c r="AU730" s="148" t="s">
        <v>88</v>
      </c>
      <c r="AV730" s="12" t="s">
        <v>88</v>
      </c>
      <c r="AW730" s="12" t="s">
        <v>4</v>
      </c>
      <c r="AX730" s="12" t="s">
        <v>82</v>
      </c>
      <c r="AY730" s="148" t="s">
        <v>158</v>
      </c>
    </row>
    <row r="731" spans="2:65" s="1" customFormat="1" ht="24.2" customHeight="1" x14ac:dyDescent="0.2">
      <c r="B731" s="33"/>
      <c r="C731" s="129" t="s">
        <v>1087</v>
      </c>
      <c r="D731" s="129" t="s">
        <v>161</v>
      </c>
      <c r="E731" s="130" t="s">
        <v>1088</v>
      </c>
      <c r="F731" s="131" t="s">
        <v>1089</v>
      </c>
      <c r="G731" s="132" t="s">
        <v>164</v>
      </c>
      <c r="H731" s="133">
        <v>13.98</v>
      </c>
      <c r="I731" s="134"/>
      <c r="J731" s="135">
        <f>ROUND(I731*H731,2)</f>
        <v>0</v>
      </c>
      <c r="K731" s="131" t="s">
        <v>165</v>
      </c>
      <c r="L731" s="33"/>
      <c r="M731" s="136" t="s">
        <v>19</v>
      </c>
      <c r="N731" s="137" t="s">
        <v>47</v>
      </c>
      <c r="P731" s="138">
        <f>O731*H731</f>
        <v>0</v>
      </c>
      <c r="Q731" s="138">
        <v>0</v>
      </c>
      <c r="R731" s="138">
        <f>Q731*H731</f>
        <v>0</v>
      </c>
      <c r="S731" s="138">
        <v>0</v>
      </c>
      <c r="T731" s="138">
        <f>S731*H731</f>
        <v>0</v>
      </c>
      <c r="U731" s="276" t="s">
        <v>19</v>
      </c>
      <c r="V731" s="1" t="str">
        <f t="shared" si="9"/>
        <v/>
      </c>
      <c r="AR731" s="140" t="s">
        <v>259</v>
      </c>
      <c r="AT731" s="140" t="s">
        <v>161</v>
      </c>
      <c r="AU731" s="140" t="s">
        <v>88</v>
      </c>
      <c r="AY731" s="18" t="s">
        <v>158</v>
      </c>
      <c r="BE731" s="141">
        <f>IF(N731="základní",J731,0)</f>
        <v>0</v>
      </c>
      <c r="BF731" s="141">
        <f>IF(N731="snížená",J731,0)</f>
        <v>0</v>
      </c>
      <c r="BG731" s="141">
        <f>IF(N731="zákl. přenesená",J731,0)</f>
        <v>0</v>
      </c>
      <c r="BH731" s="141">
        <f>IF(N731="sníž. přenesená",J731,0)</f>
        <v>0</v>
      </c>
      <c r="BI731" s="141">
        <f>IF(N731="nulová",J731,0)</f>
        <v>0</v>
      </c>
      <c r="BJ731" s="18" t="s">
        <v>88</v>
      </c>
      <c r="BK731" s="141">
        <f>ROUND(I731*H731,2)</f>
        <v>0</v>
      </c>
      <c r="BL731" s="18" t="s">
        <v>259</v>
      </c>
      <c r="BM731" s="140" t="s">
        <v>1090</v>
      </c>
    </row>
    <row r="732" spans="2:65" s="1" customFormat="1" x14ac:dyDescent="0.2">
      <c r="B732" s="33"/>
      <c r="D732" s="142" t="s">
        <v>168</v>
      </c>
      <c r="F732" s="143" t="s">
        <v>1091</v>
      </c>
      <c r="I732" s="144"/>
      <c r="L732" s="33"/>
      <c r="M732" s="145"/>
      <c r="U732" s="277"/>
      <c r="V732" s="1" t="str">
        <f t="shared" si="9"/>
        <v/>
      </c>
      <c r="AT732" s="18" t="s">
        <v>168</v>
      </c>
      <c r="AU732" s="18" t="s">
        <v>88</v>
      </c>
    </row>
    <row r="733" spans="2:65" s="1" customFormat="1" ht="24.2" customHeight="1" x14ac:dyDescent="0.2">
      <c r="B733" s="33"/>
      <c r="C733" s="129" t="s">
        <v>1092</v>
      </c>
      <c r="D733" s="129" t="s">
        <v>161</v>
      </c>
      <c r="E733" s="130" t="s">
        <v>1093</v>
      </c>
      <c r="F733" s="131" t="s">
        <v>1094</v>
      </c>
      <c r="G733" s="132" t="s">
        <v>188</v>
      </c>
      <c r="H733" s="133">
        <v>15.46</v>
      </c>
      <c r="I733" s="134"/>
      <c r="J733" s="135">
        <f>ROUND(I733*H733,2)</f>
        <v>0</v>
      </c>
      <c r="K733" s="131" t="s">
        <v>165</v>
      </c>
      <c r="L733" s="33"/>
      <c r="M733" s="136" t="s">
        <v>19</v>
      </c>
      <c r="N733" s="137" t="s">
        <v>47</v>
      </c>
      <c r="P733" s="138">
        <f>O733*H733</f>
        <v>0</v>
      </c>
      <c r="Q733" s="138">
        <v>5.8E-4</v>
      </c>
      <c r="R733" s="138">
        <f>Q733*H733</f>
        <v>8.9668000000000005E-3</v>
      </c>
      <c r="S733" s="138">
        <v>0</v>
      </c>
      <c r="T733" s="138">
        <f>S733*H733</f>
        <v>0</v>
      </c>
      <c r="U733" s="276" t="s">
        <v>19</v>
      </c>
      <c r="V733" s="1" t="str">
        <f t="shared" si="9"/>
        <v/>
      </c>
      <c r="AR733" s="140" t="s">
        <v>259</v>
      </c>
      <c r="AT733" s="140" t="s">
        <v>161</v>
      </c>
      <c r="AU733" s="140" t="s">
        <v>88</v>
      </c>
      <c r="AY733" s="18" t="s">
        <v>158</v>
      </c>
      <c r="BE733" s="141">
        <f>IF(N733="základní",J733,0)</f>
        <v>0</v>
      </c>
      <c r="BF733" s="141">
        <f>IF(N733="snížená",J733,0)</f>
        <v>0</v>
      </c>
      <c r="BG733" s="141">
        <f>IF(N733="zákl. přenesená",J733,0)</f>
        <v>0</v>
      </c>
      <c r="BH733" s="141">
        <f>IF(N733="sníž. přenesená",J733,0)</f>
        <v>0</v>
      </c>
      <c r="BI733" s="141">
        <f>IF(N733="nulová",J733,0)</f>
        <v>0</v>
      </c>
      <c r="BJ733" s="18" t="s">
        <v>88</v>
      </c>
      <c r="BK733" s="141">
        <f>ROUND(I733*H733,2)</f>
        <v>0</v>
      </c>
      <c r="BL733" s="18" t="s">
        <v>259</v>
      </c>
      <c r="BM733" s="140" t="s">
        <v>1095</v>
      </c>
    </row>
    <row r="734" spans="2:65" s="1" customFormat="1" x14ac:dyDescent="0.2">
      <c r="B734" s="33"/>
      <c r="D734" s="142" t="s">
        <v>168</v>
      </c>
      <c r="F734" s="143" t="s">
        <v>1096</v>
      </c>
      <c r="I734" s="144"/>
      <c r="L734" s="33"/>
      <c r="M734" s="145"/>
      <c r="U734" s="277"/>
      <c r="V734" s="1" t="str">
        <f t="shared" si="9"/>
        <v/>
      </c>
      <c r="AT734" s="18" t="s">
        <v>168</v>
      </c>
      <c r="AU734" s="18" t="s">
        <v>88</v>
      </c>
    </row>
    <row r="735" spans="2:65" s="14" customFormat="1" x14ac:dyDescent="0.2">
      <c r="B735" s="159"/>
      <c r="D735" s="147" t="s">
        <v>170</v>
      </c>
      <c r="E735" s="160" t="s">
        <v>19</v>
      </c>
      <c r="F735" s="161" t="s">
        <v>559</v>
      </c>
      <c r="H735" s="160" t="s">
        <v>19</v>
      </c>
      <c r="I735" s="162"/>
      <c r="L735" s="159"/>
      <c r="M735" s="163"/>
      <c r="U735" s="280"/>
      <c r="V735" s="1" t="str">
        <f t="shared" si="9"/>
        <v/>
      </c>
      <c r="AT735" s="160" t="s">
        <v>170</v>
      </c>
      <c r="AU735" s="160" t="s">
        <v>88</v>
      </c>
      <c r="AV735" s="14" t="s">
        <v>82</v>
      </c>
      <c r="AW735" s="14" t="s">
        <v>36</v>
      </c>
      <c r="AX735" s="14" t="s">
        <v>75</v>
      </c>
      <c r="AY735" s="160" t="s">
        <v>158</v>
      </c>
    </row>
    <row r="736" spans="2:65" s="12" customFormat="1" x14ac:dyDescent="0.2">
      <c r="B736" s="146"/>
      <c r="D736" s="147" t="s">
        <v>170</v>
      </c>
      <c r="E736" s="148" t="s">
        <v>19</v>
      </c>
      <c r="F736" s="149" t="s">
        <v>1097</v>
      </c>
      <c r="H736" s="150">
        <v>7.36</v>
      </c>
      <c r="I736" s="151"/>
      <c r="L736" s="146"/>
      <c r="M736" s="152"/>
      <c r="U736" s="278"/>
      <c r="V736" s="1" t="str">
        <f t="shared" si="9"/>
        <v/>
      </c>
      <c r="AT736" s="148" t="s">
        <v>170</v>
      </c>
      <c r="AU736" s="148" t="s">
        <v>88</v>
      </c>
      <c r="AV736" s="12" t="s">
        <v>88</v>
      </c>
      <c r="AW736" s="12" t="s">
        <v>36</v>
      </c>
      <c r="AX736" s="12" t="s">
        <v>75</v>
      </c>
      <c r="AY736" s="148" t="s">
        <v>158</v>
      </c>
    </row>
    <row r="737" spans="2:65" s="12" customFormat="1" x14ac:dyDescent="0.2">
      <c r="B737" s="146"/>
      <c r="D737" s="147" t="s">
        <v>170</v>
      </c>
      <c r="E737" s="148" t="s">
        <v>19</v>
      </c>
      <c r="F737" s="149" t="s">
        <v>1098</v>
      </c>
      <c r="H737" s="150">
        <v>4.4000000000000004</v>
      </c>
      <c r="I737" s="151"/>
      <c r="L737" s="146"/>
      <c r="M737" s="152"/>
      <c r="U737" s="278"/>
      <c r="V737" s="1" t="str">
        <f t="shared" si="9"/>
        <v/>
      </c>
      <c r="AT737" s="148" t="s">
        <v>170</v>
      </c>
      <c r="AU737" s="148" t="s">
        <v>88</v>
      </c>
      <c r="AV737" s="12" t="s">
        <v>88</v>
      </c>
      <c r="AW737" s="12" t="s">
        <v>36</v>
      </c>
      <c r="AX737" s="12" t="s">
        <v>75</v>
      </c>
      <c r="AY737" s="148" t="s">
        <v>158</v>
      </c>
    </row>
    <row r="738" spans="2:65" s="12" customFormat="1" x14ac:dyDescent="0.2">
      <c r="B738" s="146"/>
      <c r="D738" s="147" t="s">
        <v>170</v>
      </c>
      <c r="E738" s="148" t="s">
        <v>19</v>
      </c>
      <c r="F738" s="149" t="s">
        <v>1099</v>
      </c>
      <c r="H738" s="150">
        <v>3.7</v>
      </c>
      <c r="I738" s="151"/>
      <c r="L738" s="146"/>
      <c r="M738" s="152"/>
      <c r="U738" s="278"/>
      <c r="V738" s="1" t="str">
        <f t="shared" si="9"/>
        <v/>
      </c>
      <c r="AT738" s="148" t="s">
        <v>170</v>
      </c>
      <c r="AU738" s="148" t="s">
        <v>88</v>
      </c>
      <c r="AV738" s="12" t="s">
        <v>88</v>
      </c>
      <c r="AW738" s="12" t="s">
        <v>36</v>
      </c>
      <c r="AX738" s="12" t="s">
        <v>75</v>
      </c>
      <c r="AY738" s="148" t="s">
        <v>158</v>
      </c>
    </row>
    <row r="739" spans="2:65" s="13" customFormat="1" x14ac:dyDescent="0.2">
      <c r="B739" s="153"/>
      <c r="D739" s="147" t="s">
        <v>170</v>
      </c>
      <c r="E739" s="154" t="s">
        <v>19</v>
      </c>
      <c r="F739" s="155" t="s">
        <v>173</v>
      </c>
      <c r="H739" s="156">
        <v>15.46</v>
      </c>
      <c r="I739" s="157"/>
      <c r="L739" s="153"/>
      <c r="M739" s="158"/>
      <c r="U739" s="279"/>
      <c r="V739" s="1" t="str">
        <f t="shared" si="9"/>
        <v/>
      </c>
      <c r="AT739" s="154" t="s">
        <v>170</v>
      </c>
      <c r="AU739" s="154" t="s">
        <v>88</v>
      </c>
      <c r="AV739" s="13" t="s">
        <v>166</v>
      </c>
      <c r="AW739" s="13" t="s">
        <v>36</v>
      </c>
      <c r="AX739" s="13" t="s">
        <v>82</v>
      </c>
      <c r="AY739" s="154" t="s">
        <v>158</v>
      </c>
    </row>
    <row r="740" spans="2:65" s="1" customFormat="1" ht="16.5" customHeight="1" x14ac:dyDescent="0.2">
      <c r="B740" s="33"/>
      <c r="C740" s="171" t="s">
        <v>1100</v>
      </c>
      <c r="D740" s="171" t="s">
        <v>346</v>
      </c>
      <c r="E740" s="172" t="s">
        <v>1101</v>
      </c>
      <c r="F740" s="173" t="s">
        <v>1102</v>
      </c>
      <c r="G740" s="174" t="s">
        <v>188</v>
      </c>
      <c r="H740" s="175">
        <v>17.006</v>
      </c>
      <c r="I740" s="176"/>
      <c r="J740" s="177">
        <f>ROUND(I740*H740,2)</f>
        <v>0</v>
      </c>
      <c r="K740" s="173" t="s">
        <v>19</v>
      </c>
      <c r="L740" s="178"/>
      <c r="M740" s="179" t="s">
        <v>19</v>
      </c>
      <c r="N740" s="180" t="s">
        <v>47</v>
      </c>
      <c r="P740" s="138">
        <f>O740*H740</f>
        <v>0</v>
      </c>
      <c r="Q740" s="138">
        <v>2.64E-3</v>
      </c>
      <c r="R740" s="138">
        <f>Q740*H740</f>
        <v>4.4895839999999999E-2</v>
      </c>
      <c r="S740" s="138">
        <v>0</v>
      </c>
      <c r="T740" s="138">
        <f>S740*H740</f>
        <v>0</v>
      </c>
      <c r="U740" s="276" t="s">
        <v>19</v>
      </c>
      <c r="V740" s="1" t="str">
        <f t="shared" si="9"/>
        <v/>
      </c>
      <c r="AR740" s="140" t="s">
        <v>379</v>
      </c>
      <c r="AT740" s="140" t="s">
        <v>346</v>
      </c>
      <c r="AU740" s="140" t="s">
        <v>88</v>
      </c>
      <c r="AY740" s="18" t="s">
        <v>158</v>
      </c>
      <c r="BE740" s="141">
        <f>IF(N740="základní",J740,0)</f>
        <v>0</v>
      </c>
      <c r="BF740" s="141">
        <f>IF(N740="snížená",J740,0)</f>
        <v>0</v>
      </c>
      <c r="BG740" s="141">
        <f>IF(N740="zákl. přenesená",J740,0)</f>
        <v>0</v>
      </c>
      <c r="BH740" s="141">
        <f>IF(N740="sníž. přenesená",J740,0)</f>
        <v>0</v>
      </c>
      <c r="BI740" s="141">
        <f>IF(N740="nulová",J740,0)</f>
        <v>0</v>
      </c>
      <c r="BJ740" s="18" t="s">
        <v>88</v>
      </c>
      <c r="BK740" s="141">
        <f>ROUND(I740*H740,2)</f>
        <v>0</v>
      </c>
      <c r="BL740" s="18" t="s">
        <v>259</v>
      </c>
      <c r="BM740" s="140" t="s">
        <v>1103</v>
      </c>
    </row>
    <row r="741" spans="2:65" s="12" customFormat="1" x14ac:dyDescent="0.2">
      <c r="B741" s="146"/>
      <c r="D741" s="147" t="s">
        <v>170</v>
      </c>
      <c r="F741" s="149" t="s">
        <v>1104</v>
      </c>
      <c r="H741" s="150">
        <v>17.006</v>
      </c>
      <c r="I741" s="151"/>
      <c r="L741" s="146"/>
      <c r="M741" s="152"/>
      <c r="U741" s="278"/>
      <c r="V741" s="1" t="str">
        <f t="shared" si="9"/>
        <v/>
      </c>
      <c r="AT741" s="148" t="s">
        <v>170</v>
      </c>
      <c r="AU741" s="148" t="s">
        <v>88</v>
      </c>
      <c r="AV741" s="12" t="s">
        <v>88</v>
      </c>
      <c r="AW741" s="12" t="s">
        <v>4</v>
      </c>
      <c r="AX741" s="12" t="s">
        <v>82</v>
      </c>
      <c r="AY741" s="148" t="s">
        <v>158</v>
      </c>
    </row>
    <row r="742" spans="2:65" s="1" customFormat="1" ht="16.5" customHeight="1" x14ac:dyDescent="0.2">
      <c r="B742" s="33"/>
      <c r="C742" s="129" t="s">
        <v>1105</v>
      </c>
      <c r="D742" s="129" t="s">
        <v>161</v>
      </c>
      <c r="E742" s="130" t="s">
        <v>1106</v>
      </c>
      <c r="F742" s="131" t="s">
        <v>1107</v>
      </c>
      <c r="G742" s="132" t="s">
        <v>188</v>
      </c>
      <c r="H742" s="133">
        <v>27.06</v>
      </c>
      <c r="I742" s="134"/>
      <c r="J742" s="135">
        <f>ROUND(I742*H742,2)</f>
        <v>0</v>
      </c>
      <c r="K742" s="131" t="s">
        <v>165</v>
      </c>
      <c r="L742" s="33"/>
      <c r="M742" s="136" t="s">
        <v>19</v>
      </c>
      <c r="N742" s="137" t="s">
        <v>47</v>
      </c>
      <c r="P742" s="138">
        <f>O742*H742</f>
        <v>0</v>
      </c>
      <c r="Q742" s="138">
        <v>3.0000000000000001E-5</v>
      </c>
      <c r="R742" s="138">
        <f>Q742*H742</f>
        <v>8.118E-4</v>
      </c>
      <c r="S742" s="138">
        <v>0</v>
      </c>
      <c r="T742" s="138">
        <f>S742*H742</f>
        <v>0</v>
      </c>
      <c r="U742" s="276" t="s">
        <v>19</v>
      </c>
      <c r="V742" s="1" t="str">
        <f t="shared" si="9"/>
        <v/>
      </c>
      <c r="AR742" s="140" t="s">
        <v>259</v>
      </c>
      <c r="AT742" s="140" t="s">
        <v>161</v>
      </c>
      <c r="AU742" s="140" t="s">
        <v>88</v>
      </c>
      <c r="AY742" s="18" t="s">
        <v>158</v>
      </c>
      <c r="BE742" s="141">
        <f>IF(N742="základní",J742,0)</f>
        <v>0</v>
      </c>
      <c r="BF742" s="141">
        <f>IF(N742="snížená",J742,0)</f>
        <v>0</v>
      </c>
      <c r="BG742" s="141">
        <f>IF(N742="zákl. přenesená",J742,0)</f>
        <v>0</v>
      </c>
      <c r="BH742" s="141">
        <f>IF(N742="sníž. přenesená",J742,0)</f>
        <v>0</v>
      </c>
      <c r="BI742" s="141">
        <f>IF(N742="nulová",J742,0)</f>
        <v>0</v>
      </c>
      <c r="BJ742" s="18" t="s">
        <v>88</v>
      </c>
      <c r="BK742" s="141">
        <f>ROUND(I742*H742,2)</f>
        <v>0</v>
      </c>
      <c r="BL742" s="18" t="s">
        <v>259</v>
      </c>
      <c r="BM742" s="140" t="s">
        <v>1108</v>
      </c>
    </row>
    <row r="743" spans="2:65" s="1" customFormat="1" x14ac:dyDescent="0.2">
      <c r="B743" s="33"/>
      <c r="D743" s="142" t="s">
        <v>168</v>
      </c>
      <c r="F743" s="143" t="s">
        <v>1109</v>
      </c>
      <c r="I743" s="144"/>
      <c r="L743" s="33"/>
      <c r="M743" s="145"/>
      <c r="U743" s="277"/>
      <c r="V743" s="1" t="str">
        <f t="shared" si="9"/>
        <v/>
      </c>
      <c r="AT743" s="18" t="s">
        <v>168</v>
      </c>
      <c r="AU743" s="18" t="s">
        <v>88</v>
      </c>
    </row>
    <row r="744" spans="2:65" s="14" customFormat="1" x14ac:dyDescent="0.2">
      <c r="B744" s="159"/>
      <c r="D744" s="147" t="s">
        <v>170</v>
      </c>
      <c r="E744" s="160" t="s">
        <v>19</v>
      </c>
      <c r="F744" s="161" t="s">
        <v>1110</v>
      </c>
      <c r="H744" s="160" t="s">
        <v>19</v>
      </c>
      <c r="I744" s="162"/>
      <c r="L744" s="159"/>
      <c r="M744" s="163"/>
      <c r="U744" s="280"/>
      <c r="V744" s="1" t="str">
        <f t="shared" si="9"/>
        <v/>
      </c>
      <c r="AT744" s="160" t="s">
        <v>170</v>
      </c>
      <c r="AU744" s="160" t="s">
        <v>88</v>
      </c>
      <c r="AV744" s="14" t="s">
        <v>82</v>
      </c>
      <c r="AW744" s="14" t="s">
        <v>36</v>
      </c>
      <c r="AX744" s="14" t="s">
        <v>75</v>
      </c>
      <c r="AY744" s="160" t="s">
        <v>158</v>
      </c>
    </row>
    <row r="745" spans="2:65" s="12" customFormat="1" x14ac:dyDescent="0.2">
      <c r="B745" s="146"/>
      <c r="D745" s="147" t="s">
        <v>170</v>
      </c>
      <c r="E745" s="148" t="s">
        <v>19</v>
      </c>
      <c r="F745" s="149" t="s">
        <v>1111</v>
      </c>
      <c r="H745" s="150">
        <v>15.46</v>
      </c>
      <c r="I745" s="151"/>
      <c r="L745" s="146"/>
      <c r="M745" s="152"/>
      <c r="U745" s="278"/>
      <c r="V745" s="1" t="str">
        <f t="shared" si="9"/>
        <v/>
      </c>
      <c r="AT745" s="148" t="s">
        <v>170</v>
      </c>
      <c r="AU745" s="148" t="s">
        <v>88</v>
      </c>
      <c r="AV745" s="12" t="s">
        <v>88</v>
      </c>
      <c r="AW745" s="12" t="s">
        <v>36</v>
      </c>
      <c r="AX745" s="12" t="s">
        <v>75</v>
      </c>
      <c r="AY745" s="148" t="s">
        <v>158</v>
      </c>
    </row>
    <row r="746" spans="2:65" s="14" customFormat="1" x14ac:dyDescent="0.2">
      <c r="B746" s="159"/>
      <c r="D746" s="147" t="s">
        <v>170</v>
      </c>
      <c r="E746" s="160" t="s">
        <v>19</v>
      </c>
      <c r="F746" s="161" t="s">
        <v>1112</v>
      </c>
      <c r="H746" s="160" t="s">
        <v>19</v>
      </c>
      <c r="I746" s="162"/>
      <c r="L746" s="159"/>
      <c r="M746" s="163"/>
      <c r="U746" s="280"/>
      <c r="V746" s="1" t="str">
        <f t="shared" si="9"/>
        <v/>
      </c>
      <c r="AT746" s="160" t="s">
        <v>170</v>
      </c>
      <c r="AU746" s="160" t="s">
        <v>88</v>
      </c>
      <c r="AV746" s="14" t="s">
        <v>82</v>
      </c>
      <c r="AW746" s="14" t="s">
        <v>36</v>
      </c>
      <c r="AX746" s="14" t="s">
        <v>75</v>
      </c>
      <c r="AY746" s="160" t="s">
        <v>158</v>
      </c>
    </row>
    <row r="747" spans="2:65" s="12" customFormat="1" x14ac:dyDescent="0.2">
      <c r="B747" s="146"/>
      <c r="D747" s="147" t="s">
        <v>170</v>
      </c>
      <c r="E747" s="148" t="s">
        <v>19</v>
      </c>
      <c r="F747" s="149" t="s">
        <v>1113</v>
      </c>
      <c r="H747" s="150">
        <v>3.4</v>
      </c>
      <c r="I747" s="151"/>
      <c r="L747" s="146"/>
      <c r="M747" s="152"/>
      <c r="U747" s="278"/>
      <c r="V747" s="1" t="str">
        <f t="shared" si="9"/>
        <v/>
      </c>
      <c r="AT747" s="148" t="s">
        <v>170</v>
      </c>
      <c r="AU747" s="148" t="s">
        <v>88</v>
      </c>
      <c r="AV747" s="12" t="s">
        <v>88</v>
      </c>
      <c r="AW747" s="12" t="s">
        <v>36</v>
      </c>
      <c r="AX747" s="12" t="s">
        <v>75</v>
      </c>
      <c r="AY747" s="148" t="s">
        <v>158</v>
      </c>
    </row>
    <row r="748" spans="2:65" s="12" customFormat="1" x14ac:dyDescent="0.2">
      <c r="B748" s="146"/>
      <c r="D748" s="147" t="s">
        <v>170</v>
      </c>
      <c r="E748" s="148" t="s">
        <v>19</v>
      </c>
      <c r="F748" s="149" t="s">
        <v>1114</v>
      </c>
      <c r="H748" s="150">
        <v>8.1999999999999993</v>
      </c>
      <c r="I748" s="151"/>
      <c r="L748" s="146"/>
      <c r="M748" s="152"/>
      <c r="U748" s="278"/>
      <c r="V748" s="1" t="str">
        <f t="shared" si="9"/>
        <v/>
      </c>
      <c r="AT748" s="148" t="s">
        <v>170</v>
      </c>
      <c r="AU748" s="148" t="s">
        <v>88</v>
      </c>
      <c r="AV748" s="12" t="s">
        <v>88</v>
      </c>
      <c r="AW748" s="12" t="s">
        <v>36</v>
      </c>
      <c r="AX748" s="12" t="s">
        <v>75</v>
      </c>
      <c r="AY748" s="148" t="s">
        <v>158</v>
      </c>
    </row>
    <row r="749" spans="2:65" s="13" customFormat="1" x14ac:dyDescent="0.2">
      <c r="B749" s="153"/>
      <c r="D749" s="147" t="s">
        <v>170</v>
      </c>
      <c r="E749" s="154" t="s">
        <v>19</v>
      </c>
      <c r="F749" s="155" t="s">
        <v>173</v>
      </c>
      <c r="H749" s="156">
        <v>27.06</v>
      </c>
      <c r="I749" s="157"/>
      <c r="L749" s="153"/>
      <c r="M749" s="158"/>
      <c r="U749" s="279"/>
      <c r="V749" s="1" t="str">
        <f t="shared" si="9"/>
        <v/>
      </c>
      <c r="AT749" s="154" t="s">
        <v>170</v>
      </c>
      <c r="AU749" s="154" t="s">
        <v>88</v>
      </c>
      <c r="AV749" s="13" t="s">
        <v>166</v>
      </c>
      <c r="AW749" s="13" t="s">
        <v>36</v>
      </c>
      <c r="AX749" s="13" t="s">
        <v>82</v>
      </c>
      <c r="AY749" s="154" t="s">
        <v>158</v>
      </c>
    </row>
    <row r="750" spans="2:65" s="1" customFormat="1" ht="16.5" customHeight="1" x14ac:dyDescent="0.2">
      <c r="B750" s="33"/>
      <c r="C750" s="129" t="s">
        <v>1115</v>
      </c>
      <c r="D750" s="129" t="s">
        <v>161</v>
      </c>
      <c r="E750" s="130" t="s">
        <v>1116</v>
      </c>
      <c r="F750" s="131" t="s">
        <v>1117</v>
      </c>
      <c r="G750" s="132" t="s">
        <v>164</v>
      </c>
      <c r="H750" s="133">
        <v>7.42</v>
      </c>
      <c r="I750" s="134"/>
      <c r="J750" s="135">
        <f>ROUND(I750*H750,2)</f>
        <v>0</v>
      </c>
      <c r="K750" s="131" t="s">
        <v>165</v>
      </c>
      <c r="L750" s="33"/>
      <c r="M750" s="136" t="s">
        <v>19</v>
      </c>
      <c r="N750" s="137" t="s">
        <v>47</v>
      </c>
      <c r="P750" s="138">
        <f>O750*H750</f>
        <v>0</v>
      </c>
      <c r="Q750" s="138">
        <v>1.5E-3</v>
      </c>
      <c r="R750" s="138">
        <f>Q750*H750</f>
        <v>1.1129999999999999E-2</v>
      </c>
      <c r="S750" s="138">
        <v>0</v>
      </c>
      <c r="T750" s="138">
        <f>S750*H750</f>
        <v>0</v>
      </c>
      <c r="U750" s="276" t="s">
        <v>19</v>
      </c>
      <c r="V750" s="1" t="str">
        <f t="shared" ref="V750:V813" si="10">IF(U750="investice",J750,"")</f>
        <v/>
      </c>
      <c r="AR750" s="140" t="s">
        <v>259</v>
      </c>
      <c r="AT750" s="140" t="s">
        <v>161</v>
      </c>
      <c r="AU750" s="140" t="s">
        <v>88</v>
      </c>
      <c r="AY750" s="18" t="s">
        <v>158</v>
      </c>
      <c r="BE750" s="141">
        <f>IF(N750="základní",J750,0)</f>
        <v>0</v>
      </c>
      <c r="BF750" s="141">
        <f>IF(N750="snížená",J750,0)</f>
        <v>0</v>
      </c>
      <c r="BG750" s="141">
        <f>IF(N750="zákl. přenesená",J750,0)</f>
        <v>0</v>
      </c>
      <c r="BH750" s="141">
        <f>IF(N750="sníž. přenesená",J750,0)</f>
        <v>0</v>
      </c>
      <c r="BI750" s="141">
        <f>IF(N750="nulová",J750,0)</f>
        <v>0</v>
      </c>
      <c r="BJ750" s="18" t="s">
        <v>88</v>
      </c>
      <c r="BK750" s="141">
        <f>ROUND(I750*H750,2)</f>
        <v>0</v>
      </c>
      <c r="BL750" s="18" t="s">
        <v>259</v>
      </c>
      <c r="BM750" s="140" t="s">
        <v>1118</v>
      </c>
    </row>
    <row r="751" spans="2:65" s="1" customFormat="1" x14ac:dyDescent="0.2">
      <c r="B751" s="33"/>
      <c r="D751" s="142" t="s">
        <v>168</v>
      </c>
      <c r="F751" s="143" t="s">
        <v>1119</v>
      </c>
      <c r="I751" s="144"/>
      <c r="L751" s="33"/>
      <c r="M751" s="145"/>
      <c r="U751" s="277"/>
      <c r="V751" s="1" t="str">
        <f t="shared" si="10"/>
        <v/>
      </c>
      <c r="AT751" s="18" t="s">
        <v>168</v>
      </c>
      <c r="AU751" s="18" t="s">
        <v>88</v>
      </c>
    </row>
    <row r="752" spans="2:65" s="1" customFormat="1" ht="19.5" x14ac:dyDescent="0.2">
      <c r="B752" s="33"/>
      <c r="D752" s="147" t="s">
        <v>248</v>
      </c>
      <c r="F752" s="164" t="s">
        <v>1120</v>
      </c>
      <c r="I752" s="144"/>
      <c r="L752" s="33"/>
      <c r="M752" s="145"/>
      <c r="U752" s="277"/>
      <c r="V752" s="1" t="str">
        <f t="shared" si="10"/>
        <v/>
      </c>
      <c r="AT752" s="18" t="s">
        <v>248</v>
      </c>
      <c r="AU752" s="18" t="s">
        <v>88</v>
      </c>
    </row>
    <row r="753" spans="2:65" s="14" customFormat="1" x14ac:dyDescent="0.2">
      <c r="B753" s="159"/>
      <c r="D753" s="147" t="s">
        <v>170</v>
      </c>
      <c r="E753" s="160" t="s">
        <v>19</v>
      </c>
      <c r="F753" s="161" t="s">
        <v>1121</v>
      </c>
      <c r="H753" s="160" t="s">
        <v>19</v>
      </c>
      <c r="I753" s="162"/>
      <c r="L753" s="159"/>
      <c r="M753" s="163"/>
      <c r="U753" s="280"/>
      <c r="V753" s="1" t="str">
        <f t="shared" si="10"/>
        <v/>
      </c>
      <c r="AT753" s="160" t="s">
        <v>170</v>
      </c>
      <c r="AU753" s="160" t="s">
        <v>88</v>
      </c>
      <c r="AV753" s="14" t="s">
        <v>82</v>
      </c>
      <c r="AW753" s="14" t="s">
        <v>36</v>
      </c>
      <c r="AX753" s="14" t="s">
        <v>75</v>
      </c>
      <c r="AY753" s="160" t="s">
        <v>158</v>
      </c>
    </row>
    <row r="754" spans="2:65" s="12" customFormat="1" x14ac:dyDescent="0.2">
      <c r="B754" s="146"/>
      <c r="D754" s="147" t="s">
        <v>170</v>
      </c>
      <c r="E754" s="148" t="s">
        <v>19</v>
      </c>
      <c r="F754" s="149" t="s">
        <v>318</v>
      </c>
      <c r="H754" s="150">
        <v>2.19</v>
      </c>
      <c r="I754" s="151"/>
      <c r="L754" s="146"/>
      <c r="M754" s="152"/>
      <c r="U754" s="278"/>
      <c r="V754" s="1" t="str">
        <f t="shared" si="10"/>
        <v/>
      </c>
      <c r="AT754" s="148" t="s">
        <v>170</v>
      </c>
      <c r="AU754" s="148" t="s">
        <v>88</v>
      </c>
      <c r="AV754" s="12" t="s">
        <v>88</v>
      </c>
      <c r="AW754" s="12" t="s">
        <v>36</v>
      </c>
      <c r="AX754" s="12" t="s">
        <v>75</v>
      </c>
      <c r="AY754" s="148" t="s">
        <v>158</v>
      </c>
    </row>
    <row r="755" spans="2:65" s="12" customFormat="1" x14ac:dyDescent="0.2">
      <c r="B755" s="146"/>
      <c r="D755" s="147" t="s">
        <v>170</v>
      </c>
      <c r="E755" s="148" t="s">
        <v>19</v>
      </c>
      <c r="F755" s="149" t="s">
        <v>319</v>
      </c>
      <c r="H755" s="150">
        <v>0.97</v>
      </c>
      <c r="I755" s="151"/>
      <c r="L755" s="146"/>
      <c r="M755" s="152"/>
      <c r="U755" s="278"/>
      <c r="V755" s="1" t="str">
        <f t="shared" si="10"/>
        <v/>
      </c>
      <c r="AT755" s="148" t="s">
        <v>170</v>
      </c>
      <c r="AU755" s="148" t="s">
        <v>88</v>
      </c>
      <c r="AV755" s="12" t="s">
        <v>88</v>
      </c>
      <c r="AW755" s="12" t="s">
        <v>36</v>
      </c>
      <c r="AX755" s="12" t="s">
        <v>75</v>
      </c>
      <c r="AY755" s="148" t="s">
        <v>158</v>
      </c>
    </row>
    <row r="756" spans="2:65" s="12" customFormat="1" x14ac:dyDescent="0.2">
      <c r="B756" s="146"/>
      <c r="D756" s="147" t="s">
        <v>170</v>
      </c>
      <c r="E756" s="148" t="s">
        <v>19</v>
      </c>
      <c r="F756" s="149" t="s">
        <v>320</v>
      </c>
      <c r="H756" s="150">
        <v>4.26</v>
      </c>
      <c r="I756" s="151"/>
      <c r="L756" s="146"/>
      <c r="M756" s="152"/>
      <c r="U756" s="278"/>
      <c r="V756" s="1" t="str">
        <f t="shared" si="10"/>
        <v/>
      </c>
      <c r="AT756" s="148" t="s">
        <v>170</v>
      </c>
      <c r="AU756" s="148" t="s">
        <v>88</v>
      </c>
      <c r="AV756" s="12" t="s">
        <v>88</v>
      </c>
      <c r="AW756" s="12" t="s">
        <v>36</v>
      </c>
      <c r="AX756" s="12" t="s">
        <v>75</v>
      </c>
      <c r="AY756" s="148" t="s">
        <v>158</v>
      </c>
    </row>
    <row r="757" spans="2:65" s="13" customFormat="1" x14ac:dyDescent="0.2">
      <c r="B757" s="153"/>
      <c r="D757" s="147" t="s">
        <v>170</v>
      </c>
      <c r="E757" s="154" t="s">
        <v>19</v>
      </c>
      <c r="F757" s="155" t="s">
        <v>173</v>
      </c>
      <c r="H757" s="156">
        <v>7.42</v>
      </c>
      <c r="I757" s="157"/>
      <c r="L757" s="153"/>
      <c r="M757" s="158"/>
      <c r="U757" s="279"/>
      <c r="V757" s="1" t="str">
        <f t="shared" si="10"/>
        <v/>
      </c>
      <c r="AT757" s="154" t="s">
        <v>170</v>
      </c>
      <c r="AU757" s="154" t="s">
        <v>88</v>
      </c>
      <c r="AV757" s="13" t="s">
        <v>166</v>
      </c>
      <c r="AW757" s="13" t="s">
        <v>36</v>
      </c>
      <c r="AX757" s="13" t="s">
        <v>82</v>
      </c>
      <c r="AY757" s="154" t="s">
        <v>158</v>
      </c>
    </row>
    <row r="758" spans="2:65" s="1" customFormat="1" ht="16.5" customHeight="1" x14ac:dyDescent="0.2">
      <c r="B758" s="33"/>
      <c r="C758" s="129" t="s">
        <v>1122</v>
      </c>
      <c r="D758" s="129" t="s">
        <v>161</v>
      </c>
      <c r="E758" s="130" t="s">
        <v>1123</v>
      </c>
      <c r="F758" s="131" t="s">
        <v>1124</v>
      </c>
      <c r="G758" s="132" t="s">
        <v>181</v>
      </c>
      <c r="H758" s="133">
        <v>15</v>
      </c>
      <c r="I758" s="134"/>
      <c r="J758" s="135">
        <f>ROUND(I758*H758,2)</f>
        <v>0</v>
      </c>
      <c r="K758" s="131" t="s">
        <v>165</v>
      </c>
      <c r="L758" s="33"/>
      <c r="M758" s="136" t="s">
        <v>19</v>
      </c>
      <c r="N758" s="137" t="s">
        <v>47</v>
      </c>
      <c r="P758" s="138">
        <f>O758*H758</f>
        <v>0</v>
      </c>
      <c r="Q758" s="138">
        <v>2.1000000000000001E-4</v>
      </c>
      <c r="R758" s="138">
        <f>Q758*H758</f>
        <v>3.15E-3</v>
      </c>
      <c r="S758" s="138">
        <v>0</v>
      </c>
      <c r="T758" s="138">
        <f>S758*H758</f>
        <v>0</v>
      </c>
      <c r="U758" s="276" t="s">
        <v>19</v>
      </c>
      <c r="V758" s="1" t="str">
        <f t="shared" si="10"/>
        <v/>
      </c>
      <c r="AR758" s="140" t="s">
        <v>259</v>
      </c>
      <c r="AT758" s="140" t="s">
        <v>161</v>
      </c>
      <c r="AU758" s="140" t="s">
        <v>88</v>
      </c>
      <c r="AY758" s="18" t="s">
        <v>158</v>
      </c>
      <c r="BE758" s="141">
        <f>IF(N758="základní",J758,0)</f>
        <v>0</v>
      </c>
      <c r="BF758" s="141">
        <f>IF(N758="snížená",J758,0)</f>
        <v>0</v>
      </c>
      <c r="BG758" s="141">
        <f>IF(N758="zákl. přenesená",J758,0)</f>
        <v>0</v>
      </c>
      <c r="BH758" s="141">
        <f>IF(N758="sníž. přenesená",J758,0)</f>
        <v>0</v>
      </c>
      <c r="BI758" s="141">
        <f>IF(N758="nulová",J758,0)</f>
        <v>0</v>
      </c>
      <c r="BJ758" s="18" t="s">
        <v>88</v>
      </c>
      <c r="BK758" s="141">
        <f>ROUND(I758*H758,2)</f>
        <v>0</v>
      </c>
      <c r="BL758" s="18" t="s">
        <v>259</v>
      </c>
      <c r="BM758" s="140" t="s">
        <v>1125</v>
      </c>
    </row>
    <row r="759" spans="2:65" s="1" customFormat="1" x14ac:dyDescent="0.2">
      <c r="B759" s="33"/>
      <c r="D759" s="142" t="s">
        <v>168</v>
      </c>
      <c r="F759" s="143" t="s">
        <v>1126</v>
      </c>
      <c r="I759" s="144"/>
      <c r="L759" s="33"/>
      <c r="M759" s="145"/>
      <c r="U759" s="277"/>
      <c r="V759" s="1" t="str">
        <f t="shared" si="10"/>
        <v/>
      </c>
      <c r="AT759" s="18" t="s">
        <v>168</v>
      </c>
      <c r="AU759" s="18" t="s">
        <v>88</v>
      </c>
    </row>
    <row r="760" spans="2:65" s="12" customFormat="1" x14ac:dyDescent="0.2">
      <c r="B760" s="146"/>
      <c r="D760" s="147" t="s">
        <v>170</v>
      </c>
      <c r="E760" s="148" t="s">
        <v>19</v>
      </c>
      <c r="F760" s="149" t="s">
        <v>1127</v>
      </c>
      <c r="H760" s="150">
        <v>6</v>
      </c>
      <c r="I760" s="151"/>
      <c r="L760" s="146"/>
      <c r="M760" s="152"/>
      <c r="U760" s="278"/>
      <c r="V760" s="1" t="str">
        <f t="shared" si="10"/>
        <v/>
      </c>
      <c r="AT760" s="148" t="s">
        <v>170</v>
      </c>
      <c r="AU760" s="148" t="s">
        <v>88</v>
      </c>
      <c r="AV760" s="12" t="s">
        <v>88</v>
      </c>
      <c r="AW760" s="12" t="s">
        <v>36</v>
      </c>
      <c r="AX760" s="12" t="s">
        <v>75</v>
      </c>
      <c r="AY760" s="148" t="s">
        <v>158</v>
      </c>
    </row>
    <row r="761" spans="2:65" s="12" customFormat="1" x14ac:dyDescent="0.2">
      <c r="B761" s="146"/>
      <c r="D761" s="147" t="s">
        <v>170</v>
      </c>
      <c r="E761" s="148" t="s">
        <v>19</v>
      </c>
      <c r="F761" s="149" t="s">
        <v>1128</v>
      </c>
      <c r="H761" s="150">
        <v>4</v>
      </c>
      <c r="I761" s="151"/>
      <c r="L761" s="146"/>
      <c r="M761" s="152"/>
      <c r="U761" s="278"/>
      <c r="V761" s="1" t="str">
        <f t="shared" si="10"/>
        <v/>
      </c>
      <c r="AT761" s="148" t="s">
        <v>170</v>
      </c>
      <c r="AU761" s="148" t="s">
        <v>88</v>
      </c>
      <c r="AV761" s="12" t="s">
        <v>88</v>
      </c>
      <c r="AW761" s="12" t="s">
        <v>36</v>
      </c>
      <c r="AX761" s="12" t="s">
        <v>75</v>
      </c>
      <c r="AY761" s="148" t="s">
        <v>158</v>
      </c>
    </row>
    <row r="762" spans="2:65" s="12" customFormat="1" x14ac:dyDescent="0.2">
      <c r="B762" s="146"/>
      <c r="D762" s="147" t="s">
        <v>170</v>
      </c>
      <c r="E762" s="148" t="s">
        <v>19</v>
      </c>
      <c r="F762" s="149" t="s">
        <v>1129</v>
      </c>
      <c r="H762" s="150">
        <v>5</v>
      </c>
      <c r="I762" s="151"/>
      <c r="L762" s="146"/>
      <c r="M762" s="152"/>
      <c r="U762" s="278"/>
      <c r="V762" s="1" t="str">
        <f t="shared" si="10"/>
        <v/>
      </c>
      <c r="AT762" s="148" t="s">
        <v>170</v>
      </c>
      <c r="AU762" s="148" t="s">
        <v>88</v>
      </c>
      <c r="AV762" s="12" t="s">
        <v>88</v>
      </c>
      <c r="AW762" s="12" t="s">
        <v>36</v>
      </c>
      <c r="AX762" s="12" t="s">
        <v>75</v>
      </c>
      <c r="AY762" s="148" t="s">
        <v>158</v>
      </c>
    </row>
    <row r="763" spans="2:65" s="13" customFormat="1" x14ac:dyDescent="0.2">
      <c r="B763" s="153"/>
      <c r="D763" s="147" t="s">
        <v>170</v>
      </c>
      <c r="E763" s="154" t="s">
        <v>19</v>
      </c>
      <c r="F763" s="155" t="s">
        <v>173</v>
      </c>
      <c r="H763" s="156">
        <v>15</v>
      </c>
      <c r="I763" s="157"/>
      <c r="L763" s="153"/>
      <c r="M763" s="158"/>
      <c r="U763" s="279"/>
      <c r="V763" s="1" t="str">
        <f t="shared" si="10"/>
        <v/>
      </c>
      <c r="AT763" s="154" t="s">
        <v>170</v>
      </c>
      <c r="AU763" s="154" t="s">
        <v>88</v>
      </c>
      <c r="AV763" s="13" t="s">
        <v>166</v>
      </c>
      <c r="AW763" s="13" t="s">
        <v>36</v>
      </c>
      <c r="AX763" s="13" t="s">
        <v>82</v>
      </c>
      <c r="AY763" s="154" t="s">
        <v>158</v>
      </c>
    </row>
    <row r="764" spans="2:65" s="1" customFormat="1" ht="16.5" customHeight="1" x14ac:dyDescent="0.2">
      <c r="B764" s="33"/>
      <c r="C764" s="129" t="s">
        <v>1130</v>
      </c>
      <c r="D764" s="129" t="s">
        <v>161</v>
      </c>
      <c r="E764" s="130" t="s">
        <v>1131</v>
      </c>
      <c r="F764" s="131" t="s">
        <v>1132</v>
      </c>
      <c r="G764" s="132" t="s">
        <v>181</v>
      </c>
      <c r="H764" s="133">
        <v>2</v>
      </c>
      <c r="I764" s="134"/>
      <c r="J764" s="135">
        <f>ROUND(I764*H764,2)</f>
        <v>0</v>
      </c>
      <c r="K764" s="131" t="s">
        <v>165</v>
      </c>
      <c r="L764" s="33"/>
      <c r="M764" s="136" t="s">
        <v>19</v>
      </c>
      <c r="N764" s="137" t="s">
        <v>47</v>
      </c>
      <c r="P764" s="138">
        <f>O764*H764</f>
        <v>0</v>
      </c>
      <c r="Q764" s="138">
        <v>2.0000000000000001E-4</v>
      </c>
      <c r="R764" s="138">
        <f>Q764*H764</f>
        <v>4.0000000000000002E-4</v>
      </c>
      <c r="S764" s="138">
        <v>0</v>
      </c>
      <c r="T764" s="138">
        <f>S764*H764</f>
        <v>0</v>
      </c>
      <c r="U764" s="276" t="s">
        <v>19</v>
      </c>
      <c r="V764" s="1" t="str">
        <f t="shared" si="10"/>
        <v/>
      </c>
      <c r="AR764" s="140" t="s">
        <v>259</v>
      </c>
      <c r="AT764" s="140" t="s">
        <v>161</v>
      </c>
      <c r="AU764" s="140" t="s">
        <v>88</v>
      </c>
      <c r="AY764" s="18" t="s">
        <v>158</v>
      </c>
      <c r="BE764" s="141">
        <f>IF(N764="základní",J764,0)</f>
        <v>0</v>
      </c>
      <c r="BF764" s="141">
        <f>IF(N764="snížená",J764,0)</f>
        <v>0</v>
      </c>
      <c r="BG764" s="141">
        <f>IF(N764="zákl. přenesená",J764,0)</f>
        <v>0</v>
      </c>
      <c r="BH764" s="141">
        <f>IF(N764="sníž. přenesená",J764,0)</f>
        <v>0</v>
      </c>
      <c r="BI764" s="141">
        <f>IF(N764="nulová",J764,0)</f>
        <v>0</v>
      </c>
      <c r="BJ764" s="18" t="s">
        <v>88</v>
      </c>
      <c r="BK764" s="141">
        <f>ROUND(I764*H764,2)</f>
        <v>0</v>
      </c>
      <c r="BL764" s="18" t="s">
        <v>259</v>
      </c>
      <c r="BM764" s="140" t="s">
        <v>1133</v>
      </c>
    </row>
    <row r="765" spans="2:65" s="1" customFormat="1" x14ac:dyDescent="0.2">
      <c r="B765" s="33"/>
      <c r="D765" s="142" t="s">
        <v>168</v>
      </c>
      <c r="F765" s="143" t="s">
        <v>1134</v>
      </c>
      <c r="I765" s="144"/>
      <c r="L765" s="33"/>
      <c r="M765" s="145"/>
      <c r="U765" s="277"/>
      <c r="V765" s="1" t="str">
        <f t="shared" si="10"/>
        <v/>
      </c>
      <c r="AT765" s="18" t="s">
        <v>168</v>
      </c>
      <c r="AU765" s="18" t="s">
        <v>88</v>
      </c>
    </row>
    <row r="766" spans="2:65" s="12" customFormat="1" x14ac:dyDescent="0.2">
      <c r="B766" s="146"/>
      <c r="D766" s="147" t="s">
        <v>170</v>
      </c>
      <c r="E766" s="148" t="s">
        <v>19</v>
      </c>
      <c r="F766" s="149" t="s">
        <v>1135</v>
      </c>
      <c r="H766" s="150">
        <v>1</v>
      </c>
      <c r="I766" s="151"/>
      <c r="L766" s="146"/>
      <c r="M766" s="152"/>
      <c r="U766" s="278"/>
      <c r="V766" s="1" t="str">
        <f t="shared" si="10"/>
        <v/>
      </c>
      <c r="AT766" s="148" t="s">
        <v>170</v>
      </c>
      <c r="AU766" s="148" t="s">
        <v>88</v>
      </c>
      <c r="AV766" s="12" t="s">
        <v>88</v>
      </c>
      <c r="AW766" s="12" t="s">
        <v>36</v>
      </c>
      <c r="AX766" s="12" t="s">
        <v>75</v>
      </c>
      <c r="AY766" s="148" t="s">
        <v>158</v>
      </c>
    </row>
    <row r="767" spans="2:65" s="12" customFormat="1" x14ac:dyDescent="0.2">
      <c r="B767" s="146"/>
      <c r="D767" s="147" t="s">
        <v>170</v>
      </c>
      <c r="E767" s="148" t="s">
        <v>19</v>
      </c>
      <c r="F767" s="149" t="s">
        <v>1136</v>
      </c>
      <c r="H767" s="150">
        <v>1</v>
      </c>
      <c r="I767" s="151"/>
      <c r="L767" s="146"/>
      <c r="M767" s="152"/>
      <c r="U767" s="278"/>
      <c r="V767" s="1" t="str">
        <f t="shared" si="10"/>
        <v/>
      </c>
      <c r="AT767" s="148" t="s">
        <v>170</v>
      </c>
      <c r="AU767" s="148" t="s">
        <v>88</v>
      </c>
      <c r="AV767" s="12" t="s">
        <v>88</v>
      </c>
      <c r="AW767" s="12" t="s">
        <v>36</v>
      </c>
      <c r="AX767" s="12" t="s">
        <v>75</v>
      </c>
      <c r="AY767" s="148" t="s">
        <v>158</v>
      </c>
    </row>
    <row r="768" spans="2:65" s="13" customFormat="1" x14ac:dyDescent="0.2">
      <c r="B768" s="153"/>
      <c r="D768" s="147" t="s">
        <v>170</v>
      </c>
      <c r="E768" s="154" t="s">
        <v>19</v>
      </c>
      <c r="F768" s="155" t="s">
        <v>173</v>
      </c>
      <c r="H768" s="156">
        <v>2</v>
      </c>
      <c r="I768" s="157"/>
      <c r="L768" s="153"/>
      <c r="M768" s="158"/>
      <c r="U768" s="279"/>
      <c r="V768" s="1" t="str">
        <f t="shared" si="10"/>
        <v/>
      </c>
      <c r="AT768" s="154" t="s">
        <v>170</v>
      </c>
      <c r="AU768" s="154" t="s">
        <v>88</v>
      </c>
      <c r="AV768" s="13" t="s">
        <v>166</v>
      </c>
      <c r="AW768" s="13" t="s">
        <v>36</v>
      </c>
      <c r="AX768" s="13" t="s">
        <v>82</v>
      </c>
      <c r="AY768" s="154" t="s">
        <v>158</v>
      </c>
    </row>
    <row r="769" spans="2:65" s="1" customFormat="1" ht="16.5" customHeight="1" x14ac:dyDescent="0.2">
      <c r="B769" s="33"/>
      <c r="C769" s="129" t="s">
        <v>1137</v>
      </c>
      <c r="D769" s="129" t="s">
        <v>161</v>
      </c>
      <c r="E769" s="130" t="s">
        <v>1138</v>
      </c>
      <c r="F769" s="131" t="s">
        <v>1139</v>
      </c>
      <c r="G769" s="132" t="s">
        <v>188</v>
      </c>
      <c r="H769" s="133">
        <v>15.3</v>
      </c>
      <c r="I769" s="134"/>
      <c r="J769" s="135">
        <f>ROUND(I769*H769,2)</f>
        <v>0</v>
      </c>
      <c r="K769" s="131" t="s">
        <v>165</v>
      </c>
      <c r="L769" s="33"/>
      <c r="M769" s="136" t="s">
        <v>19</v>
      </c>
      <c r="N769" s="137" t="s">
        <v>47</v>
      </c>
      <c r="P769" s="138">
        <f>O769*H769</f>
        <v>0</v>
      </c>
      <c r="Q769" s="138">
        <v>3.2000000000000003E-4</v>
      </c>
      <c r="R769" s="138">
        <f>Q769*H769</f>
        <v>4.896000000000001E-3</v>
      </c>
      <c r="S769" s="138">
        <v>0</v>
      </c>
      <c r="T769" s="138">
        <f>S769*H769</f>
        <v>0</v>
      </c>
      <c r="U769" s="276" t="s">
        <v>19</v>
      </c>
      <c r="V769" s="1" t="str">
        <f t="shared" si="10"/>
        <v/>
      </c>
      <c r="AR769" s="140" t="s">
        <v>259</v>
      </c>
      <c r="AT769" s="140" t="s">
        <v>161</v>
      </c>
      <c r="AU769" s="140" t="s">
        <v>88</v>
      </c>
      <c r="AY769" s="18" t="s">
        <v>158</v>
      </c>
      <c r="BE769" s="141">
        <f>IF(N769="základní",J769,0)</f>
        <v>0</v>
      </c>
      <c r="BF769" s="141">
        <f>IF(N769="snížená",J769,0)</f>
        <v>0</v>
      </c>
      <c r="BG769" s="141">
        <f>IF(N769="zákl. přenesená",J769,0)</f>
        <v>0</v>
      </c>
      <c r="BH769" s="141">
        <f>IF(N769="sníž. přenesená",J769,0)</f>
        <v>0</v>
      </c>
      <c r="BI769" s="141">
        <f>IF(N769="nulová",J769,0)</f>
        <v>0</v>
      </c>
      <c r="BJ769" s="18" t="s">
        <v>88</v>
      </c>
      <c r="BK769" s="141">
        <f>ROUND(I769*H769,2)</f>
        <v>0</v>
      </c>
      <c r="BL769" s="18" t="s">
        <v>259</v>
      </c>
      <c r="BM769" s="140" t="s">
        <v>1140</v>
      </c>
    </row>
    <row r="770" spans="2:65" s="1" customFormat="1" x14ac:dyDescent="0.2">
      <c r="B770" s="33"/>
      <c r="D770" s="142" t="s">
        <v>168</v>
      </c>
      <c r="F770" s="143" t="s">
        <v>1141</v>
      </c>
      <c r="I770" s="144"/>
      <c r="L770" s="33"/>
      <c r="M770" s="145"/>
      <c r="U770" s="277"/>
      <c r="V770" s="1" t="str">
        <f t="shared" si="10"/>
        <v/>
      </c>
      <c r="AT770" s="18" t="s">
        <v>168</v>
      </c>
      <c r="AU770" s="18" t="s">
        <v>88</v>
      </c>
    </row>
    <row r="771" spans="2:65" s="12" customFormat="1" x14ac:dyDescent="0.2">
      <c r="B771" s="146"/>
      <c r="D771" s="147" t="s">
        <v>170</v>
      </c>
      <c r="E771" s="148" t="s">
        <v>19</v>
      </c>
      <c r="F771" s="149" t="s">
        <v>1099</v>
      </c>
      <c r="H771" s="150">
        <v>3.7</v>
      </c>
      <c r="I771" s="151"/>
      <c r="L771" s="146"/>
      <c r="M771" s="152"/>
      <c r="U771" s="278"/>
      <c r="V771" s="1" t="str">
        <f t="shared" si="10"/>
        <v/>
      </c>
      <c r="AT771" s="148" t="s">
        <v>170</v>
      </c>
      <c r="AU771" s="148" t="s">
        <v>88</v>
      </c>
      <c r="AV771" s="12" t="s">
        <v>88</v>
      </c>
      <c r="AW771" s="12" t="s">
        <v>36</v>
      </c>
      <c r="AX771" s="12" t="s">
        <v>75</v>
      </c>
      <c r="AY771" s="148" t="s">
        <v>158</v>
      </c>
    </row>
    <row r="772" spans="2:65" s="12" customFormat="1" x14ac:dyDescent="0.2">
      <c r="B772" s="146"/>
      <c r="D772" s="147" t="s">
        <v>170</v>
      </c>
      <c r="E772" s="148" t="s">
        <v>19</v>
      </c>
      <c r="F772" s="149" t="s">
        <v>1113</v>
      </c>
      <c r="H772" s="150">
        <v>3.4</v>
      </c>
      <c r="I772" s="151"/>
      <c r="L772" s="146"/>
      <c r="M772" s="152"/>
      <c r="U772" s="278"/>
      <c r="V772" s="1" t="str">
        <f t="shared" si="10"/>
        <v/>
      </c>
      <c r="AT772" s="148" t="s">
        <v>170</v>
      </c>
      <c r="AU772" s="148" t="s">
        <v>88</v>
      </c>
      <c r="AV772" s="12" t="s">
        <v>88</v>
      </c>
      <c r="AW772" s="12" t="s">
        <v>36</v>
      </c>
      <c r="AX772" s="12" t="s">
        <v>75</v>
      </c>
      <c r="AY772" s="148" t="s">
        <v>158</v>
      </c>
    </row>
    <row r="773" spans="2:65" s="12" customFormat="1" x14ac:dyDescent="0.2">
      <c r="B773" s="146"/>
      <c r="D773" s="147" t="s">
        <v>170</v>
      </c>
      <c r="E773" s="148" t="s">
        <v>19</v>
      </c>
      <c r="F773" s="149" t="s">
        <v>1114</v>
      </c>
      <c r="H773" s="150">
        <v>8.1999999999999993</v>
      </c>
      <c r="I773" s="151"/>
      <c r="L773" s="146"/>
      <c r="M773" s="152"/>
      <c r="U773" s="278"/>
      <c r="V773" s="1" t="str">
        <f t="shared" si="10"/>
        <v/>
      </c>
      <c r="AT773" s="148" t="s">
        <v>170</v>
      </c>
      <c r="AU773" s="148" t="s">
        <v>88</v>
      </c>
      <c r="AV773" s="12" t="s">
        <v>88</v>
      </c>
      <c r="AW773" s="12" t="s">
        <v>36</v>
      </c>
      <c r="AX773" s="12" t="s">
        <v>75</v>
      </c>
      <c r="AY773" s="148" t="s">
        <v>158</v>
      </c>
    </row>
    <row r="774" spans="2:65" s="13" customFormat="1" x14ac:dyDescent="0.2">
      <c r="B774" s="153"/>
      <c r="D774" s="147" t="s">
        <v>170</v>
      </c>
      <c r="E774" s="154" t="s">
        <v>19</v>
      </c>
      <c r="F774" s="155" t="s">
        <v>173</v>
      </c>
      <c r="H774" s="156">
        <v>15.299999999999999</v>
      </c>
      <c r="I774" s="157"/>
      <c r="L774" s="153"/>
      <c r="M774" s="158"/>
      <c r="U774" s="279"/>
      <c r="V774" s="1" t="str">
        <f t="shared" si="10"/>
        <v/>
      </c>
      <c r="AT774" s="154" t="s">
        <v>170</v>
      </c>
      <c r="AU774" s="154" t="s">
        <v>88</v>
      </c>
      <c r="AV774" s="13" t="s">
        <v>166</v>
      </c>
      <c r="AW774" s="13" t="s">
        <v>36</v>
      </c>
      <c r="AX774" s="13" t="s">
        <v>82</v>
      </c>
      <c r="AY774" s="154" t="s">
        <v>158</v>
      </c>
    </row>
    <row r="775" spans="2:65" s="1" customFormat="1" ht="24.2" customHeight="1" x14ac:dyDescent="0.2">
      <c r="B775" s="33"/>
      <c r="C775" s="129" t="s">
        <v>1142</v>
      </c>
      <c r="D775" s="129" t="s">
        <v>161</v>
      </c>
      <c r="E775" s="130" t="s">
        <v>1143</v>
      </c>
      <c r="F775" s="131" t="s">
        <v>1144</v>
      </c>
      <c r="G775" s="132" t="s">
        <v>664</v>
      </c>
      <c r="H775" s="181"/>
      <c r="I775" s="134"/>
      <c r="J775" s="135">
        <f>ROUND(I775*H775,2)</f>
        <v>0</v>
      </c>
      <c r="K775" s="131" t="s">
        <v>165</v>
      </c>
      <c r="L775" s="33"/>
      <c r="M775" s="136" t="s">
        <v>19</v>
      </c>
      <c r="N775" s="137" t="s">
        <v>47</v>
      </c>
      <c r="P775" s="138">
        <f>O775*H775</f>
        <v>0</v>
      </c>
      <c r="Q775" s="138">
        <v>0</v>
      </c>
      <c r="R775" s="138">
        <f>Q775*H775</f>
        <v>0</v>
      </c>
      <c r="S775" s="138">
        <v>0</v>
      </c>
      <c r="T775" s="138">
        <f>S775*H775</f>
        <v>0</v>
      </c>
      <c r="U775" s="276" t="s">
        <v>19</v>
      </c>
      <c r="V775" s="1" t="str">
        <f t="shared" si="10"/>
        <v/>
      </c>
      <c r="AR775" s="140" t="s">
        <v>259</v>
      </c>
      <c r="AT775" s="140" t="s">
        <v>161</v>
      </c>
      <c r="AU775" s="140" t="s">
        <v>88</v>
      </c>
      <c r="AY775" s="18" t="s">
        <v>158</v>
      </c>
      <c r="BE775" s="141">
        <f>IF(N775="základní",J775,0)</f>
        <v>0</v>
      </c>
      <c r="BF775" s="141">
        <f>IF(N775="snížená",J775,0)</f>
        <v>0</v>
      </c>
      <c r="BG775" s="141">
        <f>IF(N775="zákl. přenesená",J775,0)</f>
        <v>0</v>
      </c>
      <c r="BH775" s="141">
        <f>IF(N775="sníž. přenesená",J775,0)</f>
        <v>0</v>
      </c>
      <c r="BI775" s="141">
        <f>IF(N775="nulová",J775,0)</f>
        <v>0</v>
      </c>
      <c r="BJ775" s="18" t="s">
        <v>88</v>
      </c>
      <c r="BK775" s="141">
        <f>ROUND(I775*H775,2)</f>
        <v>0</v>
      </c>
      <c r="BL775" s="18" t="s">
        <v>259</v>
      </c>
      <c r="BM775" s="140" t="s">
        <v>1145</v>
      </c>
    </row>
    <row r="776" spans="2:65" s="1" customFormat="1" x14ac:dyDescent="0.2">
      <c r="B776" s="33"/>
      <c r="D776" s="142" t="s">
        <v>168</v>
      </c>
      <c r="F776" s="143" t="s">
        <v>1146</v>
      </c>
      <c r="I776" s="144"/>
      <c r="L776" s="33"/>
      <c r="M776" s="145"/>
      <c r="U776" s="277"/>
      <c r="V776" s="1" t="str">
        <f t="shared" si="10"/>
        <v/>
      </c>
      <c r="AT776" s="18" t="s">
        <v>168</v>
      </c>
      <c r="AU776" s="18" t="s">
        <v>88</v>
      </c>
    </row>
    <row r="777" spans="2:65" s="11" customFormat="1" ht="22.9" customHeight="1" x14ac:dyDescent="0.2">
      <c r="B777" s="117"/>
      <c r="D777" s="118" t="s">
        <v>74</v>
      </c>
      <c r="E777" s="127" t="s">
        <v>1147</v>
      </c>
      <c r="F777" s="127" t="s">
        <v>1148</v>
      </c>
      <c r="I777" s="120"/>
      <c r="J777" s="128">
        <f>BK777</f>
        <v>0</v>
      </c>
      <c r="L777" s="117"/>
      <c r="M777" s="122"/>
      <c r="P777" s="123">
        <f>SUM(P778:P809)</f>
        <v>0</v>
      </c>
      <c r="R777" s="123">
        <f>SUM(R778:R809)</f>
        <v>0.24338279999999998</v>
      </c>
      <c r="T777" s="123">
        <f>SUM(T778:T809)</f>
        <v>0</v>
      </c>
      <c r="U777" s="275"/>
      <c r="V777" s="1" t="str">
        <f t="shared" si="10"/>
        <v/>
      </c>
      <c r="AR777" s="118" t="s">
        <v>88</v>
      </c>
      <c r="AT777" s="125" t="s">
        <v>74</v>
      </c>
      <c r="AU777" s="125" t="s">
        <v>82</v>
      </c>
      <c r="AY777" s="118" t="s">
        <v>158</v>
      </c>
      <c r="BK777" s="126">
        <f>SUM(BK778:BK809)</f>
        <v>0</v>
      </c>
    </row>
    <row r="778" spans="2:65" s="1" customFormat="1" ht="24.2" customHeight="1" x14ac:dyDescent="0.2">
      <c r="B778" s="33"/>
      <c r="C778" s="129" t="s">
        <v>1149</v>
      </c>
      <c r="D778" s="129" t="s">
        <v>161</v>
      </c>
      <c r="E778" s="130" t="s">
        <v>1150</v>
      </c>
      <c r="F778" s="131" t="s">
        <v>1151</v>
      </c>
      <c r="G778" s="132" t="s">
        <v>164</v>
      </c>
      <c r="H778" s="133">
        <v>31.94</v>
      </c>
      <c r="I778" s="134"/>
      <c r="J778" s="135">
        <f>ROUND(I778*H778,2)</f>
        <v>0</v>
      </c>
      <c r="K778" s="131" t="s">
        <v>165</v>
      </c>
      <c r="L778" s="33"/>
      <c r="M778" s="136" t="s">
        <v>19</v>
      </c>
      <c r="N778" s="137" t="s">
        <v>47</v>
      </c>
      <c r="P778" s="138">
        <f>O778*H778</f>
        <v>0</v>
      </c>
      <c r="Q778" s="138">
        <v>0</v>
      </c>
      <c r="R778" s="138">
        <f>Q778*H778</f>
        <v>0</v>
      </c>
      <c r="S778" s="138">
        <v>0</v>
      </c>
      <c r="T778" s="138">
        <f>S778*H778</f>
        <v>0</v>
      </c>
      <c r="U778" s="276" t="s">
        <v>19</v>
      </c>
      <c r="V778" s="1" t="str">
        <f t="shared" si="10"/>
        <v/>
      </c>
      <c r="AR778" s="140" t="s">
        <v>259</v>
      </c>
      <c r="AT778" s="140" t="s">
        <v>161</v>
      </c>
      <c r="AU778" s="140" t="s">
        <v>88</v>
      </c>
      <c r="AY778" s="18" t="s">
        <v>158</v>
      </c>
      <c r="BE778" s="141">
        <f>IF(N778="základní",J778,0)</f>
        <v>0</v>
      </c>
      <c r="BF778" s="141">
        <f>IF(N778="snížená",J778,0)</f>
        <v>0</v>
      </c>
      <c r="BG778" s="141">
        <f>IF(N778="zákl. přenesená",J778,0)</f>
        <v>0</v>
      </c>
      <c r="BH778" s="141">
        <f>IF(N778="sníž. přenesená",J778,0)</f>
        <v>0</v>
      </c>
      <c r="BI778" s="141">
        <f>IF(N778="nulová",J778,0)</f>
        <v>0</v>
      </c>
      <c r="BJ778" s="18" t="s">
        <v>88</v>
      </c>
      <c r="BK778" s="141">
        <f>ROUND(I778*H778,2)</f>
        <v>0</v>
      </c>
      <c r="BL778" s="18" t="s">
        <v>259</v>
      </c>
      <c r="BM778" s="140" t="s">
        <v>1152</v>
      </c>
    </row>
    <row r="779" spans="2:65" s="1" customFormat="1" x14ac:dyDescent="0.2">
      <c r="B779" s="33"/>
      <c r="D779" s="142" t="s">
        <v>168</v>
      </c>
      <c r="F779" s="143" t="s">
        <v>1153</v>
      </c>
      <c r="I779" s="144"/>
      <c r="L779" s="33"/>
      <c r="M779" s="145"/>
      <c r="U779" s="277"/>
      <c r="V779" s="1" t="str">
        <f t="shared" si="10"/>
        <v/>
      </c>
      <c r="AT779" s="18" t="s">
        <v>168</v>
      </c>
      <c r="AU779" s="18" t="s">
        <v>88</v>
      </c>
    </row>
    <row r="780" spans="2:65" s="14" customFormat="1" x14ac:dyDescent="0.2">
      <c r="B780" s="159"/>
      <c r="D780" s="147" t="s">
        <v>170</v>
      </c>
      <c r="E780" s="160" t="s">
        <v>19</v>
      </c>
      <c r="F780" s="161" t="s">
        <v>1154</v>
      </c>
      <c r="H780" s="160" t="s">
        <v>19</v>
      </c>
      <c r="I780" s="162"/>
      <c r="L780" s="159"/>
      <c r="M780" s="163"/>
      <c r="U780" s="280"/>
      <c r="V780" s="1" t="str">
        <f t="shared" si="10"/>
        <v/>
      </c>
      <c r="AT780" s="160" t="s">
        <v>170</v>
      </c>
      <c r="AU780" s="160" t="s">
        <v>88</v>
      </c>
      <c r="AV780" s="14" t="s">
        <v>82</v>
      </c>
      <c r="AW780" s="14" t="s">
        <v>36</v>
      </c>
      <c r="AX780" s="14" t="s">
        <v>75</v>
      </c>
      <c r="AY780" s="160" t="s">
        <v>158</v>
      </c>
    </row>
    <row r="781" spans="2:65" s="12" customFormat="1" x14ac:dyDescent="0.2">
      <c r="B781" s="146"/>
      <c r="D781" s="147" t="s">
        <v>170</v>
      </c>
      <c r="E781" s="148" t="s">
        <v>19</v>
      </c>
      <c r="F781" s="149" t="s">
        <v>913</v>
      </c>
      <c r="H781" s="150">
        <v>18.989999999999998</v>
      </c>
      <c r="I781" s="151"/>
      <c r="L781" s="146"/>
      <c r="M781" s="152"/>
      <c r="U781" s="278"/>
      <c r="V781" s="1" t="str">
        <f t="shared" si="10"/>
        <v/>
      </c>
      <c r="AT781" s="148" t="s">
        <v>170</v>
      </c>
      <c r="AU781" s="148" t="s">
        <v>88</v>
      </c>
      <c r="AV781" s="12" t="s">
        <v>88</v>
      </c>
      <c r="AW781" s="12" t="s">
        <v>36</v>
      </c>
      <c r="AX781" s="12" t="s">
        <v>75</v>
      </c>
      <c r="AY781" s="148" t="s">
        <v>158</v>
      </c>
    </row>
    <row r="782" spans="2:65" s="12" customFormat="1" x14ac:dyDescent="0.2">
      <c r="B782" s="146"/>
      <c r="D782" s="147" t="s">
        <v>170</v>
      </c>
      <c r="E782" s="148" t="s">
        <v>19</v>
      </c>
      <c r="F782" s="149" t="s">
        <v>561</v>
      </c>
      <c r="H782" s="150">
        <v>12.95</v>
      </c>
      <c r="I782" s="151"/>
      <c r="L782" s="146"/>
      <c r="M782" s="152"/>
      <c r="U782" s="278"/>
      <c r="V782" s="1" t="str">
        <f t="shared" si="10"/>
        <v/>
      </c>
      <c r="AT782" s="148" t="s">
        <v>170</v>
      </c>
      <c r="AU782" s="148" t="s">
        <v>88</v>
      </c>
      <c r="AV782" s="12" t="s">
        <v>88</v>
      </c>
      <c r="AW782" s="12" t="s">
        <v>36</v>
      </c>
      <c r="AX782" s="12" t="s">
        <v>75</v>
      </c>
      <c r="AY782" s="148" t="s">
        <v>158</v>
      </c>
    </row>
    <row r="783" spans="2:65" s="13" customFormat="1" x14ac:dyDescent="0.2">
      <c r="B783" s="153"/>
      <c r="D783" s="147" t="s">
        <v>170</v>
      </c>
      <c r="E783" s="154" t="s">
        <v>19</v>
      </c>
      <c r="F783" s="155" t="s">
        <v>173</v>
      </c>
      <c r="H783" s="156">
        <v>31.939999999999998</v>
      </c>
      <c r="I783" s="157"/>
      <c r="L783" s="153"/>
      <c r="M783" s="158"/>
      <c r="U783" s="279"/>
      <c r="V783" s="1" t="str">
        <f t="shared" si="10"/>
        <v/>
      </c>
      <c r="AT783" s="154" t="s">
        <v>170</v>
      </c>
      <c r="AU783" s="154" t="s">
        <v>88</v>
      </c>
      <c r="AV783" s="13" t="s">
        <v>166</v>
      </c>
      <c r="AW783" s="13" t="s">
        <v>36</v>
      </c>
      <c r="AX783" s="13" t="s">
        <v>82</v>
      </c>
      <c r="AY783" s="154" t="s">
        <v>158</v>
      </c>
    </row>
    <row r="784" spans="2:65" s="1" customFormat="1" ht="16.5" customHeight="1" x14ac:dyDescent="0.2">
      <c r="B784" s="33"/>
      <c r="C784" s="171" t="s">
        <v>1155</v>
      </c>
      <c r="D784" s="171" t="s">
        <v>346</v>
      </c>
      <c r="E784" s="172" t="s">
        <v>1156</v>
      </c>
      <c r="F784" s="173" t="s">
        <v>1157</v>
      </c>
      <c r="G784" s="174" t="s">
        <v>164</v>
      </c>
      <c r="H784" s="175">
        <v>34.494999999999997</v>
      </c>
      <c r="I784" s="176"/>
      <c r="J784" s="177">
        <f>ROUND(I784*H784,2)</f>
        <v>0</v>
      </c>
      <c r="K784" s="173" t="s">
        <v>19</v>
      </c>
      <c r="L784" s="178"/>
      <c r="M784" s="179" t="s">
        <v>19</v>
      </c>
      <c r="N784" s="180" t="s">
        <v>47</v>
      </c>
      <c r="P784" s="138">
        <f>O784*H784</f>
        <v>0</v>
      </c>
      <c r="Q784" s="138">
        <v>6.4000000000000003E-3</v>
      </c>
      <c r="R784" s="138">
        <f>Q784*H784</f>
        <v>0.22076799999999999</v>
      </c>
      <c r="S784" s="138">
        <v>0</v>
      </c>
      <c r="T784" s="138">
        <f>S784*H784</f>
        <v>0</v>
      </c>
      <c r="U784" s="276" t="s">
        <v>19</v>
      </c>
      <c r="V784" s="1" t="str">
        <f t="shared" si="10"/>
        <v/>
      </c>
      <c r="AR784" s="140" t="s">
        <v>379</v>
      </c>
      <c r="AT784" s="140" t="s">
        <v>346</v>
      </c>
      <c r="AU784" s="140" t="s">
        <v>88</v>
      </c>
      <c r="AY784" s="18" t="s">
        <v>158</v>
      </c>
      <c r="BE784" s="141">
        <f>IF(N784="základní",J784,0)</f>
        <v>0</v>
      </c>
      <c r="BF784" s="141">
        <f>IF(N784="snížená",J784,0)</f>
        <v>0</v>
      </c>
      <c r="BG784" s="141">
        <f>IF(N784="zákl. přenesená",J784,0)</f>
        <v>0</v>
      </c>
      <c r="BH784" s="141">
        <f>IF(N784="sníž. přenesená",J784,0)</f>
        <v>0</v>
      </c>
      <c r="BI784" s="141">
        <f>IF(N784="nulová",J784,0)</f>
        <v>0</v>
      </c>
      <c r="BJ784" s="18" t="s">
        <v>88</v>
      </c>
      <c r="BK784" s="141">
        <f>ROUND(I784*H784,2)</f>
        <v>0</v>
      </c>
      <c r="BL784" s="18" t="s">
        <v>259</v>
      </c>
      <c r="BM784" s="140" t="s">
        <v>1158</v>
      </c>
    </row>
    <row r="785" spans="2:65" s="12" customFormat="1" x14ac:dyDescent="0.2">
      <c r="B785" s="146"/>
      <c r="D785" s="147" t="s">
        <v>170</v>
      </c>
      <c r="F785" s="149" t="s">
        <v>1159</v>
      </c>
      <c r="H785" s="150">
        <v>34.494999999999997</v>
      </c>
      <c r="I785" s="151"/>
      <c r="L785" s="146"/>
      <c r="M785" s="152"/>
      <c r="U785" s="278"/>
      <c r="V785" s="1" t="str">
        <f t="shared" si="10"/>
        <v/>
      </c>
      <c r="AT785" s="148" t="s">
        <v>170</v>
      </c>
      <c r="AU785" s="148" t="s">
        <v>88</v>
      </c>
      <c r="AV785" s="12" t="s">
        <v>88</v>
      </c>
      <c r="AW785" s="12" t="s">
        <v>4</v>
      </c>
      <c r="AX785" s="12" t="s">
        <v>82</v>
      </c>
      <c r="AY785" s="148" t="s">
        <v>158</v>
      </c>
    </row>
    <row r="786" spans="2:65" s="1" customFormat="1" ht="16.5" customHeight="1" x14ac:dyDescent="0.2">
      <c r="B786" s="33"/>
      <c r="C786" s="129" t="s">
        <v>1160</v>
      </c>
      <c r="D786" s="129" t="s">
        <v>161</v>
      </c>
      <c r="E786" s="130" t="s">
        <v>1161</v>
      </c>
      <c r="F786" s="131" t="s">
        <v>1162</v>
      </c>
      <c r="G786" s="132" t="s">
        <v>164</v>
      </c>
      <c r="H786" s="133">
        <v>31.94</v>
      </c>
      <c r="I786" s="134"/>
      <c r="J786" s="135">
        <f>ROUND(I786*H786,2)</f>
        <v>0</v>
      </c>
      <c r="K786" s="131" t="s">
        <v>165</v>
      </c>
      <c r="L786" s="33"/>
      <c r="M786" s="136" t="s">
        <v>19</v>
      </c>
      <c r="N786" s="137" t="s">
        <v>47</v>
      </c>
      <c r="P786" s="138">
        <f>O786*H786</f>
        <v>0</v>
      </c>
      <c r="Q786" s="138">
        <v>0</v>
      </c>
      <c r="R786" s="138">
        <f>Q786*H786</f>
        <v>0</v>
      </c>
      <c r="S786" s="138">
        <v>0</v>
      </c>
      <c r="T786" s="138">
        <f>S786*H786</f>
        <v>0</v>
      </c>
      <c r="U786" s="276" t="s">
        <v>19</v>
      </c>
      <c r="V786" s="1" t="str">
        <f t="shared" si="10"/>
        <v/>
      </c>
      <c r="AR786" s="140" t="s">
        <v>259</v>
      </c>
      <c r="AT786" s="140" t="s">
        <v>161</v>
      </c>
      <c r="AU786" s="140" t="s">
        <v>88</v>
      </c>
      <c r="AY786" s="18" t="s">
        <v>158</v>
      </c>
      <c r="BE786" s="141">
        <f>IF(N786="základní",J786,0)</f>
        <v>0</v>
      </c>
      <c r="BF786" s="141">
        <f>IF(N786="snížená",J786,0)</f>
        <v>0</v>
      </c>
      <c r="BG786" s="141">
        <f>IF(N786="zákl. přenesená",J786,0)</f>
        <v>0</v>
      </c>
      <c r="BH786" s="141">
        <f>IF(N786="sníž. přenesená",J786,0)</f>
        <v>0</v>
      </c>
      <c r="BI786" s="141">
        <f>IF(N786="nulová",J786,0)</f>
        <v>0</v>
      </c>
      <c r="BJ786" s="18" t="s">
        <v>88</v>
      </c>
      <c r="BK786" s="141">
        <f>ROUND(I786*H786,2)</f>
        <v>0</v>
      </c>
      <c r="BL786" s="18" t="s">
        <v>259</v>
      </c>
      <c r="BM786" s="140" t="s">
        <v>1163</v>
      </c>
    </row>
    <row r="787" spans="2:65" s="1" customFormat="1" x14ac:dyDescent="0.2">
      <c r="B787" s="33"/>
      <c r="D787" s="142" t="s">
        <v>168</v>
      </c>
      <c r="F787" s="143" t="s">
        <v>1164</v>
      </c>
      <c r="I787" s="144"/>
      <c r="L787" s="33"/>
      <c r="M787" s="145"/>
      <c r="U787" s="277"/>
      <c r="V787" s="1" t="str">
        <f t="shared" si="10"/>
        <v/>
      </c>
      <c r="AT787" s="18" t="s">
        <v>168</v>
      </c>
      <c r="AU787" s="18" t="s">
        <v>88</v>
      </c>
    </row>
    <row r="788" spans="2:65" s="14" customFormat="1" x14ac:dyDescent="0.2">
      <c r="B788" s="159"/>
      <c r="D788" s="147" t="s">
        <v>170</v>
      </c>
      <c r="E788" s="160" t="s">
        <v>19</v>
      </c>
      <c r="F788" s="161" t="s">
        <v>1154</v>
      </c>
      <c r="H788" s="160" t="s">
        <v>19</v>
      </c>
      <c r="I788" s="162"/>
      <c r="L788" s="159"/>
      <c r="M788" s="163"/>
      <c r="U788" s="280"/>
      <c r="V788" s="1" t="str">
        <f t="shared" si="10"/>
        <v/>
      </c>
      <c r="AT788" s="160" t="s">
        <v>170</v>
      </c>
      <c r="AU788" s="160" t="s">
        <v>88</v>
      </c>
      <c r="AV788" s="14" t="s">
        <v>82</v>
      </c>
      <c r="AW788" s="14" t="s">
        <v>36</v>
      </c>
      <c r="AX788" s="14" t="s">
        <v>75</v>
      </c>
      <c r="AY788" s="160" t="s">
        <v>158</v>
      </c>
    </row>
    <row r="789" spans="2:65" s="12" customFormat="1" x14ac:dyDescent="0.2">
      <c r="B789" s="146"/>
      <c r="D789" s="147" t="s">
        <v>170</v>
      </c>
      <c r="E789" s="148" t="s">
        <v>19</v>
      </c>
      <c r="F789" s="149" t="s">
        <v>913</v>
      </c>
      <c r="H789" s="150">
        <v>18.989999999999998</v>
      </c>
      <c r="I789" s="151"/>
      <c r="L789" s="146"/>
      <c r="M789" s="152"/>
      <c r="U789" s="278"/>
      <c r="V789" s="1" t="str">
        <f t="shared" si="10"/>
        <v/>
      </c>
      <c r="AT789" s="148" t="s">
        <v>170</v>
      </c>
      <c r="AU789" s="148" t="s">
        <v>88</v>
      </c>
      <c r="AV789" s="12" t="s">
        <v>88</v>
      </c>
      <c r="AW789" s="12" t="s">
        <v>36</v>
      </c>
      <c r="AX789" s="12" t="s">
        <v>75</v>
      </c>
      <c r="AY789" s="148" t="s">
        <v>158</v>
      </c>
    </row>
    <row r="790" spans="2:65" s="12" customFormat="1" x14ac:dyDescent="0.2">
      <c r="B790" s="146"/>
      <c r="D790" s="147" t="s">
        <v>170</v>
      </c>
      <c r="E790" s="148" t="s">
        <v>19</v>
      </c>
      <c r="F790" s="149" t="s">
        <v>561</v>
      </c>
      <c r="H790" s="150">
        <v>12.95</v>
      </c>
      <c r="I790" s="151"/>
      <c r="L790" s="146"/>
      <c r="M790" s="152"/>
      <c r="U790" s="278"/>
      <c r="V790" s="1" t="str">
        <f t="shared" si="10"/>
        <v/>
      </c>
      <c r="AT790" s="148" t="s">
        <v>170</v>
      </c>
      <c r="AU790" s="148" t="s">
        <v>88</v>
      </c>
      <c r="AV790" s="12" t="s">
        <v>88</v>
      </c>
      <c r="AW790" s="12" t="s">
        <v>36</v>
      </c>
      <c r="AX790" s="12" t="s">
        <v>75</v>
      </c>
      <c r="AY790" s="148" t="s">
        <v>158</v>
      </c>
    </row>
    <row r="791" spans="2:65" s="13" customFormat="1" x14ac:dyDescent="0.2">
      <c r="B791" s="153"/>
      <c r="D791" s="147" t="s">
        <v>170</v>
      </c>
      <c r="E791" s="154" t="s">
        <v>19</v>
      </c>
      <c r="F791" s="155" t="s">
        <v>173</v>
      </c>
      <c r="H791" s="156">
        <v>31.939999999999998</v>
      </c>
      <c r="I791" s="157"/>
      <c r="L791" s="153"/>
      <c r="M791" s="158"/>
      <c r="U791" s="279"/>
      <c r="V791" s="1" t="str">
        <f t="shared" si="10"/>
        <v/>
      </c>
      <c r="AT791" s="154" t="s">
        <v>170</v>
      </c>
      <c r="AU791" s="154" t="s">
        <v>88</v>
      </c>
      <c r="AV791" s="13" t="s">
        <v>166</v>
      </c>
      <c r="AW791" s="13" t="s">
        <v>36</v>
      </c>
      <c r="AX791" s="13" t="s">
        <v>82</v>
      </c>
      <c r="AY791" s="154" t="s">
        <v>158</v>
      </c>
    </row>
    <row r="792" spans="2:65" s="1" customFormat="1" ht="16.5" customHeight="1" x14ac:dyDescent="0.2">
      <c r="B792" s="33"/>
      <c r="C792" s="171" t="s">
        <v>1165</v>
      </c>
      <c r="D792" s="171" t="s">
        <v>346</v>
      </c>
      <c r="E792" s="172" t="s">
        <v>1166</v>
      </c>
      <c r="F792" s="173" t="s">
        <v>1167</v>
      </c>
      <c r="G792" s="174" t="s">
        <v>164</v>
      </c>
      <c r="H792" s="175">
        <v>34.494999999999997</v>
      </c>
      <c r="I792" s="176"/>
      <c r="J792" s="177">
        <f>ROUND(I792*H792,2)</f>
        <v>0</v>
      </c>
      <c r="K792" s="173" t="s">
        <v>165</v>
      </c>
      <c r="L792" s="178"/>
      <c r="M792" s="179" t="s">
        <v>19</v>
      </c>
      <c r="N792" s="180" t="s">
        <v>47</v>
      </c>
      <c r="P792" s="138">
        <f>O792*H792</f>
        <v>0</v>
      </c>
      <c r="Q792" s="138">
        <v>4.0000000000000002E-4</v>
      </c>
      <c r="R792" s="138">
        <f>Q792*H792</f>
        <v>1.3798E-2</v>
      </c>
      <c r="S792" s="138">
        <v>0</v>
      </c>
      <c r="T792" s="138">
        <f>S792*H792</f>
        <v>0</v>
      </c>
      <c r="U792" s="276" t="s">
        <v>19</v>
      </c>
      <c r="V792" s="1" t="str">
        <f t="shared" si="10"/>
        <v/>
      </c>
      <c r="AR792" s="140" t="s">
        <v>379</v>
      </c>
      <c r="AT792" s="140" t="s">
        <v>346</v>
      </c>
      <c r="AU792" s="140" t="s">
        <v>88</v>
      </c>
      <c r="AY792" s="18" t="s">
        <v>158</v>
      </c>
      <c r="BE792" s="141">
        <f>IF(N792="základní",J792,0)</f>
        <v>0</v>
      </c>
      <c r="BF792" s="141">
        <f>IF(N792="snížená",J792,0)</f>
        <v>0</v>
      </c>
      <c r="BG792" s="141">
        <f>IF(N792="zákl. přenesená",J792,0)</f>
        <v>0</v>
      </c>
      <c r="BH792" s="141">
        <f>IF(N792="sníž. přenesená",J792,0)</f>
        <v>0</v>
      </c>
      <c r="BI792" s="141">
        <f>IF(N792="nulová",J792,0)</f>
        <v>0</v>
      </c>
      <c r="BJ792" s="18" t="s">
        <v>88</v>
      </c>
      <c r="BK792" s="141">
        <f>ROUND(I792*H792,2)</f>
        <v>0</v>
      </c>
      <c r="BL792" s="18" t="s">
        <v>259</v>
      </c>
      <c r="BM792" s="140" t="s">
        <v>1168</v>
      </c>
    </row>
    <row r="793" spans="2:65" s="12" customFormat="1" x14ac:dyDescent="0.2">
      <c r="B793" s="146"/>
      <c r="D793" s="147" t="s">
        <v>170</v>
      </c>
      <c r="F793" s="149" t="s">
        <v>1159</v>
      </c>
      <c r="H793" s="150">
        <v>34.494999999999997</v>
      </c>
      <c r="I793" s="151"/>
      <c r="L793" s="146"/>
      <c r="M793" s="152"/>
      <c r="U793" s="278"/>
      <c r="V793" s="1" t="str">
        <f t="shared" si="10"/>
        <v/>
      </c>
      <c r="AT793" s="148" t="s">
        <v>170</v>
      </c>
      <c r="AU793" s="148" t="s">
        <v>88</v>
      </c>
      <c r="AV793" s="12" t="s">
        <v>88</v>
      </c>
      <c r="AW793" s="12" t="s">
        <v>4</v>
      </c>
      <c r="AX793" s="12" t="s">
        <v>82</v>
      </c>
      <c r="AY793" s="148" t="s">
        <v>158</v>
      </c>
    </row>
    <row r="794" spans="2:65" s="1" customFormat="1" ht="16.5" customHeight="1" x14ac:dyDescent="0.2">
      <c r="B794" s="33"/>
      <c r="C794" s="129" t="s">
        <v>1169</v>
      </c>
      <c r="D794" s="129" t="s">
        <v>161</v>
      </c>
      <c r="E794" s="130" t="s">
        <v>1170</v>
      </c>
      <c r="F794" s="131" t="s">
        <v>1171</v>
      </c>
      <c r="G794" s="132" t="s">
        <v>188</v>
      </c>
      <c r="H794" s="133">
        <v>3.2</v>
      </c>
      <c r="I794" s="134"/>
      <c r="J794" s="135">
        <f>ROUND(I794*H794,2)</f>
        <v>0</v>
      </c>
      <c r="K794" s="131" t="s">
        <v>165</v>
      </c>
      <c r="L794" s="33"/>
      <c r="M794" s="136" t="s">
        <v>19</v>
      </c>
      <c r="N794" s="137" t="s">
        <v>47</v>
      </c>
      <c r="P794" s="138">
        <f>O794*H794</f>
        <v>0</v>
      </c>
      <c r="Q794" s="138">
        <v>0</v>
      </c>
      <c r="R794" s="138">
        <f>Q794*H794</f>
        <v>0</v>
      </c>
      <c r="S794" s="138">
        <v>0</v>
      </c>
      <c r="T794" s="138">
        <f>S794*H794</f>
        <v>0</v>
      </c>
      <c r="U794" s="276" t="s">
        <v>19</v>
      </c>
      <c r="V794" s="1" t="str">
        <f t="shared" si="10"/>
        <v/>
      </c>
      <c r="AR794" s="140" t="s">
        <v>259</v>
      </c>
      <c r="AT794" s="140" t="s">
        <v>161</v>
      </c>
      <c r="AU794" s="140" t="s">
        <v>88</v>
      </c>
      <c r="AY794" s="18" t="s">
        <v>158</v>
      </c>
      <c r="BE794" s="141">
        <f>IF(N794="základní",J794,0)</f>
        <v>0</v>
      </c>
      <c r="BF794" s="141">
        <f>IF(N794="snížená",J794,0)</f>
        <v>0</v>
      </c>
      <c r="BG794" s="141">
        <f>IF(N794="zákl. přenesená",J794,0)</f>
        <v>0</v>
      </c>
      <c r="BH794" s="141">
        <f>IF(N794="sníž. přenesená",J794,0)</f>
        <v>0</v>
      </c>
      <c r="BI794" s="141">
        <f>IF(N794="nulová",J794,0)</f>
        <v>0</v>
      </c>
      <c r="BJ794" s="18" t="s">
        <v>88</v>
      </c>
      <c r="BK794" s="141">
        <f>ROUND(I794*H794,2)</f>
        <v>0</v>
      </c>
      <c r="BL794" s="18" t="s">
        <v>259</v>
      </c>
      <c r="BM794" s="140" t="s">
        <v>1172</v>
      </c>
    </row>
    <row r="795" spans="2:65" s="1" customFormat="1" x14ac:dyDescent="0.2">
      <c r="B795" s="33"/>
      <c r="D795" s="142" t="s">
        <v>168</v>
      </c>
      <c r="F795" s="143" t="s">
        <v>1173</v>
      </c>
      <c r="I795" s="144"/>
      <c r="L795" s="33"/>
      <c r="M795" s="145"/>
      <c r="U795" s="277"/>
      <c r="V795" s="1" t="str">
        <f t="shared" si="10"/>
        <v/>
      </c>
      <c r="AT795" s="18" t="s">
        <v>168</v>
      </c>
      <c r="AU795" s="18" t="s">
        <v>88</v>
      </c>
    </row>
    <row r="796" spans="2:65" s="14" customFormat="1" x14ac:dyDescent="0.2">
      <c r="B796" s="159"/>
      <c r="D796" s="147" t="s">
        <v>170</v>
      </c>
      <c r="E796" s="160" t="s">
        <v>19</v>
      </c>
      <c r="F796" s="161" t="s">
        <v>1059</v>
      </c>
      <c r="H796" s="160" t="s">
        <v>19</v>
      </c>
      <c r="I796" s="162"/>
      <c r="L796" s="159"/>
      <c r="M796" s="163"/>
      <c r="U796" s="280"/>
      <c r="V796" s="1" t="str">
        <f t="shared" si="10"/>
        <v/>
      </c>
      <c r="AT796" s="160" t="s">
        <v>170</v>
      </c>
      <c r="AU796" s="160" t="s">
        <v>88</v>
      </c>
      <c r="AV796" s="14" t="s">
        <v>82</v>
      </c>
      <c r="AW796" s="14" t="s">
        <v>36</v>
      </c>
      <c r="AX796" s="14" t="s">
        <v>75</v>
      </c>
      <c r="AY796" s="160" t="s">
        <v>158</v>
      </c>
    </row>
    <row r="797" spans="2:65" s="12" customFormat="1" x14ac:dyDescent="0.2">
      <c r="B797" s="146"/>
      <c r="D797" s="147" t="s">
        <v>170</v>
      </c>
      <c r="E797" s="148" t="s">
        <v>19</v>
      </c>
      <c r="F797" s="149" t="s">
        <v>1174</v>
      </c>
      <c r="H797" s="150">
        <v>3.2</v>
      </c>
      <c r="I797" s="151"/>
      <c r="L797" s="146"/>
      <c r="M797" s="152"/>
      <c r="U797" s="278"/>
      <c r="V797" s="1" t="str">
        <f t="shared" si="10"/>
        <v/>
      </c>
      <c r="AT797" s="148" t="s">
        <v>170</v>
      </c>
      <c r="AU797" s="148" t="s">
        <v>88</v>
      </c>
      <c r="AV797" s="12" t="s">
        <v>88</v>
      </c>
      <c r="AW797" s="12" t="s">
        <v>36</v>
      </c>
      <c r="AX797" s="12" t="s">
        <v>75</v>
      </c>
      <c r="AY797" s="148" t="s">
        <v>158</v>
      </c>
    </row>
    <row r="798" spans="2:65" s="13" customFormat="1" x14ac:dyDescent="0.2">
      <c r="B798" s="153"/>
      <c r="D798" s="147" t="s">
        <v>170</v>
      </c>
      <c r="E798" s="154" t="s">
        <v>19</v>
      </c>
      <c r="F798" s="155" t="s">
        <v>173</v>
      </c>
      <c r="H798" s="156">
        <v>3.2</v>
      </c>
      <c r="I798" s="157"/>
      <c r="L798" s="153"/>
      <c r="M798" s="158"/>
      <c r="U798" s="279"/>
      <c r="V798" s="1" t="str">
        <f t="shared" si="10"/>
        <v/>
      </c>
      <c r="AT798" s="154" t="s">
        <v>170</v>
      </c>
      <c r="AU798" s="154" t="s">
        <v>88</v>
      </c>
      <c r="AV798" s="13" t="s">
        <v>166</v>
      </c>
      <c r="AW798" s="13" t="s">
        <v>36</v>
      </c>
      <c r="AX798" s="13" t="s">
        <v>82</v>
      </c>
      <c r="AY798" s="154" t="s">
        <v>158</v>
      </c>
    </row>
    <row r="799" spans="2:65" s="1" customFormat="1" ht="16.5" customHeight="1" x14ac:dyDescent="0.2">
      <c r="B799" s="33"/>
      <c r="C799" s="171" t="s">
        <v>1175</v>
      </c>
      <c r="D799" s="171" t="s">
        <v>346</v>
      </c>
      <c r="E799" s="172" t="s">
        <v>1176</v>
      </c>
      <c r="F799" s="173" t="s">
        <v>1177</v>
      </c>
      <c r="G799" s="174" t="s">
        <v>188</v>
      </c>
      <c r="H799" s="175">
        <v>3.52</v>
      </c>
      <c r="I799" s="176"/>
      <c r="J799" s="177">
        <f>ROUND(I799*H799,2)</f>
        <v>0</v>
      </c>
      <c r="K799" s="173" t="s">
        <v>19</v>
      </c>
      <c r="L799" s="178"/>
      <c r="M799" s="179" t="s">
        <v>19</v>
      </c>
      <c r="N799" s="180" t="s">
        <v>47</v>
      </c>
      <c r="P799" s="138">
        <f>O799*H799</f>
        <v>0</v>
      </c>
      <c r="Q799" s="138">
        <v>4.0000000000000002E-4</v>
      </c>
      <c r="R799" s="138">
        <f>Q799*H799</f>
        <v>1.4080000000000002E-3</v>
      </c>
      <c r="S799" s="138">
        <v>0</v>
      </c>
      <c r="T799" s="138">
        <f>S799*H799</f>
        <v>0</v>
      </c>
      <c r="U799" s="276" t="s">
        <v>19</v>
      </c>
      <c r="V799" s="1" t="str">
        <f t="shared" si="10"/>
        <v/>
      </c>
      <c r="AR799" s="140" t="s">
        <v>379</v>
      </c>
      <c r="AT799" s="140" t="s">
        <v>346</v>
      </c>
      <c r="AU799" s="140" t="s">
        <v>88</v>
      </c>
      <c r="AY799" s="18" t="s">
        <v>158</v>
      </c>
      <c r="BE799" s="141">
        <f>IF(N799="základní",J799,0)</f>
        <v>0</v>
      </c>
      <c r="BF799" s="141">
        <f>IF(N799="snížená",J799,0)</f>
        <v>0</v>
      </c>
      <c r="BG799" s="141">
        <f>IF(N799="zákl. přenesená",J799,0)</f>
        <v>0</v>
      </c>
      <c r="BH799" s="141">
        <f>IF(N799="sníž. přenesená",J799,0)</f>
        <v>0</v>
      </c>
      <c r="BI799" s="141">
        <f>IF(N799="nulová",J799,0)</f>
        <v>0</v>
      </c>
      <c r="BJ799" s="18" t="s">
        <v>88</v>
      </c>
      <c r="BK799" s="141">
        <f>ROUND(I799*H799,2)</f>
        <v>0</v>
      </c>
      <c r="BL799" s="18" t="s">
        <v>259</v>
      </c>
      <c r="BM799" s="140" t="s">
        <v>1178</v>
      </c>
    </row>
    <row r="800" spans="2:65" s="12" customFormat="1" x14ac:dyDescent="0.2">
      <c r="B800" s="146"/>
      <c r="D800" s="147" t="s">
        <v>170</v>
      </c>
      <c r="F800" s="149" t="s">
        <v>1179</v>
      </c>
      <c r="H800" s="150">
        <v>3.52</v>
      </c>
      <c r="I800" s="151"/>
      <c r="L800" s="146"/>
      <c r="M800" s="152"/>
      <c r="U800" s="278"/>
      <c r="V800" s="1" t="str">
        <f t="shared" si="10"/>
        <v/>
      </c>
      <c r="AT800" s="148" t="s">
        <v>170</v>
      </c>
      <c r="AU800" s="148" t="s">
        <v>88</v>
      </c>
      <c r="AV800" s="12" t="s">
        <v>88</v>
      </c>
      <c r="AW800" s="12" t="s">
        <v>4</v>
      </c>
      <c r="AX800" s="12" t="s">
        <v>82</v>
      </c>
      <c r="AY800" s="148" t="s">
        <v>158</v>
      </c>
    </row>
    <row r="801" spans="2:65" s="1" customFormat="1" ht="16.5" customHeight="1" x14ac:dyDescent="0.2">
      <c r="B801" s="33"/>
      <c r="C801" s="129" t="s">
        <v>1180</v>
      </c>
      <c r="D801" s="129" t="s">
        <v>161</v>
      </c>
      <c r="E801" s="130" t="s">
        <v>1181</v>
      </c>
      <c r="F801" s="131" t="s">
        <v>1182</v>
      </c>
      <c r="G801" s="132" t="s">
        <v>188</v>
      </c>
      <c r="H801" s="133">
        <v>34.299999999999997</v>
      </c>
      <c r="I801" s="134"/>
      <c r="J801" s="135">
        <f>ROUND(I801*H801,2)</f>
        <v>0</v>
      </c>
      <c r="K801" s="131" t="s">
        <v>165</v>
      </c>
      <c r="L801" s="33"/>
      <c r="M801" s="136" t="s">
        <v>19</v>
      </c>
      <c r="N801" s="137" t="s">
        <v>47</v>
      </c>
      <c r="P801" s="138">
        <f>O801*H801</f>
        <v>0</v>
      </c>
      <c r="Q801" s="138">
        <v>0</v>
      </c>
      <c r="R801" s="138">
        <f>Q801*H801</f>
        <v>0</v>
      </c>
      <c r="S801" s="138">
        <v>0</v>
      </c>
      <c r="T801" s="138">
        <f>S801*H801</f>
        <v>0</v>
      </c>
      <c r="U801" s="276" t="s">
        <v>19</v>
      </c>
      <c r="V801" s="1" t="str">
        <f t="shared" si="10"/>
        <v/>
      </c>
      <c r="AR801" s="140" t="s">
        <v>259</v>
      </c>
      <c r="AT801" s="140" t="s">
        <v>161</v>
      </c>
      <c r="AU801" s="140" t="s">
        <v>88</v>
      </c>
      <c r="AY801" s="18" t="s">
        <v>158</v>
      </c>
      <c r="BE801" s="141">
        <f>IF(N801="základní",J801,0)</f>
        <v>0</v>
      </c>
      <c r="BF801" s="141">
        <f>IF(N801="snížená",J801,0)</f>
        <v>0</v>
      </c>
      <c r="BG801" s="141">
        <f>IF(N801="zákl. přenesená",J801,0)</f>
        <v>0</v>
      </c>
      <c r="BH801" s="141">
        <f>IF(N801="sníž. přenesená",J801,0)</f>
        <v>0</v>
      </c>
      <c r="BI801" s="141">
        <f>IF(N801="nulová",J801,0)</f>
        <v>0</v>
      </c>
      <c r="BJ801" s="18" t="s">
        <v>88</v>
      </c>
      <c r="BK801" s="141">
        <f>ROUND(I801*H801,2)</f>
        <v>0</v>
      </c>
      <c r="BL801" s="18" t="s">
        <v>259</v>
      </c>
      <c r="BM801" s="140" t="s">
        <v>1183</v>
      </c>
    </row>
    <row r="802" spans="2:65" s="1" customFormat="1" x14ac:dyDescent="0.2">
      <c r="B802" s="33"/>
      <c r="D802" s="142" t="s">
        <v>168</v>
      </c>
      <c r="F802" s="143" t="s">
        <v>1184</v>
      </c>
      <c r="I802" s="144"/>
      <c r="L802" s="33"/>
      <c r="M802" s="145"/>
      <c r="U802" s="277"/>
      <c r="V802" s="1" t="str">
        <f t="shared" si="10"/>
        <v/>
      </c>
      <c r="AT802" s="18" t="s">
        <v>168</v>
      </c>
      <c r="AU802" s="18" t="s">
        <v>88</v>
      </c>
    </row>
    <row r="803" spans="2:65" s="12" customFormat="1" x14ac:dyDescent="0.2">
      <c r="B803" s="146"/>
      <c r="D803" s="147" t="s">
        <v>170</v>
      </c>
      <c r="E803" s="148" t="s">
        <v>19</v>
      </c>
      <c r="F803" s="149" t="s">
        <v>1185</v>
      </c>
      <c r="H803" s="150">
        <v>19.899999999999999</v>
      </c>
      <c r="I803" s="151"/>
      <c r="L803" s="146"/>
      <c r="M803" s="152"/>
      <c r="U803" s="278"/>
      <c r="V803" s="1" t="str">
        <f t="shared" si="10"/>
        <v/>
      </c>
      <c r="AT803" s="148" t="s">
        <v>170</v>
      </c>
      <c r="AU803" s="148" t="s">
        <v>88</v>
      </c>
      <c r="AV803" s="12" t="s">
        <v>88</v>
      </c>
      <c r="AW803" s="12" t="s">
        <v>36</v>
      </c>
      <c r="AX803" s="12" t="s">
        <v>75</v>
      </c>
      <c r="AY803" s="148" t="s">
        <v>158</v>
      </c>
    </row>
    <row r="804" spans="2:65" s="12" customFormat="1" x14ac:dyDescent="0.2">
      <c r="B804" s="146"/>
      <c r="D804" s="147" t="s">
        <v>170</v>
      </c>
      <c r="E804" s="148" t="s">
        <v>19</v>
      </c>
      <c r="F804" s="149" t="s">
        <v>1186</v>
      </c>
      <c r="H804" s="150">
        <v>14.4</v>
      </c>
      <c r="I804" s="151"/>
      <c r="L804" s="146"/>
      <c r="M804" s="152"/>
      <c r="U804" s="278"/>
      <c r="V804" s="1" t="str">
        <f t="shared" si="10"/>
        <v/>
      </c>
      <c r="AT804" s="148" t="s">
        <v>170</v>
      </c>
      <c r="AU804" s="148" t="s">
        <v>88</v>
      </c>
      <c r="AV804" s="12" t="s">
        <v>88</v>
      </c>
      <c r="AW804" s="12" t="s">
        <v>36</v>
      </c>
      <c r="AX804" s="12" t="s">
        <v>75</v>
      </c>
      <c r="AY804" s="148" t="s">
        <v>158</v>
      </c>
    </row>
    <row r="805" spans="2:65" s="13" customFormat="1" x14ac:dyDescent="0.2">
      <c r="B805" s="153"/>
      <c r="D805" s="147" t="s">
        <v>170</v>
      </c>
      <c r="E805" s="154" t="s">
        <v>19</v>
      </c>
      <c r="F805" s="155" t="s">
        <v>173</v>
      </c>
      <c r="H805" s="156">
        <v>34.299999999999997</v>
      </c>
      <c r="I805" s="157"/>
      <c r="L805" s="153"/>
      <c r="M805" s="158"/>
      <c r="U805" s="279"/>
      <c r="V805" s="1" t="str">
        <f t="shared" si="10"/>
        <v/>
      </c>
      <c r="AT805" s="154" t="s">
        <v>170</v>
      </c>
      <c r="AU805" s="154" t="s">
        <v>88</v>
      </c>
      <c r="AV805" s="13" t="s">
        <v>166</v>
      </c>
      <c r="AW805" s="13" t="s">
        <v>36</v>
      </c>
      <c r="AX805" s="13" t="s">
        <v>82</v>
      </c>
      <c r="AY805" s="154" t="s">
        <v>158</v>
      </c>
    </row>
    <row r="806" spans="2:65" s="1" customFormat="1" ht="16.5" customHeight="1" x14ac:dyDescent="0.2">
      <c r="B806" s="33"/>
      <c r="C806" s="171" t="s">
        <v>1187</v>
      </c>
      <c r="D806" s="171" t="s">
        <v>346</v>
      </c>
      <c r="E806" s="172" t="s">
        <v>1188</v>
      </c>
      <c r="F806" s="173" t="s">
        <v>1189</v>
      </c>
      <c r="G806" s="174" t="s">
        <v>188</v>
      </c>
      <c r="H806" s="175">
        <v>37.043999999999997</v>
      </c>
      <c r="I806" s="176"/>
      <c r="J806" s="177">
        <f>ROUND(I806*H806,2)</f>
        <v>0</v>
      </c>
      <c r="K806" s="173" t="s">
        <v>19</v>
      </c>
      <c r="L806" s="178"/>
      <c r="M806" s="179" t="s">
        <v>19</v>
      </c>
      <c r="N806" s="180" t="s">
        <v>47</v>
      </c>
      <c r="P806" s="138">
        <f>O806*H806</f>
        <v>0</v>
      </c>
      <c r="Q806" s="138">
        <v>2.0000000000000001E-4</v>
      </c>
      <c r="R806" s="138">
        <f>Q806*H806</f>
        <v>7.4088000000000001E-3</v>
      </c>
      <c r="S806" s="138">
        <v>0</v>
      </c>
      <c r="T806" s="138">
        <f>S806*H806</f>
        <v>0</v>
      </c>
      <c r="U806" s="276" t="s">
        <v>19</v>
      </c>
      <c r="V806" s="1" t="str">
        <f t="shared" si="10"/>
        <v/>
      </c>
      <c r="AR806" s="140" t="s">
        <v>379</v>
      </c>
      <c r="AT806" s="140" t="s">
        <v>346</v>
      </c>
      <c r="AU806" s="140" t="s">
        <v>88</v>
      </c>
      <c r="AY806" s="18" t="s">
        <v>158</v>
      </c>
      <c r="BE806" s="141">
        <f>IF(N806="základní",J806,0)</f>
        <v>0</v>
      </c>
      <c r="BF806" s="141">
        <f>IF(N806="snížená",J806,0)</f>
        <v>0</v>
      </c>
      <c r="BG806" s="141">
        <f>IF(N806="zákl. přenesená",J806,0)</f>
        <v>0</v>
      </c>
      <c r="BH806" s="141">
        <f>IF(N806="sníž. přenesená",J806,0)</f>
        <v>0</v>
      </c>
      <c r="BI806" s="141">
        <f>IF(N806="nulová",J806,0)</f>
        <v>0</v>
      </c>
      <c r="BJ806" s="18" t="s">
        <v>88</v>
      </c>
      <c r="BK806" s="141">
        <f>ROUND(I806*H806,2)</f>
        <v>0</v>
      </c>
      <c r="BL806" s="18" t="s">
        <v>259</v>
      </c>
      <c r="BM806" s="140" t="s">
        <v>1190</v>
      </c>
    </row>
    <row r="807" spans="2:65" s="12" customFormat="1" x14ac:dyDescent="0.2">
      <c r="B807" s="146"/>
      <c r="D807" s="147" t="s">
        <v>170</v>
      </c>
      <c r="F807" s="149" t="s">
        <v>1191</v>
      </c>
      <c r="H807" s="150">
        <v>37.043999999999997</v>
      </c>
      <c r="I807" s="151"/>
      <c r="L807" s="146"/>
      <c r="M807" s="152"/>
      <c r="U807" s="278"/>
      <c r="V807" s="1" t="str">
        <f t="shared" si="10"/>
        <v/>
      </c>
      <c r="AT807" s="148" t="s">
        <v>170</v>
      </c>
      <c r="AU807" s="148" t="s">
        <v>88</v>
      </c>
      <c r="AV807" s="12" t="s">
        <v>88</v>
      </c>
      <c r="AW807" s="12" t="s">
        <v>4</v>
      </c>
      <c r="AX807" s="12" t="s">
        <v>82</v>
      </c>
      <c r="AY807" s="148" t="s">
        <v>158</v>
      </c>
    </row>
    <row r="808" spans="2:65" s="1" customFormat="1" ht="24.2" customHeight="1" x14ac:dyDescent="0.2">
      <c r="B808" s="33"/>
      <c r="C808" s="129" t="s">
        <v>1192</v>
      </c>
      <c r="D808" s="129" t="s">
        <v>161</v>
      </c>
      <c r="E808" s="130" t="s">
        <v>1193</v>
      </c>
      <c r="F808" s="131" t="s">
        <v>1194</v>
      </c>
      <c r="G808" s="132" t="s">
        <v>664</v>
      </c>
      <c r="H808" s="181"/>
      <c r="I808" s="134"/>
      <c r="J808" s="135">
        <f>ROUND(I808*H808,2)</f>
        <v>0</v>
      </c>
      <c r="K808" s="131" t="s">
        <v>165</v>
      </c>
      <c r="L808" s="33"/>
      <c r="M808" s="136" t="s">
        <v>19</v>
      </c>
      <c r="N808" s="137" t="s">
        <v>47</v>
      </c>
      <c r="P808" s="138">
        <f>O808*H808</f>
        <v>0</v>
      </c>
      <c r="Q808" s="138">
        <v>0</v>
      </c>
      <c r="R808" s="138">
        <f>Q808*H808</f>
        <v>0</v>
      </c>
      <c r="S808" s="138">
        <v>0</v>
      </c>
      <c r="T808" s="138">
        <f>S808*H808</f>
        <v>0</v>
      </c>
      <c r="U808" s="276" t="s">
        <v>19</v>
      </c>
      <c r="V808" s="1" t="str">
        <f t="shared" si="10"/>
        <v/>
      </c>
      <c r="AR808" s="140" t="s">
        <v>259</v>
      </c>
      <c r="AT808" s="140" t="s">
        <v>161</v>
      </c>
      <c r="AU808" s="140" t="s">
        <v>88</v>
      </c>
      <c r="AY808" s="18" t="s">
        <v>158</v>
      </c>
      <c r="BE808" s="141">
        <f>IF(N808="základní",J808,0)</f>
        <v>0</v>
      </c>
      <c r="BF808" s="141">
        <f>IF(N808="snížená",J808,0)</f>
        <v>0</v>
      </c>
      <c r="BG808" s="141">
        <f>IF(N808="zákl. přenesená",J808,0)</f>
        <v>0</v>
      </c>
      <c r="BH808" s="141">
        <f>IF(N808="sníž. přenesená",J808,0)</f>
        <v>0</v>
      </c>
      <c r="BI808" s="141">
        <f>IF(N808="nulová",J808,0)</f>
        <v>0</v>
      </c>
      <c r="BJ808" s="18" t="s">
        <v>88</v>
      </c>
      <c r="BK808" s="141">
        <f>ROUND(I808*H808,2)</f>
        <v>0</v>
      </c>
      <c r="BL808" s="18" t="s">
        <v>259</v>
      </c>
      <c r="BM808" s="140" t="s">
        <v>1195</v>
      </c>
    </row>
    <row r="809" spans="2:65" s="1" customFormat="1" x14ac:dyDescent="0.2">
      <c r="B809" s="33"/>
      <c r="D809" s="142" t="s">
        <v>168</v>
      </c>
      <c r="F809" s="143" t="s">
        <v>1196</v>
      </c>
      <c r="I809" s="144"/>
      <c r="L809" s="33"/>
      <c r="M809" s="145"/>
      <c r="U809" s="277"/>
      <c r="V809" s="1" t="str">
        <f t="shared" si="10"/>
        <v/>
      </c>
      <c r="AT809" s="18" t="s">
        <v>168</v>
      </c>
      <c r="AU809" s="18" t="s">
        <v>88</v>
      </c>
    </row>
    <row r="810" spans="2:65" s="11" customFormat="1" ht="22.9" customHeight="1" x14ac:dyDescent="0.2">
      <c r="B810" s="117"/>
      <c r="D810" s="118" t="s">
        <v>74</v>
      </c>
      <c r="E810" s="127" t="s">
        <v>1197</v>
      </c>
      <c r="F810" s="127" t="s">
        <v>1198</v>
      </c>
      <c r="I810" s="120"/>
      <c r="J810" s="128">
        <f>BK810</f>
        <v>0</v>
      </c>
      <c r="L810" s="117"/>
      <c r="M810" s="122"/>
      <c r="P810" s="123">
        <f>SUM(P811:P826)</f>
        <v>0</v>
      </c>
      <c r="R810" s="123">
        <f>SUM(R811:R826)</f>
        <v>0</v>
      </c>
      <c r="T810" s="123">
        <f>SUM(T811:T826)</f>
        <v>0.13488</v>
      </c>
      <c r="U810" s="275"/>
      <c r="V810" s="1" t="str">
        <f t="shared" si="10"/>
        <v/>
      </c>
      <c r="AR810" s="118" t="s">
        <v>88</v>
      </c>
      <c r="AT810" s="125" t="s">
        <v>74</v>
      </c>
      <c r="AU810" s="125" t="s">
        <v>82</v>
      </c>
      <c r="AY810" s="118" t="s">
        <v>158</v>
      </c>
      <c r="BK810" s="126">
        <f>SUM(BK811:BK826)</f>
        <v>0</v>
      </c>
    </row>
    <row r="811" spans="2:65" s="1" customFormat="1" ht="16.5" customHeight="1" x14ac:dyDescent="0.2">
      <c r="B811" s="33"/>
      <c r="C811" s="129" t="s">
        <v>1199</v>
      </c>
      <c r="D811" s="129" t="s">
        <v>161</v>
      </c>
      <c r="E811" s="130" t="s">
        <v>1200</v>
      </c>
      <c r="F811" s="131" t="s">
        <v>1201</v>
      </c>
      <c r="G811" s="132" t="s">
        <v>164</v>
      </c>
      <c r="H811" s="133">
        <v>40.17</v>
      </c>
      <c r="I811" s="134"/>
      <c r="J811" s="135">
        <f>ROUND(I811*H811,2)</f>
        <v>0</v>
      </c>
      <c r="K811" s="131" t="s">
        <v>165</v>
      </c>
      <c r="L811" s="33"/>
      <c r="M811" s="136" t="s">
        <v>19</v>
      </c>
      <c r="N811" s="137" t="s">
        <v>47</v>
      </c>
      <c r="P811" s="138">
        <f>O811*H811</f>
        <v>0</v>
      </c>
      <c r="Q811" s="138">
        <v>0</v>
      </c>
      <c r="R811" s="138">
        <f>Q811*H811</f>
        <v>0</v>
      </c>
      <c r="S811" s="138">
        <v>3.0000000000000001E-3</v>
      </c>
      <c r="T811" s="138">
        <f>S811*H811</f>
        <v>0.12051000000000001</v>
      </c>
      <c r="U811" s="276" t="s">
        <v>19</v>
      </c>
      <c r="V811" s="1" t="str">
        <f t="shared" si="10"/>
        <v/>
      </c>
      <c r="AR811" s="140" t="s">
        <v>259</v>
      </c>
      <c r="AT811" s="140" t="s">
        <v>161</v>
      </c>
      <c r="AU811" s="140" t="s">
        <v>88</v>
      </c>
      <c r="AY811" s="18" t="s">
        <v>158</v>
      </c>
      <c r="BE811" s="141">
        <f>IF(N811="základní",J811,0)</f>
        <v>0</v>
      </c>
      <c r="BF811" s="141">
        <f>IF(N811="snížená",J811,0)</f>
        <v>0</v>
      </c>
      <c r="BG811" s="141">
        <f>IF(N811="zákl. přenesená",J811,0)</f>
        <v>0</v>
      </c>
      <c r="BH811" s="141">
        <f>IF(N811="sníž. přenesená",J811,0)</f>
        <v>0</v>
      </c>
      <c r="BI811" s="141">
        <f>IF(N811="nulová",J811,0)</f>
        <v>0</v>
      </c>
      <c r="BJ811" s="18" t="s">
        <v>88</v>
      </c>
      <c r="BK811" s="141">
        <f>ROUND(I811*H811,2)</f>
        <v>0</v>
      </c>
      <c r="BL811" s="18" t="s">
        <v>259</v>
      </c>
      <c r="BM811" s="140" t="s">
        <v>1202</v>
      </c>
    </row>
    <row r="812" spans="2:65" s="1" customFormat="1" x14ac:dyDescent="0.2">
      <c r="B812" s="33"/>
      <c r="D812" s="142" t="s">
        <v>168</v>
      </c>
      <c r="F812" s="143" t="s">
        <v>1203</v>
      </c>
      <c r="I812" s="144"/>
      <c r="L812" s="33"/>
      <c r="M812" s="145"/>
      <c r="U812" s="277"/>
      <c r="V812" s="1" t="str">
        <f t="shared" si="10"/>
        <v/>
      </c>
      <c r="AT812" s="18" t="s">
        <v>168</v>
      </c>
      <c r="AU812" s="18" t="s">
        <v>88</v>
      </c>
    </row>
    <row r="813" spans="2:65" s="14" customFormat="1" x14ac:dyDescent="0.2">
      <c r="B813" s="159"/>
      <c r="D813" s="147" t="s">
        <v>170</v>
      </c>
      <c r="E813" s="160" t="s">
        <v>19</v>
      </c>
      <c r="F813" s="161" t="s">
        <v>408</v>
      </c>
      <c r="H813" s="160" t="s">
        <v>19</v>
      </c>
      <c r="I813" s="162"/>
      <c r="L813" s="159"/>
      <c r="M813" s="163"/>
      <c r="U813" s="280"/>
      <c r="V813" s="1" t="str">
        <f t="shared" si="10"/>
        <v/>
      </c>
      <c r="AT813" s="160" t="s">
        <v>170</v>
      </c>
      <c r="AU813" s="160" t="s">
        <v>88</v>
      </c>
      <c r="AV813" s="14" t="s">
        <v>82</v>
      </c>
      <c r="AW813" s="14" t="s">
        <v>36</v>
      </c>
      <c r="AX813" s="14" t="s">
        <v>75</v>
      </c>
      <c r="AY813" s="160" t="s">
        <v>158</v>
      </c>
    </row>
    <row r="814" spans="2:65" s="12" customFormat="1" x14ac:dyDescent="0.2">
      <c r="B814" s="146"/>
      <c r="D814" s="147" t="s">
        <v>170</v>
      </c>
      <c r="E814" s="148" t="s">
        <v>19</v>
      </c>
      <c r="F814" s="149" t="s">
        <v>452</v>
      </c>
      <c r="H814" s="150">
        <v>2.82</v>
      </c>
      <c r="I814" s="151"/>
      <c r="L814" s="146"/>
      <c r="M814" s="152"/>
      <c r="U814" s="278"/>
      <c r="V814" s="1" t="str">
        <f t="shared" ref="V814:V877" si="11">IF(U814="investice",J814,"")</f>
        <v/>
      </c>
      <c r="AT814" s="148" t="s">
        <v>170</v>
      </c>
      <c r="AU814" s="148" t="s">
        <v>88</v>
      </c>
      <c r="AV814" s="12" t="s">
        <v>88</v>
      </c>
      <c r="AW814" s="12" t="s">
        <v>36</v>
      </c>
      <c r="AX814" s="12" t="s">
        <v>75</v>
      </c>
      <c r="AY814" s="148" t="s">
        <v>158</v>
      </c>
    </row>
    <row r="815" spans="2:65" s="12" customFormat="1" x14ac:dyDescent="0.2">
      <c r="B815" s="146"/>
      <c r="D815" s="147" t="s">
        <v>170</v>
      </c>
      <c r="E815" s="148" t="s">
        <v>19</v>
      </c>
      <c r="F815" s="149" t="s">
        <v>453</v>
      </c>
      <c r="H815" s="150">
        <v>10.02</v>
      </c>
      <c r="I815" s="151"/>
      <c r="L815" s="146"/>
      <c r="M815" s="152"/>
      <c r="U815" s="278"/>
      <c r="V815" s="1" t="str">
        <f t="shared" si="11"/>
        <v/>
      </c>
      <c r="AT815" s="148" t="s">
        <v>170</v>
      </c>
      <c r="AU815" s="148" t="s">
        <v>88</v>
      </c>
      <c r="AV815" s="12" t="s">
        <v>88</v>
      </c>
      <c r="AW815" s="12" t="s">
        <v>36</v>
      </c>
      <c r="AX815" s="12" t="s">
        <v>75</v>
      </c>
      <c r="AY815" s="148" t="s">
        <v>158</v>
      </c>
    </row>
    <row r="816" spans="2:65" s="12" customFormat="1" x14ac:dyDescent="0.2">
      <c r="B816" s="146"/>
      <c r="D816" s="147" t="s">
        <v>170</v>
      </c>
      <c r="E816" s="148" t="s">
        <v>19</v>
      </c>
      <c r="F816" s="149" t="s">
        <v>751</v>
      </c>
      <c r="H816" s="150">
        <v>14.38</v>
      </c>
      <c r="I816" s="151"/>
      <c r="L816" s="146"/>
      <c r="M816" s="152"/>
      <c r="U816" s="278"/>
      <c r="V816" s="1" t="str">
        <f t="shared" si="11"/>
        <v/>
      </c>
      <c r="AT816" s="148" t="s">
        <v>170</v>
      </c>
      <c r="AU816" s="148" t="s">
        <v>88</v>
      </c>
      <c r="AV816" s="12" t="s">
        <v>88</v>
      </c>
      <c r="AW816" s="12" t="s">
        <v>36</v>
      </c>
      <c r="AX816" s="12" t="s">
        <v>75</v>
      </c>
      <c r="AY816" s="148" t="s">
        <v>158</v>
      </c>
    </row>
    <row r="817" spans="2:65" s="12" customFormat="1" x14ac:dyDescent="0.2">
      <c r="B817" s="146"/>
      <c r="D817" s="147" t="s">
        <v>170</v>
      </c>
      <c r="E817" s="148" t="s">
        <v>19</v>
      </c>
      <c r="F817" s="149" t="s">
        <v>752</v>
      </c>
      <c r="H817" s="150">
        <v>12.95</v>
      </c>
      <c r="I817" s="151"/>
      <c r="L817" s="146"/>
      <c r="M817" s="152"/>
      <c r="U817" s="278"/>
      <c r="V817" s="1" t="str">
        <f t="shared" si="11"/>
        <v/>
      </c>
      <c r="AT817" s="148" t="s">
        <v>170</v>
      </c>
      <c r="AU817" s="148" t="s">
        <v>88</v>
      </c>
      <c r="AV817" s="12" t="s">
        <v>88</v>
      </c>
      <c r="AW817" s="12" t="s">
        <v>36</v>
      </c>
      <c r="AX817" s="12" t="s">
        <v>75</v>
      </c>
      <c r="AY817" s="148" t="s">
        <v>158</v>
      </c>
    </row>
    <row r="818" spans="2:65" s="13" customFormat="1" x14ac:dyDescent="0.2">
      <c r="B818" s="153"/>
      <c r="D818" s="147" t="s">
        <v>170</v>
      </c>
      <c r="E818" s="154" t="s">
        <v>19</v>
      </c>
      <c r="F818" s="155" t="s">
        <v>173</v>
      </c>
      <c r="H818" s="156">
        <v>40.17</v>
      </c>
      <c r="I818" s="157"/>
      <c r="L818" s="153"/>
      <c r="M818" s="158"/>
      <c r="U818" s="279"/>
      <c r="V818" s="1" t="str">
        <f t="shared" si="11"/>
        <v/>
      </c>
      <c r="AT818" s="154" t="s">
        <v>170</v>
      </c>
      <c r="AU818" s="154" t="s">
        <v>88</v>
      </c>
      <c r="AV818" s="13" t="s">
        <v>166</v>
      </c>
      <c r="AW818" s="13" t="s">
        <v>36</v>
      </c>
      <c r="AX818" s="13" t="s">
        <v>82</v>
      </c>
      <c r="AY818" s="154" t="s">
        <v>158</v>
      </c>
    </row>
    <row r="819" spans="2:65" s="1" customFormat="1" ht="16.5" customHeight="1" x14ac:dyDescent="0.2">
      <c r="B819" s="33"/>
      <c r="C819" s="129" t="s">
        <v>1204</v>
      </c>
      <c r="D819" s="129" t="s">
        <v>161</v>
      </c>
      <c r="E819" s="130" t="s">
        <v>1205</v>
      </c>
      <c r="F819" s="131" t="s">
        <v>1206</v>
      </c>
      <c r="G819" s="132" t="s">
        <v>188</v>
      </c>
      <c r="H819" s="133">
        <v>47.9</v>
      </c>
      <c r="I819" s="134"/>
      <c r="J819" s="135">
        <f>ROUND(I819*H819,2)</f>
        <v>0</v>
      </c>
      <c r="K819" s="131" t="s">
        <v>165</v>
      </c>
      <c r="L819" s="33"/>
      <c r="M819" s="136" t="s">
        <v>19</v>
      </c>
      <c r="N819" s="137" t="s">
        <v>47</v>
      </c>
      <c r="P819" s="138">
        <f>O819*H819</f>
        <v>0</v>
      </c>
      <c r="Q819" s="138">
        <v>0</v>
      </c>
      <c r="R819" s="138">
        <f>Q819*H819</f>
        <v>0</v>
      </c>
      <c r="S819" s="138">
        <v>2.9999999999999997E-4</v>
      </c>
      <c r="T819" s="138">
        <f>S819*H819</f>
        <v>1.4369999999999999E-2</v>
      </c>
      <c r="U819" s="276" t="s">
        <v>19</v>
      </c>
      <c r="V819" s="1" t="str">
        <f t="shared" si="11"/>
        <v/>
      </c>
      <c r="AR819" s="140" t="s">
        <v>259</v>
      </c>
      <c r="AT819" s="140" t="s">
        <v>161</v>
      </c>
      <c r="AU819" s="140" t="s">
        <v>88</v>
      </c>
      <c r="AY819" s="18" t="s">
        <v>158</v>
      </c>
      <c r="BE819" s="141">
        <f>IF(N819="základní",J819,0)</f>
        <v>0</v>
      </c>
      <c r="BF819" s="141">
        <f>IF(N819="snížená",J819,0)</f>
        <v>0</v>
      </c>
      <c r="BG819" s="141">
        <f>IF(N819="zákl. přenesená",J819,0)</f>
        <v>0</v>
      </c>
      <c r="BH819" s="141">
        <f>IF(N819="sníž. přenesená",J819,0)</f>
        <v>0</v>
      </c>
      <c r="BI819" s="141">
        <f>IF(N819="nulová",J819,0)</f>
        <v>0</v>
      </c>
      <c r="BJ819" s="18" t="s">
        <v>88</v>
      </c>
      <c r="BK819" s="141">
        <f>ROUND(I819*H819,2)</f>
        <v>0</v>
      </c>
      <c r="BL819" s="18" t="s">
        <v>259</v>
      </c>
      <c r="BM819" s="140" t="s">
        <v>1207</v>
      </c>
    </row>
    <row r="820" spans="2:65" s="1" customFormat="1" x14ac:dyDescent="0.2">
      <c r="B820" s="33"/>
      <c r="D820" s="142" t="s">
        <v>168</v>
      </c>
      <c r="F820" s="143" t="s">
        <v>1208</v>
      </c>
      <c r="I820" s="144"/>
      <c r="L820" s="33"/>
      <c r="M820" s="145"/>
      <c r="U820" s="277"/>
      <c r="V820" s="1" t="str">
        <f t="shared" si="11"/>
        <v/>
      </c>
      <c r="AT820" s="18" t="s">
        <v>168</v>
      </c>
      <c r="AU820" s="18" t="s">
        <v>88</v>
      </c>
    </row>
    <row r="821" spans="2:65" s="14" customFormat="1" x14ac:dyDescent="0.2">
      <c r="B821" s="159"/>
      <c r="D821" s="147" t="s">
        <v>170</v>
      </c>
      <c r="E821" s="160" t="s">
        <v>19</v>
      </c>
      <c r="F821" s="161" t="s">
        <v>408</v>
      </c>
      <c r="H821" s="160" t="s">
        <v>19</v>
      </c>
      <c r="I821" s="162"/>
      <c r="L821" s="159"/>
      <c r="M821" s="163"/>
      <c r="U821" s="280"/>
      <c r="V821" s="1" t="str">
        <f t="shared" si="11"/>
        <v/>
      </c>
      <c r="AT821" s="160" t="s">
        <v>170</v>
      </c>
      <c r="AU821" s="160" t="s">
        <v>88</v>
      </c>
      <c r="AV821" s="14" t="s">
        <v>82</v>
      </c>
      <c r="AW821" s="14" t="s">
        <v>36</v>
      </c>
      <c r="AX821" s="14" t="s">
        <v>75</v>
      </c>
      <c r="AY821" s="160" t="s">
        <v>158</v>
      </c>
    </row>
    <row r="822" spans="2:65" s="12" customFormat="1" x14ac:dyDescent="0.2">
      <c r="B822" s="146"/>
      <c r="D822" s="147" t="s">
        <v>170</v>
      </c>
      <c r="E822" s="148" t="s">
        <v>19</v>
      </c>
      <c r="F822" s="149" t="s">
        <v>1209</v>
      </c>
      <c r="H822" s="150">
        <v>4.8</v>
      </c>
      <c r="I822" s="151"/>
      <c r="L822" s="146"/>
      <c r="M822" s="152"/>
      <c r="U822" s="278"/>
      <c r="V822" s="1" t="str">
        <f t="shared" si="11"/>
        <v/>
      </c>
      <c r="AT822" s="148" t="s">
        <v>170</v>
      </c>
      <c r="AU822" s="148" t="s">
        <v>88</v>
      </c>
      <c r="AV822" s="12" t="s">
        <v>88</v>
      </c>
      <c r="AW822" s="12" t="s">
        <v>36</v>
      </c>
      <c r="AX822" s="12" t="s">
        <v>75</v>
      </c>
      <c r="AY822" s="148" t="s">
        <v>158</v>
      </c>
    </row>
    <row r="823" spans="2:65" s="12" customFormat="1" x14ac:dyDescent="0.2">
      <c r="B823" s="146"/>
      <c r="D823" s="147" t="s">
        <v>170</v>
      </c>
      <c r="E823" s="148" t="s">
        <v>19</v>
      </c>
      <c r="F823" s="149" t="s">
        <v>1210</v>
      </c>
      <c r="H823" s="150">
        <v>14.5</v>
      </c>
      <c r="I823" s="151"/>
      <c r="L823" s="146"/>
      <c r="M823" s="152"/>
      <c r="U823" s="278"/>
      <c r="V823" s="1" t="str">
        <f t="shared" si="11"/>
        <v/>
      </c>
      <c r="AT823" s="148" t="s">
        <v>170</v>
      </c>
      <c r="AU823" s="148" t="s">
        <v>88</v>
      </c>
      <c r="AV823" s="12" t="s">
        <v>88</v>
      </c>
      <c r="AW823" s="12" t="s">
        <v>36</v>
      </c>
      <c r="AX823" s="12" t="s">
        <v>75</v>
      </c>
      <c r="AY823" s="148" t="s">
        <v>158</v>
      </c>
    </row>
    <row r="824" spans="2:65" s="12" customFormat="1" x14ac:dyDescent="0.2">
      <c r="B824" s="146"/>
      <c r="D824" s="147" t="s">
        <v>170</v>
      </c>
      <c r="E824" s="148" t="s">
        <v>19</v>
      </c>
      <c r="F824" s="149" t="s">
        <v>1211</v>
      </c>
      <c r="H824" s="150">
        <v>14.2</v>
      </c>
      <c r="I824" s="151"/>
      <c r="L824" s="146"/>
      <c r="M824" s="152"/>
      <c r="U824" s="278"/>
      <c r="V824" s="1" t="str">
        <f t="shared" si="11"/>
        <v/>
      </c>
      <c r="AT824" s="148" t="s">
        <v>170</v>
      </c>
      <c r="AU824" s="148" t="s">
        <v>88</v>
      </c>
      <c r="AV824" s="12" t="s">
        <v>88</v>
      </c>
      <c r="AW824" s="12" t="s">
        <v>36</v>
      </c>
      <c r="AX824" s="12" t="s">
        <v>75</v>
      </c>
      <c r="AY824" s="148" t="s">
        <v>158</v>
      </c>
    </row>
    <row r="825" spans="2:65" s="12" customFormat="1" x14ac:dyDescent="0.2">
      <c r="B825" s="146"/>
      <c r="D825" s="147" t="s">
        <v>170</v>
      </c>
      <c r="E825" s="148" t="s">
        <v>19</v>
      </c>
      <c r="F825" s="149" t="s">
        <v>1212</v>
      </c>
      <c r="H825" s="150">
        <v>14.4</v>
      </c>
      <c r="I825" s="151"/>
      <c r="L825" s="146"/>
      <c r="M825" s="152"/>
      <c r="U825" s="278"/>
      <c r="V825" s="1" t="str">
        <f t="shared" si="11"/>
        <v/>
      </c>
      <c r="AT825" s="148" t="s">
        <v>170</v>
      </c>
      <c r="AU825" s="148" t="s">
        <v>88</v>
      </c>
      <c r="AV825" s="12" t="s">
        <v>88</v>
      </c>
      <c r="AW825" s="12" t="s">
        <v>36</v>
      </c>
      <c r="AX825" s="12" t="s">
        <v>75</v>
      </c>
      <c r="AY825" s="148" t="s">
        <v>158</v>
      </c>
    </row>
    <row r="826" spans="2:65" s="13" customFormat="1" x14ac:dyDescent="0.2">
      <c r="B826" s="153"/>
      <c r="D826" s="147" t="s">
        <v>170</v>
      </c>
      <c r="E826" s="154" t="s">
        <v>19</v>
      </c>
      <c r="F826" s="155" t="s">
        <v>173</v>
      </c>
      <c r="H826" s="156">
        <v>47.9</v>
      </c>
      <c r="I826" s="157"/>
      <c r="L826" s="153"/>
      <c r="M826" s="158"/>
      <c r="U826" s="279"/>
      <c r="V826" s="1" t="str">
        <f t="shared" si="11"/>
        <v/>
      </c>
      <c r="AT826" s="154" t="s">
        <v>170</v>
      </c>
      <c r="AU826" s="154" t="s">
        <v>88</v>
      </c>
      <c r="AV826" s="13" t="s">
        <v>166</v>
      </c>
      <c r="AW826" s="13" t="s">
        <v>36</v>
      </c>
      <c r="AX826" s="13" t="s">
        <v>82</v>
      </c>
      <c r="AY826" s="154" t="s">
        <v>158</v>
      </c>
    </row>
    <row r="827" spans="2:65" s="11" customFormat="1" ht="22.9" customHeight="1" x14ac:dyDescent="0.2">
      <c r="B827" s="117"/>
      <c r="D827" s="118" t="s">
        <v>74</v>
      </c>
      <c r="E827" s="127" t="s">
        <v>1213</v>
      </c>
      <c r="F827" s="127" t="s">
        <v>1214</v>
      </c>
      <c r="I827" s="120"/>
      <c r="J827" s="128">
        <f>BK827</f>
        <v>0</v>
      </c>
      <c r="L827" s="117"/>
      <c r="M827" s="122"/>
      <c r="P827" s="123">
        <f>SUM(P828:P870)</f>
        <v>0</v>
      </c>
      <c r="R827" s="123">
        <f>SUM(R828:R870)</f>
        <v>0.62294530000000004</v>
      </c>
      <c r="T827" s="123">
        <f>SUM(T828:T870)</f>
        <v>0</v>
      </c>
      <c r="U827" s="275"/>
      <c r="V827" s="1" t="str">
        <f t="shared" si="11"/>
        <v/>
      </c>
      <c r="AR827" s="118" t="s">
        <v>88</v>
      </c>
      <c r="AT827" s="125" t="s">
        <v>74</v>
      </c>
      <c r="AU827" s="125" t="s">
        <v>82</v>
      </c>
      <c r="AY827" s="118" t="s">
        <v>158</v>
      </c>
      <c r="BK827" s="126">
        <f>SUM(BK828:BK870)</f>
        <v>0</v>
      </c>
    </row>
    <row r="828" spans="2:65" s="1" customFormat="1" ht="16.5" customHeight="1" x14ac:dyDescent="0.2">
      <c r="B828" s="33"/>
      <c r="C828" s="129" t="s">
        <v>1215</v>
      </c>
      <c r="D828" s="129" t="s">
        <v>161</v>
      </c>
      <c r="E828" s="130" t="s">
        <v>1216</v>
      </c>
      <c r="F828" s="131" t="s">
        <v>1217</v>
      </c>
      <c r="G828" s="132" t="s">
        <v>164</v>
      </c>
      <c r="H828" s="133">
        <v>31.234999999999999</v>
      </c>
      <c r="I828" s="134"/>
      <c r="J828" s="135">
        <f>ROUND(I828*H828,2)</f>
        <v>0</v>
      </c>
      <c r="K828" s="131" t="s">
        <v>165</v>
      </c>
      <c r="L828" s="33"/>
      <c r="M828" s="136" t="s">
        <v>19</v>
      </c>
      <c r="N828" s="137" t="s">
        <v>47</v>
      </c>
      <c r="P828" s="138">
        <f>O828*H828</f>
        <v>0</v>
      </c>
      <c r="Q828" s="138">
        <v>2.9999999999999997E-4</v>
      </c>
      <c r="R828" s="138">
        <f>Q828*H828</f>
        <v>9.3704999999999986E-3</v>
      </c>
      <c r="S828" s="138">
        <v>0</v>
      </c>
      <c r="T828" s="138">
        <f>S828*H828</f>
        <v>0</v>
      </c>
      <c r="U828" s="276" t="s">
        <v>19</v>
      </c>
      <c r="V828" s="1" t="str">
        <f t="shared" si="11"/>
        <v/>
      </c>
      <c r="AR828" s="140" t="s">
        <v>259</v>
      </c>
      <c r="AT828" s="140" t="s">
        <v>161</v>
      </c>
      <c r="AU828" s="140" t="s">
        <v>88</v>
      </c>
      <c r="AY828" s="18" t="s">
        <v>158</v>
      </c>
      <c r="BE828" s="141">
        <f>IF(N828="základní",J828,0)</f>
        <v>0</v>
      </c>
      <c r="BF828" s="141">
        <f>IF(N828="snížená",J828,0)</f>
        <v>0</v>
      </c>
      <c r="BG828" s="141">
        <f>IF(N828="zákl. přenesená",J828,0)</f>
        <v>0</v>
      </c>
      <c r="BH828" s="141">
        <f>IF(N828="sníž. přenesená",J828,0)</f>
        <v>0</v>
      </c>
      <c r="BI828" s="141">
        <f>IF(N828="nulová",J828,0)</f>
        <v>0</v>
      </c>
      <c r="BJ828" s="18" t="s">
        <v>88</v>
      </c>
      <c r="BK828" s="141">
        <f>ROUND(I828*H828,2)</f>
        <v>0</v>
      </c>
      <c r="BL828" s="18" t="s">
        <v>259</v>
      </c>
      <c r="BM828" s="140" t="s">
        <v>1218</v>
      </c>
    </row>
    <row r="829" spans="2:65" s="1" customFormat="1" x14ac:dyDescent="0.2">
      <c r="B829" s="33"/>
      <c r="D829" s="142" t="s">
        <v>168</v>
      </c>
      <c r="F829" s="143" t="s">
        <v>1219</v>
      </c>
      <c r="I829" s="144"/>
      <c r="L829" s="33"/>
      <c r="M829" s="145"/>
      <c r="U829" s="277"/>
      <c r="V829" s="1" t="str">
        <f t="shared" si="11"/>
        <v/>
      </c>
      <c r="AT829" s="18" t="s">
        <v>168</v>
      </c>
      <c r="AU829" s="18" t="s">
        <v>88</v>
      </c>
    </row>
    <row r="830" spans="2:65" s="1" customFormat="1" ht="21.75" customHeight="1" x14ac:dyDescent="0.2">
      <c r="B830" s="33"/>
      <c r="C830" s="129" t="s">
        <v>1220</v>
      </c>
      <c r="D830" s="129" t="s">
        <v>161</v>
      </c>
      <c r="E830" s="130" t="s">
        <v>1221</v>
      </c>
      <c r="F830" s="131" t="s">
        <v>1222</v>
      </c>
      <c r="G830" s="132" t="s">
        <v>164</v>
      </c>
      <c r="H830" s="133">
        <v>31.234999999999999</v>
      </c>
      <c r="I830" s="134"/>
      <c r="J830" s="135">
        <f>ROUND(I830*H830,2)</f>
        <v>0</v>
      </c>
      <c r="K830" s="131" t="s">
        <v>165</v>
      </c>
      <c r="L830" s="33"/>
      <c r="M830" s="136" t="s">
        <v>19</v>
      </c>
      <c r="N830" s="137" t="s">
        <v>47</v>
      </c>
      <c r="P830" s="138">
        <f>O830*H830</f>
        <v>0</v>
      </c>
      <c r="Q830" s="138">
        <v>5.3E-3</v>
      </c>
      <c r="R830" s="138">
        <f>Q830*H830</f>
        <v>0.16554549999999998</v>
      </c>
      <c r="S830" s="138">
        <v>0</v>
      </c>
      <c r="T830" s="138">
        <f>S830*H830</f>
        <v>0</v>
      </c>
      <c r="U830" s="276" t="s">
        <v>19</v>
      </c>
      <c r="V830" s="1" t="str">
        <f t="shared" si="11"/>
        <v/>
      </c>
      <c r="AR830" s="140" t="s">
        <v>259</v>
      </c>
      <c r="AT830" s="140" t="s">
        <v>161</v>
      </c>
      <c r="AU830" s="140" t="s">
        <v>88</v>
      </c>
      <c r="AY830" s="18" t="s">
        <v>158</v>
      </c>
      <c r="BE830" s="141">
        <f>IF(N830="základní",J830,0)</f>
        <v>0</v>
      </c>
      <c r="BF830" s="141">
        <f>IF(N830="snížená",J830,0)</f>
        <v>0</v>
      </c>
      <c r="BG830" s="141">
        <f>IF(N830="zákl. přenesená",J830,0)</f>
        <v>0</v>
      </c>
      <c r="BH830" s="141">
        <f>IF(N830="sníž. přenesená",J830,0)</f>
        <v>0</v>
      </c>
      <c r="BI830" s="141">
        <f>IF(N830="nulová",J830,0)</f>
        <v>0</v>
      </c>
      <c r="BJ830" s="18" t="s">
        <v>88</v>
      </c>
      <c r="BK830" s="141">
        <f>ROUND(I830*H830,2)</f>
        <v>0</v>
      </c>
      <c r="BL830" s="18" t="s">
        <v>259</v>
      </c>
      <c r="BM830" s="140" t="s">
        <v>1223</v>
      </c>
    </row>
    <row r="831" spans="2:65" s="1" customFormat="1" x14ac:dyDescent="0.2">
      <c r="B831" s="33"/>
      <c r="D831" s="142" t="s">
        <v>168</v>
      </c>
      <c r="F831" s="143" t="s">
        <v>1224</v>
      </c>
      <c r="I831" s="144"/>
      <c r="L831" s="33"/>
      <c r="M831" s="145"/>
      <c r="U831" s="277"/>
      <c r="V831" s="1" t="str">
        <f t="shared" si="11"/>
        <v/>
      </c>
      <c r="AT831" s="18" t="s">
        <v>168</v>
      </c>
      <c r="AU831" s="18" t="s">
        <v>88</v>
      </c>
    </row>
    <row r="832" spans="2:65" s="14" customFormat="1" x14ac:dyDescent="0.2">
      <c r="B832" s="159"/>
      <c r="D832" s="147" t="s">
        <v>170</v>
      </c>
      <c r="E832" s="160" t="s">
        <v>19</v>
      </c>
      <c r="F832" s="161" t="s">
        <v>806</v>
      </c>
      <c r="H832" s="160" t="s">
        <v>19</v>
      </c>
      <c r="I832" s="162"/>
      <c r="L832" s="159"/>
      <c r="M832" s="163"/>
      <c r="U832" s="280"/>
      <c r="V832" s="1" t="str">
        <f t="shared" si="11"/>
        <v/>
      </c>
      <c r="AT832" s="160" t="s">
        <v>170</v>
      </c>
      <c r="AU832" s="160" t="s">
        <v>88</v>
      </c>
      <c r="AV832" s="14" t="s">
        <v>82</v>
      </c>
      <c r="AW832" s="14" t="s">
        <v>36</v>
      </c>
      <c r="AX832" s="14" t="s">
        <v>75</v>
      </c>
      <c r="AY832" s="160" t="s">
        <v>158</v>
      </c>
    </row>
    <row r="833" spans="2:65" s="12" customFormat="1" x14ac:dyDescent="0.2">
      <c r="B833" s="146"/>
      <c r="D833" s="147" t="s">
        <v>170</v>
      </c>
      <c r="E833" s="148" t="s">
        <v>19</v>
      </c>
      <c r="F833" s="149" t="s">
        <v>1225</v>
      </c>
      <c r="H833" s="150">
        <v>10.56</v>
      </c>
      <c r="I833" s="151"/>
      <c r="L833" s="146"/>
      <c r="M833" s="152"/>
      <c r="U833" s="278"/>
      <c r="V833" s="1" t="str">
        <f t="shared" si="11"/>
        <v/>
      </c>
      <c r="AT833" s="148" t="s">
        <v>170</v>
      </c>
      <c r="AU833" s="148" t="s">
        <v>88</v>
      </c>
      <c r="AV833" s="12" t="s">
        <v>88</v>
      </c>
      <c r="AW833" s="12" t="s">
        <v>36</v>
      </c>
      <c r="AX833" s="12" t="s">
        <v>75</v>
      </c>
      <c r="AY833" s="148" t="s">
        <v>158</v>
      </c>
    </row>
    <row r="834" spans="2:65" s="12" customFormat="1" x14ac:dyDescent="0.2">
      <c r="B834" s="146"/>
      <c r="D834" s="147" t="s">
        <v>170</v>
      </c>
      <c r="E834" s="148" t="s">
        <v>19</v>
      </c>
      <c r="F834" s="149" t="s">
        <v>1226</v>
      </c>
      <c r="H834" s="150">
        <v>0.16200000000000001</v>
      </c>
      <c r="I834" s="151"/>
      <c r="L834" s="146"/>
      <c r="M834" s="152"/>
      <c r="U834" s="278"/>
      <c r="V834" s="1" t="str">
        <f t="shared" si="11"/>
        <v/>
      </c>
      <c r="AT834" s="148" t="s">
        <v>170</v>
      </c>
      <c r="AU834" s="148" t="s">
        <v>88</v>
      </c>
      <c r="AV834" s="12" t="s">
        <v>88</v>
      </c>
      <c r="AW834" s="12" t="s">
        <v>36</v>
      </c>
      <c r="AX834" s="12" t="s">
        <v>75</v>
      </c>
      <c r="AY834" s="148" t="s">
        <v>158</v>
      </c>
    </row>
    <row r="835" spans="2:65" s="12" customFormat="1" x14ac:dyDescent="0.2">
      <c r="B835" s="146"/>
      <c r="D835" s="147" t="s">
        <v>170</v>
      </c>
      <c r="E835" s="148" t="s">
        <v>19</v>
      </c>
      <c r="F835" s="149" t="s">
        <v>1227</v>
      </c>
      <c r="H835" s="150">
        <v>-1.72</v>
      </c>
      <c r="I835" s="151"/>
      <c r="L835" s="146"/>
      <c r="M835" s="152"/>
      <c r="U835" s="278"/>
      <c r="V835" s="1" t="str">
        <f t="shared" si="11"/>
        <v/>
      </c>
      <c r="AT835" s="148" t="s">
        <v>170</v>
      </c>
      <c r="AU835" s="148" t="s">
        <v>88</v>
      </c>
      <c r="AV835" s="12" t="s">
        <v>88</v>
      </c>
      <c r="AW835" s="12" t="s">
        <v>36</v>
      </c>
      <c r="AX835" s="12" t="s">
        <v>75</v>
      </c>
      <c r="AY835" s="148" t="s">
        <v>158</v>
      </c>
    </row>
    <row r="836" spans="2:65" s="14" customFormat="1" x14ac:dyDescent="0.2">
      <c r="B836" s="159"/>
      <c r="D836" s="147" t="s">
        <v>170</v>
      </c>
      <c r="E836" s="160" t="s">
        <v>19</v>
      </c>
      <c r="F836" s="161" t="s">
        <v>803</v>
      </c>
      <c r="H836" s="160" t="s">
        <v>19</v>
      </c>
      <c r="I836" s="162"/>
      <c r="L836" s="159"/>
      <c r="M836" s="163"/>
      <c r="U836" s="280"/>
      <c r="V836" s="1" t="str">
        <f t="shared" si="11"/>
        <v/>
      </c>
      <c r="AT836" s="160" t="s">
        <v>170</v>
      </c>
      <c r="AU836" s="160" t="s">
        <v>88</v>
      </c>
      <c r="AV836" s="14" t="s">
        <v>82</v>
      </c>
      <c r="AW836" s="14" t="s">
        <v>36</v>
      </c>
      <c r="AX836" s="14" t="s">
        <v>75</v>
      </c>
      <c r="AY836" s="160" t="s">
        <v>158</v>
      </c>
    </row>
    <row r="837" spans="2:65" s="12" customFormat="1" x14ac:dyDescent="0.2">
      <c r="B837" s="146"/>
      <c r="D837" s="147" t="s">
        <v>170</v>
      </c>
      <c r="E837" s="148" t="s">
        <v>19</v>
      </c>
      <c r="F837" s="149" t="s">
        <v>1228</v>
      </c>
      <c r="H837" s="150">
        <v>21.84</v>
      </c>
      <c r="I837" s="151"/>
      <c r="L837" s="146"/>
      <c r="M837" s="152"/>
      <c r="U837" s="278"/>
      <c r="V837" s="1" t="str">
        <f t="shared" si="11"/>
        <v/>
      </c>
      <c r="AT837" s="148" t="s">
        <v>170</v>
      </c>
      <c r="AU837" s="148" t="s">
        <v>88</v>
      </c>
      <c r="AV837" s="12" t="s">
        <v>88</v>
      </c>
      <c r="AW837" s="12" t="s">
        <v>36</v>
      </c>
      <c r="AX837" s="12" t="s">
        <v>75</v>
      </c>
      <c r="AY837" s="148" t="s">
        <v>158</v>
      </c>
    </row>
    <row r="838" spans="2:65" s="12" customFormat="1" x14ac:dyDescent="0.2">
      <c r="B838" s="146"/>
      <c r="D838" s="147" t="s">
        <v>170</v>
      </c>
      <c r="E838" s="148" t="s">
        <v>19</v>
      </c>
      <c r="F838" s="149" t="s">
        <v>1229</v>
      </c>
      <c r="H838" s="150">
        <v>0.998</v>
      </c>
      <c r="I838" s="151"/>
      <c r="L838" s="146"/>
      <c r="M838" s="152"/>
      <c r="U838" s="278"/>
      <c r="V838" s="1" t="str">
        <f t="shared" si="11"/>
        <v/>
      </c>
      <c r="AT838" s="148" t="s">
        <v>170</v>
      </c>
      <c r="AU838" s="148" t="s">
        <v>88</v>
      </c>
      <c r="AV838" s="12" t="s">
        <v>88</v>
      </c>
      <c r="AW838" s="12" t="s">
        <v>36</v>
      </c>
      <c r="AX838" s="12" t="s">
        <v>75</v>
      </c>
      <c r="AY838" s="148" t="s">
        <v>158</v>
      </c>
    </row>
    <row r="839" spans="2:65" s="12" customFormat="1" x14ac:dyDescent="0.2">
      <c r="B839" s="146"/>
      <c r="D839" s="147" t="s">
        <v>170</v>
      </c>
      <c r="E839" s="148" t="s">
        <v>19</v>
      </c>
      <c r="F839" s="149" t="s">
        <v>1230</v>
      </c>
      <c r="H839" s="150">
        <v>-2.8050000000000002</v>
      </c>
      <c r="I839" s="151"/>
      <c r="L839" s="146"/>
      <c r="M839" s="152"/>
      <c r="U839" s="278"/>
      <c r="V839" s="1" t="str">
        <f t="shared" si="11"/>
        <v/>
      </c>
      <c r="AT839" s="148" t="s">
        <v>170</v>
      </c>
      <c r="AU839" s="148" t="s">
        <v>88</v>
      </c>
      <c r="AV839" s="12" t="s">
        <v>88</v>
      </c>
      <c r="AW839" s="12" t="s">
        <v>36</v>
      </c>
      <c r="AX839" s="12" t="s">
        <v>75</v>
      </c>
      <c r="AY839" s="148" t="s">
        <v>158</v>
      </c>
    </row>
    <row r="840" spans="2:65" s="14" customFormat="1" x14ac:dyDescent="0.2">
      <c r="B840" s="159"/>
      <c r="D840" s="147" t="s">
        <v>170</v>
      </c>
      <c r="E840" s="160" t="s">
        <v>19</v>
      </c>
      <c r="F840" s="161" t="s">
        <v>1231</v>
      </c>
      <c r="H840" s="160" t="s">
        <v>19</v>
      </c>
      <c r="I840" s="162"/>
      <c r="L840" s="159"/>
      <c r="M840" s="163"/>
      <c r="U840" s="280"/>
      <c r="V840" s="1" t="str">
        <f t="shared" si="11"/>
        <v/>
      </c>
      <c r="AT840" s="160" t="s">
        <v>170</v>
      </c>
      <c r="AU840" s="160" t="s">
        <v>88</v>
      </c>
      <c r="AV840" s="14" t="s">
        <v>82</v>
      </c>
      <c r="AW840" s="14" t="s">
        <v>36</v>
      </c>
      <c r="AX840" s="14" t="s">
        <v>75</v>
      </c>
      <c r="AY840" s="160" t="s">
        <v>158</v>
      </c>
    </row>
    <row r="841" spans="2:65" s="12" customFormat="1" x14ac:dyDescent="0.2">
      <c r="B841" s="146"/>
      <c r="D841" s="147" t="s">
        <v>170</v>
      </c>
      <c r="E841" s="148" t="s">
        <v>19</v>
      </c>
      <c r="F841" s="149" t="s">
        <v>1232</v>
      </c>
      <c r="H841" s="150">
        <v>2.2000000000000002</v>
      </c>
      <c r="I841" s="151"/>
      <c r="L841" s="146"/>
      <c r="M841" s="152"/>
      <c r="U841" s="278"/>
      <c r="V841" s="1" t="str">
        <f t="shared" si="11"/>
        <v/>
      </c>
      <c r="AT841" s="148" t="s">
        <v>170</v>
      </c>
      <c r="AU841" s="148" t="s">
        <v>88</v>
      </c>
      <c r="AV841" s="12" t="s">
        <v>88</v>
      </c>
      <c r="AW841" s="12" t="s">
        <v>36</v>
      </c>
      <c r="AX841" s="12" t="s">
        <v>75</v>
      </c>
      <c r="AY841" s="148" t="s">
        <v>158</v>
      </c>
    </row>
    <row r="842" spans="2:65" s="13" customFormat="1" x14ac:dyDescent="0.2">
      <c r="B842" s="153"/>
      <c r="D842" s="147" t="s">
        <v>170</v>
      </c>
      <c r="E842" s="154" t="s">
        <v>19</v>
      </c>
      <c r="F842" s="155" t="s">
        <v>173</v>
      </c>
      <c r="H842" s="156">
        <v>31.234999999999999</v>
      </c>
      <c r="I842" s="157"/>
      <c r="L842" s="153"/>
      <c r="M842" s="158"/>
      <c r="U842" s="279"/>
      <c r="V842" s="1" t="str">
        <f t="shared" si="11"/>
        <v/>
      </c>
      <c r="AT842" s="154" t="s">
        <v>170</v>
      </c>
      <c r="AU842" s="154" t="s">
        <v>88</v>
      </c>
      <c r="AV842" s="13" t="s">
        <v>166</v>
      </c>
      <c r="AW842" s="13" t="s">
        <v>36</v>
      </c>
      <c r="AX842" s="13" t="s">
        <v>82</v>
      </c>
      <c r="AY842" s="154" t="s">
        <v>158</v>
      </c>
    </row>
    <row r="843" spans="2:65" s="1" customFormat="1" ht="16.5" customHeight="1" x14ac:dyDescent="0.2">
      <c r="B843" s="33"/>
      <c r="C843" s="171" t="s">
        <v>1233</v>
      </c>
      <c r="D843" s="171" t="s">
        <v>346</v>
      </c>
      <c r="E843" s="172" t="s">
        <v>1234</v>
      </c>
      <c r="F843" s="173" t="s">
        <v>1235</v>
      </c>
      <c r="G843" s="174" t="s">
        <v>164</v>
      </c>
      <c r="H843" s="175">
        <v>34.359000000000002</v>
      </c>
      <c r="I843" s="176"/>
      <c r="J843" s="177">
        <f>ROUND(I843*H843,2)</f>
        <v>0</v>
      </c>
      <c r="K843" s="173" t="s">
        <v>19</v>
      </c>
      <c r="L843" s="178"/>
      <c r="M843" s="179" t="s">
        <v>19</v>
      </c>
      <c r="N843" s="180" t="s">
        <v>47</v>
      </c>
      <c r="P843" s="138">
        <f>O843*H843</f>
        <v>0</v>
      </c>
      <c r="Q843" s="138">
        <v>1.2319999999999999E-2</v>
      </c>
      <c r="R843" s="138">
        <f>Q843*H843</f>
        <v>0.42330287999999999</v>
      </c>
      <c r="S843" s="138">
        <v>0</v>
      </c>
      <c r="T843" s="138">
        <f>S843*H843</f>
        <v>0</v>
      </c>
      <c r="U843" s="276" t="s">
        <v>19</v>
      </c>
      <c r="V843" s="1" t="str">
        <f t="shared" si="11"/>
        <v/>
      </c>
      <c r="AR843" s="140" t="s">
        <v>379</v>
      </c>
      <c r="AT843" s="140" t="s">
        <v>346</v>
      </c>
      <c r="AU843" s="140" t="s">
        <v>88</v>
      </c>
      <c r="AY843" s="18" t="s">
        <v>158</v>
      </c>
      <c r="BE843" s="141">
        <f>IF(N843="základní",J843,0)</f>
        <v>0</v>
      </c>
      <c r="BF843" s="141">
        <f>IF(N843="snížená",J843,0)</f>
        <v>0</v>
      </c>
      <c r="BG843" s="141">
        <f>IF(N843="zákl. přenesená",J843,0)</f>
        <v>0</v>
      </c>
      <c r="BH843" s="141">
        <f>IF(N843="sníž. přenesená",J843,0)</f>
        <v>0</v>
      </c>
      <c r="BI843" s="141">
        <f>IF(N843="nulová",J843,0)</f>
        <v>0</v>
      </c>
      <c r="BJ843" s="18" t="s">
        <v>88</v>
      </c>
      <c r="BK843" s="141">
        <f>ROUND(I843*H843,2)</f>
        <v>0</v>
      </c>
      <c r="BL843" s="18" t="s">
        <v>259</v>
      </c>
      <c r="BM843" s="140" t="s">
        <v>1236</v>
      </c>
    </row>
    <row r="844" spans="2:65" s="12" customFormat="1" x14ac:dyDescent="0.2">
      <c r="B844" s="146"/>
      <c r="D844" s="147" t="s">
        <v>170</v>
      </c>
      <c r="F844" s="149" t="s">
        <v>1237</v>
      </c>
      <c r="H844" s="150">
        <v>34.359000000000002</v>
      </c>
      <c r="I844" s="151"/>
      <c r="L844" s="146"/>
      <c r="M844" s="152"/>
      <c r="U844" s="278"/>
      <c r="V844" s="1" t="str">
        <f t="shared" si="11"/>
        <v/>
      </c>
      <c r="AT844" s="148" t="s">
        <v>170</v>
      </c>
      <c r="AU844" s="148" t="s">
        <v>88</v>
      </c>
      <c r="AV844" s="12" t="s">
        <v>88</v>
      </c>
      <c r="AW844" s="12" t="s">
        <v>4</v>
      </c>
      <c r="AX844" s="12" t="s">
        <v>82</v>
      </c>
      <c r="AY844" s="148" t="s">
        <v>158</v>
      </c>
    </row>
    <row r="845" spans="2:65" s="1" customFormat="1" ht="16.5" customHeight="1" x14ac:dyDescent="0.2">
      <c r="B845" s="33"/>
      <c r="C845" s="129" t="s">
        <v>1238</v>
      </c>
      <c r="D845" s="129" t="s">
        <v>161</v>
      </c>
      <c r="E845" s="130" t="s">
        <v>1239</v>
      </c>
      <c r="F845" s="131" t="s">
        <v>1240</v>
      </c>
      <c r="G845" s="132" t="s">
        <v>188</v>
      </c>
      <c r="H845" s="133">
        <v>19.324999999999999</v>
      </c>
      <c r="I845" s="134"/>
      <c r="J845" s="135">
        <f>ROUND(I845*H845,2)</f>
        <v>0</v>
      </c>
      <c r="K845" s="131" t="s">
        <v>165</v>
      </c>
      <c r="L845" s="33"/>
      <c r="M845" s="136" t="s">
        <v>19</v>
      </c>
      <c r="N845" s="137" t="s">
        <v>47</v>
      </c>
      <c r="P845" s="138">
        <f>O845*H845</f>
        <v>0</v>
      </c>
      <c r="Q845" s="138">
        <v>1.8000000000000001E-4</v>
      </c>
      <c r="R845" s="138">
        <f>Q845*H845</f>
        <v>3.4785000000000003E-3</v>
      </c>
      <c r="S845" s="138">
        <v>0</v>
      </c>
      <c r="T845" s="138">
        <f>S845*H845</f>
        <v>0</v>
      </c>
      <c r="U845" s="276" t="s">
        <v>19</v>
      </c>
      <c r="V845" s="1" t="str">
        <f t="shared" si="11"/>
        <v/>
      </c>
      <c r="AR845" s="140" t="s">
        <v>259</v>
      </c>
      <c r="AT845" s="140" t="s">
        <v>161</v>
      </c>
      <c r="AU845" s="140" t="s">
        <v>88</v>
      </c>
      <c r="AY845" s="18" t="s">
        <v>158</v>
      </c>
      <c r="BE845" s="141">
        <f>IF(N845="základní",J845,0)</f>
        <v>0</v>
      </c>
      <c r="BF845" s="141">
        <f>IF(N845="snížená",J845,0)</f>
        <v>0</v>
      </c>
      <c r="BG845" s="141">
        <f>IF(N845="zákl. přenesená",J845,0)</f>
        <v>0</v>
      </c>
      <c r="BH845" s="141">
        <f>IF(N845="sníž. přenesená",J845,0)</f>
        <v>0</v>
      </c>
      <c r="BI845" s="141">
        <f>IF(N845="nulová",J845,0)</f>
        <v>0</v>
      </c>
      <c r="BJ845" s="18" t="s">
        <v>88</v>
      </c>
      <c r="BK845" s="141">
        <f>ROUND(I845*H845,2)</f>
        <v>0</v>
      </c>
      <c r="BL845" s="18" t="s">
        <v>259</v>
      </c>
      <c r="BM845" s="140" t="s">
        <v>1241</v>
      </c>
    </row>
    <row r="846" spans="2:65" s="1" customFormat="1" x14ac:dyDescent="0.2">
      <c r="B846" s="33"/>
      <c r="D846" s="142" t="s">
        <v>168</v>
      </c>
      <c r="F846" s="143" t="s">
        <v>1242</v>
      </c>
      <c r="I846" s="144"/>
      <c r="L846" s="33"/>
      <c r="M846" s="145"/>
      <c r="U846" s="277"/>
      <c r="V846" s="1" t="str">
        <f t="shared" si="11"/>
        <v/>
      </c>
      <c r="AT846" s="18" t="s">
        <v>168</v>
      </c>
      <c r="AU846" s="18" t="s">
        <v>88</v>
      </c>
    </row>
    <row r="847" spans="2:65" s="14" customFormat="1" x14ac:dyDescent="0.2">
      <c r="B847" s="159"/>
      <c r="D847" s="147" t="s">
        <v>170</v>
      </c>
      <c r="E847" s="160" t="s">
        <v>19</v>
      </c>
      <c r="F847" s="161" t="s">
        <v>806</v>
      </c>
      <c r="H847" s="160" t="s">
        <v>19</v>
      </c>
      <c r="I847" s="162"/>
      <c r="L847" s="159"/>
      <c r="M847" s="163"/>
      <c r="U847" s="280"/>
      <c r="V847" s="1" t="str">
        <f t="shared" si="11"/>
        <v/>
      </c>
      <c r="AT847" s="160" t="s">
        <v>170</v>
      </c>
      <c r="AU847" s="160" t="s">
        <v>88</v>
      </c>
      <c r="AV847" s="14" t="s">
        <v>82</v>
      </c>
      <c r="AW847" s="14" t="s">
        <v>36</v>
      </c>
      <c r="AX847" s="14" t="s">
        <v>75</v>
      </c>
      <c r="AY847" s="160" t="s">
        <v>158</v>
      </c>
    </row>
    <row r="848" spans="2:65" s="12" customFormat="1" x14ac:dyDescent="0.2">
      <c r="B848" s="146"/>
      <c r="D848" s="147" t="s">
        <v>170</v>
      </c>
      <c r="E848" s="148" t="s">
        <v>19</v>
      </c>
      <c r="F848" s="149" t="s">
        <v>1243</v>
      </c>
      <c r="H848" s="150">
        <v>5.2750000000000004</v>
      </c>
      <c r="I848" s="151"/>
      <c r="L848" s="146"/>
      <c r="M848" s="152"/>
      <c r="U848" s="278"/>
      <c r="V848" s="1" t="str">
        <f t="shared" si="11"/>
        <v/>
      </c>
      <c r="AT848" s="148" t="s">
        <v>170</v>
      </c>
      <c r="AU848" s="148" t="s">
        <v>88</v>
      </c>
      <c r="AV848" s="12" t="s">
        <v>88</v>
      </c>
      <c r="AW848" s="12" t="s">
        <v>36</v>
      </c>
      <c r="AX848" s="12" t="s">
        <v>75</v>
      </c>
      <c r="AY848" s="148" t="s">
        <v>158</v>
      </c>
    </row>
    <row r="849" spans="2:65" s="14" customFormat="1" x14ac:dyDescent="0.2">
      <c r="B849" s="159"/>
      <c r="D849" s="147" t="s">
        <v>170</v>
      </c>
      <c r="E849" s="160" t="s">
        <v>19</v>
      </c>
      <c r="F849" s="161" t="s">
        <v>803</v>
      </c>
      <c r="H849" s="160" t="s">
        <v>19</v>
      </c>
      <c r="I849" s="162"/>
      <c r="L849" s="159"/>
      <c r="M849" s="163"/>
      <c r="U849" s="280"/>
      <c r="V849" s="1" t="str">
        <f t="shared" si="11"/>
        <v/>
      </c>
      <c r="AT849" s="160" t="s">
        <v>170</v>
      </c>
      <c r="AU849" s="160" t="s">
        <v>88</v>
      </c>
      <c r="AV849" s="14" t="s">
        <v>82</v>
      </c>
      <c r="AW849" s="14" t="s">
        <v>36</v>
      </c>
      <c r="AX849" s="14" t="s">
        <v>75</v>
      </c>
      <c r="AY849" s="160" t="s">
        <v>158</v>
      </c>
    </row>
    <row r="850" spans="2:65" s="12" customFormat="1" x14ac:dyDescent="0.2">
      <c r="B850" s="146"/>
      <c r="D850" s="147" t="s">
        <v>170</v>
      </c>
      <c r="E850" s="148" t="s">
        <v>19</v>
      </c>
      <c r="F850" s="149" t="s">
        <v>1244</v>
      </c>
      <c r="H850" s="150">
        <v>14.05</v>
      </c>
      <c r="I850" s="151"/>
      <c r="L850" s="146"/>
      <c r="M850" s="152"/>
      <c r="U850" s="278"/>
      <c r="V850" s="1" t="str">
        <f t="shared" si="11"/>
        <v/>
      </c>
      <c r="AT850" s="148" t="s">
        <v>170</v>
      </c>
      <c r="AU850" s="148" t="s">
        <v>88</v>
      </c>
      <c r="AV850" s="12" t="s">
        <v>88</v>
      </c>
      <c r="AW850" s="12" t="s">
        <v>36</v>
      </c>
      <c r="AX850" s="12" t="s">
        <v>75</v>
      </c>
      <c r="AY850" s="148" t="s">
        <v>158</v>
      </c>
    </row>
    <row r="851" spans="2:65" s="13" customFormat="1" x14ac:dyDescent="0.2">
      <c r="B851" s="153"/>
      <c r="D851" s="147" t="s">
        <v>170</v>
      </c>
      <c r="E851" s="154" t="s">
        <v>19</v>
      </c>
      <c r="F851" s="155" t="s">
        <v>173</v>
      </c>
      <c r="H851" s="156">
        <v>19.325000000000003</v>
      </c>
      <c r="I851" s="157"/>
      <c r="L851" s="153"/>
      <c r="M851" s="158"/>
      <c r="U851" s="279"/>
      <c r="V851" s="1" t="str">
        <f t="shared" si="11"/>
        <v/>
      </c>
      <c r="AT851" s="154" t="s">
        <v>170</v>
      </c>
      <c r="AU851" s="154" t="s">
        <v>88</v>
      </c>
      <c r="AV851" s="13" t="s">
        <v>166</v>
      </c>
      <c r="AW851" s="13" t="s">
        <v>36</v>
      </c>
      <c r="AX851" s="13" t="s">
        <v>82</v>
      </c>
      <c r="AY851" s="154" t="s">
        <v>158</v>
      </c>
    </row>
    <row r="852" spans="2:65" s="1" customFormat="1" ht="16.5" customHeight="1" x14ac:dyDescent="0.2">
      <c r="B852" s="33"/>
      <c r="C852" s="171" t="s">
        <v>1245</v>
      </c>
      <c r="D852" s="171" t="s">
        <v>346</v>
      </c>
      <c r="E852" s="172" t="s">
        <v>1246</v>
      </c>
      <c r="F852" s="173" t="s">
        <v>1247</v>
      </c>
      <c r="G852" s="174" t="s">
        <v>188</v>
      </c>
      <c r="H852" s="175">
        <v>20.291</v>
      </c>
      <c r="I852" s="176"/>
      <c r="J852" s="177">
        <f>ROUND(I852*H852,2)</f>
        <v>0</v>
      </c>
      <c r="K852" s="173" t="s">
        <v>19</v>
      </c>
      <c r="L852" s="178"/>
      <c r="M852" s="179" t="s">
        <v>19</v>
      </c>
      <c r="N852" s="180" t="s">
        <v>47</v>
      </c>
      <c r="P852" s="138">
        <f>O852*H852</f>
        <v>0</v>
      </c>
      <c r="Q852" s="138">
        <v>1.2E-4</v>
      </c>
      <c r="R852" s="138">
        <f>Q852*H852</f>
        <v>2.4349200000000001E-3</v>
      </c>
      <c r="S852" s="138">
        <v>0</v>
      </c>
      <c r="T852" s="138">
        <f>S852*H852</f>
        <v>0</v>
      </c>
      <c r="U852" s="276" t="s">
        <v>19</v>
      </c>
      <c r="V852" s="1" t="str">
        <f t="shared" si="11"/>
        <v/>
      </c>
      <c r="AR852" s="140" t="s">
        <v>379</v>
      </c>
      <c r="AT852" s="140" t="s">
        <v>346</v>
      </c>
      <c r="AU852" s="140" t="s">
        <v>88</v>
      </c>
      <c r="AY852" s="18" t="s">
        <v>158</v>
      </c>
      <c r="BE852" s="141">
        <f>IF(N852="základní",J852,0)</f>
        <v>0</v>
      </c>
      <c r="BF852" s="141">
        <f>IF(N852="snížená",J852,0)</f>
        <v>0</v>
      </c>
      <c r="BG852" s="141">
        <f>IF(N852="zákl. přenesená",J852,0)</f>
        <v>0</v>
      </c>
      <c r="BH852" s="141">
        <f>IF(N852="sníž. přenesená",J852,0)</f>
        <v>0</v>
      </c>
      <c r="BI852" s="141">
        <f>IF(N852="nulová",J852,0)</f>
        <v>0</v>
      </c>
      <c r="BJ852" s="18" t="s">
        <v>88</v>
      </c>
      <c r="BK852" s="141">
        <f>ROUND(I852*H852,2)</f>
        <v>0</v>
      </c>
      <c r="BL852" s="18" t="s">
        <v>259</v>
      </c>
      <c r="BM852" s="140" t="s">
        <v>1248</v>
      </c>
    </row>
    <row r="853" spans="2:65" s="12" customFormat="1" x14ac:dyDescent="0.2">
      <c r="B853" s="146"/>
      <c r="D853" s="147" t="s">
        <v>170</v>
      </c>
      <c r="F853" s="149" t="s">
        <v>1249</v>
      </c>
      <c r="H853" s="150">
        <v>20.291</v>
      </c>
      <c r="I853" s="151"/>
      <c r="L853" s="146"/>
      <c r="M853" s="152"/>
      <c r="U853" s="278"/>
      <c r="V853" s="1" t="str">
        <f t="shared" si="11"/>
        <v/>
      </c>
      <c r="AT853" s="148" t="s">
        <v>170</v>
      </c>
      <c r="AU853" s="148" t="s">
        <v>88</v>
      </c>
      <c r="AV853" s="12" t="s">
        <v>88</v>
      </c>
      <c r="AW853" s="12" t="s">
        <v>4</v>
      </c>
      <c r="AX853" s="12" t="s">
        <v>82</v>
      </c>
      <c r="AY853" s="148" t="s">
        <v>158</v>
      </c>
    </row>
    <row r="854" spans="2:65" s="1" customFormat="1" ht="16.5" customHeight="1" x14ac:dyDescent="0.2">
      <c r="B854" s="33"/>
      <c r="C854" s="129" t="s">
        <v>1250</v>
      </c>
      <c r="D854" s="129" t="s">
        <v>161</v>
      </c>
      <c r="E854" s="130" t="s">
        <v>1251</v>
      </c>
      <c r="F854" s="131" t="s">
        <v>1252</v>
      </c>
      <c r="G854" s="132" t="s">
        <v>188</v>
      </c>
      <c r="H854" s="133">
        <v>22.1</v>
      </c>
      <c r="I854" s="134"/>
      <c r="J854" s="135">
        <f>ROUND(I854*H854,2)</f>
        <v>0</v>
      </c>
      <c r="K854" s="131" t="s">
        <v>165</v>
      </c>
      <c r="L854" s="33"/>
      <c r="M854" s="136" t="s">
        <v>19</v>
      </c>
      <c r="N854" s="137" t="s">
        <v>47</v>
      </c>
      <c r="P854" s="138">
        <f>O854*H854</f>
        <v>0</v>
      </c>
      <c r="Q854" s="138">
        <v>3.0000000000000001E-5</v>
      </c>
      <c r="R854" s="138">
        <f>Q854*H854</f>
        <v>6.6300000000000007E-4</v>
      </c>
      <c r="S854" s="138">
        <v>0</v>
      </c>
      <c r="T854" s="138">
        <f>S854*H854</f>
        <v>0</v>
      </c>
      <c r="U854" s="276" t="s">
        <v>19</v>
      </c>
      <c r="V854" s="1" t="str">
        <f t="shared" si="11"/>
        <v/>
      </c>
      <c r="AR854" s="140" t="s">
        <v>259</v>
      </c>
      <c r="AT854" s="140" t="s">
        <v>161</v>
      </c>
      <c r="AU854" s="140" t="s">
        <v>88</v>
      </c>
      <c r="AY854" s="18" t="s">
        <v>158</v>
      </c>
      <c r="BE854" s="141">
        <f>IF(N854="základní",J854,0)</f>
        <v>0</v>
      </c>
      <c r="BF854" s="141">
        <f>IF(N854="snížená",J854,0)</f>
        <v>0</v>
      </c>
      <c r="BG854" s="141">
        <f>IF(N854="zákl. přenesená",J854,0)</f>
        <v>0</v>
      </c>
      <c r="BH854" s="141">
        <f>IF(N854="sníž. přenesená",J854,0)</f>
        <v>0</v>
      </c>
      <c r="BI854" s="141">
        <f>IF(N854="nulová",J854,0)</f>
        <v>0</v>
      </c>
      <c r="BJ854" s="18" t="s">
        <v>88</v>
      </c>
      <c r="BK854" s="141">
        <f>ROUND(I854*H854,2)</f>
        <v>0</v>
      </c>
      <c r="BL854" s="18" t="s">
        <v>259</v>
      </c>
      <c r="BM854" s="140" t="s">
        <v>1253</v>
      </c>
    </row>
    <row r="855" spans="2:65" s="1" customFormat="1" x14ac:dyDescent="0.2">
      <c r="B855" s="33"/>
      <c r="D855" s="142" t="s">
        <v>168</v>
      </c>
      <c r="F855" s="143" t="s">
        <v>1254</v>
      </c>
      <c r="I855" s="144"/>
      <c r="L855" s="33"/>
      <c r="M855" s="145"/>
      <c r="U855" s="277"/>
      <c r="V855" s="1" t="str">
        <f t="shared" si="11"/>
        <v/>
      </c>
      <c r="AT855" s="18" t="s">
        <v>168</v>
      </c>
      <c r="AU855" s="18" t="s">
        <v>88</v>
      </c>
    </row>
    <row r="856" spans="2:65" s="14" customFormat="1" x14ac:dyDescent="0.2">
      <c r="B856" s="159"/>
      <c r="D856" s="147" t="s">
        <v>170</v>
      </c>
      <c r="E856" s="160" t="s">
        <v>19</v>
      </c>
      <c r="F856" s="161" t="s">
        <v>1255</v>
      </c>
      <c r="H856" s="160" t="s">
        <v>19</v>
      </c>
      <c r="I856" s="162"/>
      <c r="L856" s="159"/>
      <c r="M856" s="163"/>
      <c r="U856" s="280"/>
      <c r="V856" s="1" t="str">
        <f t="shared" si="11"/>
        <v/>
      </c>
      <c r="AT856" s="160" t="s">
        <v>170</v>
      </c>
      <c r="AU856" s="160" t="s">
        <v>88</v>
      </c>
      <c r="AV856" s="14" t="s">
        <v>82</v>
      </c>
      <c r="AW856" s="14" t="s">
        <v>36</v>
      </c>
      <c r="AX856" s="14" t="s">
        <v>75</v>
      </c>
      <c r="AY856" s="160" t="s">
        <v>158</v>
      </c>
    </row>
    <row r="857" spans="2:65" s="12" customFormat="1" x14ac:dyDescent="0.2">
      <c r="B857" s="146"/>
      <c r="D857" s="147" t="s">
        <v>170</v>
      </c>
      <c r="E857" s="148" t="s">
        <v>19</v>
      </c>
      <c r="F857" s="149" t="s">
        <v>1256</v>
      </c>
      <c r="H857" s="150">
        <v>9.6</v>
      </c>
      <c r="I857" s="151"/>
      <c r="L857" s="146"/>
      <c r="M857" s="152"/>
      <c r="U857" s="278"/>
      <c r="V857" s="1" t="str">
        <f t="shared" si="11"/>
        <v/>
      </c>
      <c r="AT857" s="148" t="s">
        <v>170</v>
      </c>
      <c r="AU857" s="148" t="s">
        <v>88</v>
      </c>
      <c r="AV857" s="12" t="s">
        <v>88</v>
      </c>
      <c r="AW857" s="12" t="s">
        <v>36</v>
      </c>
      <c r="AX857" s="12" t="s">
        <v>75</v>
      </c>
      <c r="AY857" s="148" t="s">
        <v>158</v>
      </c>
    </row>
    <row r="858" spans="2:65" s="12" customFormat="1" x14ac:dyDescent="0.2">
      <c r="B858" s="146"/>
      <c r="D858" s="147" t="s">
        <v>170</v>
      </c>
      <c r="E858" s="148" t="s">
        <v>19</v>
      </c>
      <c r="F858" s="149" t="s">
        <v>1257</v>
      </c>
      <c r="H858" s="150">
        <v>12</v>
      </c>
      <c r="I858" s="151"/>
      <c r="L858" s="146"/>
      <c r="M858" s="152"/>
      <c r="U858" s="278"/>
      <c r="V858" s="1" t="str">
        <f t="shared" si="11"/>
        <v/>
      </c>
      <c r="AT858" s="148" t="s">
        <v>170</v>
      </c>
      <c r="AU858" s="148" t="s">
        <v>88</v>
      </c>
      <c r="AV858" s="12" t="s">
        <v>88</v>
      </c>
      <c r="AW858" s="12" t="s">
        <v>36</v>
      </c>
      <c r="AX858" s="12" t="s">
        <v>75</v>
      </c>
      <c r="AY858" s="148" t="s">
        <v>158</v>
      </c>
    </row>
    <row r="859" spans="2:65" s="12" customFormat="1" x14ac:dyDescent="0.2">
      <c r="B859" s="146"/>
      <c r="D859" s="147" t="s">
        <v>170</v>
      </c>
      <c r="E859" s="148" t="s">
        <v>19</v>
      </c>
      <c r="F859" s="149" t="s">
        <v>1258</v>
      </c>
      <c r="H859" s="150">
        <v>0.5</v>
      </c>
      <c r="I859" s="151"/>
      <c r="L859" s="146"/>
      <c r="M859" s="152"/>
      <c r="U859" s="278"/>
      <c r="V859" s="1" t="str">
        <f t="shared" si="11"/>
        <v/>
      </c>
      <c r="AT859" s="148" t="s">
        <v>170</v>
      </c>
      <c r="AU859" s="148" t="s">
        <v>88</v>
      </c>
      <c r="AV859" s="12" t="s">
        <v>88</v>
      </c>
      <c r="AW859" s="12" t="s">
        <v>36</v>
      </c>
      <c r="AX859" s="12" t="s">
        <v>75</v>
      </c>
      <c r="AY859" s="148" t="s">
        <v>158</v>
      </c>
    </row>
    <row r="860" spans="2:65" s="13" customFormat="1" x14ac:dyDescent="0.2">
      <c r="B860" s="153"/>
      <c r="D860" s="147" t="s">
        <v>170</v>
      </c>
      <c r="E860" s="154" t="s">
        <v>19</v>
      </c>
      <c r="F860" s="155" t="s">
        <v>173</v>
      </c>
      <c r="H860" s="156">
        <v>22.1</v>
      </c>
      <c r="I860" s="157"/>
      <c r="L860" s="153"/>
      <c r="M860" s="158"/>
      <c r="U860" s="279"/>
      <c r="V860" s="1" t="str">
        <f t="shared" si="11"/>
        <v/>
      </c>
      <c r="AT860" s="154" t="s">
        <v>170</v>
      </c>
      <c r="AU860" s="154" t="s">
        <v>88</v>
      </c>
      <c r="AV860" s="13" t="s">
        <v>166</v>
      </c>
      <c r="AW860" s="13" t="s">
        <v>36</v>
      </c>
      <c r="AX860" s="13" t="s">
        <v>82</v>
      </c>
      <c r="AY860" s="154" t="s">
        <v>158</v>
      </c>
    </row>
    <row r="861" spans="2:65" s="1" customFormat="1" ht="16.5" customHeight="1" x14ac:dyDescent="0.2">
      <c r="B861" s="33"/>
      <c r="C861" s="129" t="s">
        <v>1259</v>
      </c>
      <c r="D861" s="129" t="s">
        <v>161</v>
      </c>
      <c r="E861" s="130" t="s">
        <v>1260</v>
      </c>
      <c r="F861" s="131" t="s">
        <v>1261</v>
      </c>
      <c r="G861" s="132" t="s">
        <v>164</v>
      </c>
      <c r="H861" s="133">
        <v>11.82</v>
      </c>
      <c r="I861" s="134"/>
      <c r="J861" s="135">
        <f>ROUND(I861*H861,2)</f>
        <v>0</v>
      </c>
      <c r="K861" s="131" t="s">
        <v>165</v>
      </c>
      <c r="L861" s="33"/>
      <c r="M861" s="136" t="s">
        <v>19</v>
      </c>
      <c r="N861" s="137" t="s">
        <v>47</v>
      </c>
      <c r="P861" s="138">
        <f>O861*H861</f>
        <v>0</v>
      </c>
      <c r="Q861" s="138">
        <v>1.5E-3</v>
      </c>
      <c r="R861" s="138">
        <f>Q861*H861</f>
        <v>1.7729999999999999E-2</v>
      </c>
      <c r="S861" s="138">
        <v>0</v>
      </c>
      <c r="T861" s="138">
        <f>S861*H861</f>
        <v>0</v>
      </c>
      <c r="U861" s="276" t="s">
        <v>19</v>
      </c>
      <c r="V861" s="1" t="str">
        <f t="shared" si="11"/>
        <v/>
      </c>
      <c r="AR861" s="140" t="s">
        <v>259</v>
      </c>
      <c r="AT861" s="140" t="s">
        <v>161</v>
      </c>
      <c r="AU861" s="140" t="s">
        <v>88</v>
      </c>
      <c r="AY861" s="18" t="s">
        <v>158</v>
      </c>
      <c r="BE861" s="141">
        <f>IF(N861="základní",J861,0)</f>
        <v>0</v>
      </c>
      <c r="BF861" s="141">
        <f>IF(N861="snížená",J861,0)</f>
        <v>0</v>
      </c>
      <c r="BG861" s="141">
        <f>IF(N861="zákl. přenesená",J861,0)</f>
        <v>0</v>
      </c>
      <c r="BH861" s="141">
        <f>IF(N861="sníž. přenesená",J861,0)</f>
        <v>0</v>
      </c>
      <c r="BI861" s="141">
        <f>IF(N861="nulová",J861,0)</f>
        <v>0</v>
      </c>
      <c r="BJ861" s="18" t="s">
        <v>88</v>
      </c>
      <c r="BK861" s="141">
        <f>ROUND(I861*H861,2)</f>
        <v>0</v>
      </c>
      <c r="BL861" s="18" t="s">
        <v>259</v>
      </c>
      <c r="BM861" s="140" t="s">
        <v>1262</v>
      </c>
    </row>
    <row r="862" spans="2:65" s="1" customFormat="1" x14ac:dyDescent="0.2">
      <c r="B862" s="33"/>
      <c r="D862" s="142" t="s">
        <v>168</v>
      </c>
      <c r="F862" s="143" t="s">
        <v>1263</v>
      </c>
      <c r="I862" s="144"/>
      <c r="L862" s="33"/>
      <c r="M862" s="145"/>
      <c r="U862" s="277"/>
      <c r="V862" s="1" t="str">
        <f t="shared" si="11"/>
        <v/>
      </c>
      <c r="AT862" s="18" t="s">
        <v>168</v>
      </c>
      <c r="AU862" s="18" t="s">
        <v>88</v>
      </c>
    </row>
    <row r="863" spans="2:65" s="12" customFormat="1" x14ac:dyDescent="0.2">
      <c r="B863" s="146"/>
      <c r="D863" s="147" t="s">
        <v>170</v>
      </c>
      <c r="E863" s="148" t="s">
        <v>19</v>
      </c>
      <c r="F863" s="149" t="s">
        <v>1264</v>
      </c>
      <c r="H863" s="150">
        <v>7.32</v>
      </c>
      <c r="I863" s="151"/>
      <c r="L863" s="146"/>
      <c r="M863" s="152"/>
      <c r="U863" s="278"/>
      <c r="V863" s="1" t="str">
        <f t="shared" si="11"/>
        <v/>
      </c>
      <c r="AT863" s="148" t="s">
        <v>170</v>
      </c>
      <c r="AU863" s="148" t="s">
        <v>88</v>
      </c>
      <c r="AV863" s="12" t="s">
        <v>88</v>
      </c>
      <c r="AW863" s="12" t="s">
        <v>36</v>
      </c>
      <c r="AX863" s="12" t="s">
        <v>75</v>
      </c>
      <c r="AY863" s="148" t="s">
        <v>158</v>
      </c>
    </row>
    <row r="864" spans="2:65" s="12" customFormat="1" x14ac:dyDescent="0.2">
      <c r="B864" s="146"/>
      <c r="D864" s="147" t="s">
        <v>170</v>
      </c>
      <c r="E864" s="148" t="s">
        <v>19</v>
      </c>
      <c r="F864" s="149" t="s">
        <v>1265</v>
      </c>
      <c r="H864" s="150">
        <v>3.6</v>
      </c>
      <c r="I864" s="151"/>
      <c r="L864" s="146"/>
      <c r="M864" s="152"/>
      <c r="U864" s="278"/>
      <c r="V864" s="1" t="str">
        <f t="shared" si="11"/>
        <v/>
      </c>
      <c r="AT864" s="148" t="s">
        <v>170</v>
      </c>
      <c r="AU864" s="148" t="s">
        <v>88</v>
      </c>
      <c r="AV864" s="12" t="s">
        <v>88</v>
      </c>
      <c r="AW864" s="12" t="s">
        <v>36</v>
      </c>
      <c r="AX864" s="12" t="s">
        <v>75</v>
      </c>
      <c r="AY864" s="148" t="s">
        <v>158</v>
      </c>
    </row>
    <row r="865" spans="2:65" s="12" customFormat="1" x14ac:dyDescent="0.2">
      <c r="B865" s="146"/>
      <c r="D865" s="147" t="s">
        <v>170</v>
      </c>
      <c r="E865" s="148" t="s">
        <v>19</v>
      </c>
      <c r="F865" s="149" t="s">
        <v>1266</v>
      </c>
      <c r="H865" s="150">
        <v>0.9</v>
      </c>
      <c r="I865" s="151"/>
      <c r="L865" s="146"/>
      <c r="M865" s="152"/>
      <c r="U865" s="278"/>
      <c r="V865" s="1" t="str">
        <f t="shared" si="11"/>
        <v/>
      </c>
      <c r="AT865" s="148" t="s">
        <v>170</v>
      </c>
      <c r="AU865" s="148" t="s">
        <v>88</v>
      </c>
      <c r="AV865" s="12" t="s">
        <v>88</v>
      </c>
      <c r="AW865" s="12" t="s">
        <v>36</v>
      </c>
      <c r="AX865" s="12" t="s">
        <v>75</v>
      </c>
      <c r="AY865" s="148" t="s">
        <v>158</v>
      </c>
    </row>
    <row r="866" spans="2:65" s="13" customFormat="1" x14ac:dyDescent="0.2">
      <c r="B866" s="153"/>
      <c r="D866" s="147" t="s">
        <v>170</v>
      </c>
      <c r="E866" s="154" t="s">
        <v>19</v>
      </c>
      <c r="F866" s="155" t="s">
        <v>173</v>
      </c>
      <c r="H866" s="156">
        <v>11.82</v>
      </c>
      <c r="I866" s="157"/>
      <c r="L866" s="153"/>
      <c r="M866" s="158"/>
      <c r="U866" s="279"/>
      <c r="V866" s="1" t="str">
        <f t="shared" si="11"/>
        <v/>
      </c>
      <c r="AT866" s="154" t="s">
        <v>170</v>
      </c>
      <c r="AU866" s="154" t="s">
        <v>88</v>
      </c>
      <c r="AV866" s="13" t="s">
        <v>166</v>
      </c>
      <c r="AW866" s="13" t="s">
        <v>36</v>
      </c>
      <c r="AX866" s="13" t="s">
        <v>82</v>
      </c>
      <c r="AY866" s="154" t="s">
        <v>158</v>
      </c>
    </row>
    <row r="867" spans="2:65" s="1" customFormat="1" ht="16.5" customHeight="1" x14ac:dyDescent="0.2">
      <c r="B867" s="33"/>
      <c r="C867" s="129" t="s">
        <v>1267</v>
      </c>
      <c r="D867" s="129" t="s">
        <v>161</v>
      </c>
      <c r="E867" s="130" t="s">
        <v>1268</v>
      </c>
      <c r="F867" s="131" t="s">
        <v>1269</v>
      </c>
      <c r="G867" s="132" t="s">
        <v>181</v>
      </c>
      <c r="H867" s="133">
        <v>2</v>
      </c>
      <c r="I867" s="134"/>
      <c r="J867" s="135">
        <f>ROUND(I867*H867,2)</f>
        <v>0</v>
      </c>
      <c r="K867" s="131" t="s">
        <v>165</v>
      </c>
      <c r="L867" s="33"/>
      <c r="M867" s="136" t="s">
        <v>19</v>
      </c>
      <c r="N867" s="137" t="s">
        <v>47</v>
      </c>
      <c r="P867" s="138">
        <f>O867*H867</f>
        <v>0</v>
      </c>
      <c r="Q867" s="138">
        <v>2.1000000000000001E-4</v>
      </c>
      <c r="R867" s="138">
        <f>Q867*H867</f>
        <v>4.2000000000000002E-4</v>
      </c>
      <c r="S867" s="138">
        <v>0</v>
      </c>
      <c r="T867" s="138">
        <f>S867*H867</f>
        <v>0</v>
      </c>
      <c r="U867" s="276" t="s">
        <v>19</v>
      </c>
      <c r="V867" s="1" t="str">
        <f t="shared" si="11"/>
        <v/>
      </c>
      <c r="AR867" s="140" t="s">
        <v>259</v>
      </c>
      <c r="AT867" s="140" t="s">
        <v>161</v>
      </c>
      <c r="AU867" s="140" t="s">
        <v>88</v>
      </c>
      <c r="AY867" s="18" t="s">
        <v>158</v>
      </c>
      <c r="BE867" s="141">
        <f>IF(N867="základní",J867,0)</f>
        <v>0</v>
      </c>
      <c r="BF867" s="141">
        <f>IF(N867="snížená",J867,0)</f>
        <v>0</v>
      </c>
      <c r="BG867" s="141">
        <f>IF(N867="zákl. přenesená",J867,0)</f>
        <v>0</v>
      </c>
      <c r="BH867" s="141">
        <f>IF(N867="sníž. přenesená",J867,0)</f>
        <v>0</v>
      </c>
      <c r="BI867" s="141">
        <f>IF(N867="nulová",J867,0)</f>
        <v>0</v>
      </c>
      <c r="BJ867" s="18" t="s">
        <v>88</v>
      </c>
      <c r="BK867" s="141">
        <f>ROUND(I867*H867,2)</f>
        <v>0</v>
      </c>
      <c r="BL867" s="18" t="s">
        <v>259</v>
      </c>
      <c r="BM867" s="140" t="s">
        <v>1270</v>
      </c>
    </row>
    <row r="868" spans="2:65" s="1" customFormat="1" x14ac:dyDescent="0.2">
      <c r="B868" s="33"/>
      <c r="D868" s="142" t="s">
        <v>168</v>
      </c>
      <c r="F868" s="143" t="s">
        <v>1271</v>
      </c>
      <c r="I868" s="144"/>
      <c r="L868" s="33"/>
      <c r="M868" s="145"/>
      <c r="U868" s="277"/>
      <c r="V868" s="1" t="str">
        <f t="shared" si="11"/>
        <v/>
      </c>
      <c r="AT868" s="18" t="s">
        <v>168</v>
      </c>
      <c r="AU868" s="18" t="s">
        <v>88</v>
      </c>
    </row>
    <row r="869" spans="2:65" s="1" customFormat="1" ht="24.2" customHeight="1" x14ac:dyDescent="0.2">
      <c r="B869" s="33"/>
      <c r="C869" s="129" t="s">
        <v>1272</v>
      </c>
      <c r="D869" s="129" t="s">
        <v>161</v>
      </c>
      <c r="E869" s="130" t="s">
        <v>1273</v>
      </c>
      <c r="F869" s="131" t="s">
        <v>1274</v>
      </c>
      <c r="G869" s="132" t="s">
        <v>664</v>
      </c>
      <c r="H869" s="181"/>
      <c r="I869" s="134"/>
      <c r="J869" s="135">
        <f>ROUND(I869*H869,2)</f>
        <v>0</v>
      </c>
      <c r="K869" s="131" t="s">
        <v>165</v>
      </c>
      <c r="L869" s="33"/>
      <c r="M869" s="136" t="s">
        <v>19</v>
      </c>
      <c r="N869" s="137" t="s">
        <v>47</v>
      </c>
      <c r="P869" s="138">
        <f>O869*H869</f>
        <v>0</v>
      </c>
      <c r="Q869" s="138">
        <v>0</v>
      </c>
      <c r="R869" s="138">
        <f>Q869*H869</f>
        <v>0</v>
      </c>
      <c r="S869" s="138">
        <v>0</v>
      </c>
      <c r="T869" s="138">
        <f>S869*H869</f>
        <v>0</v>
      </c>
      <c r="U869" s="276" t="s">
        <v>19</v>
      </c>
      <c r="V869" s="1" t="str">
        <f t="shared" si="11"/>
        <v/>
      </c>
      <c r="AR869" s="140" t="s">
        <v>259</v>
      </c>
      <c r="AT869" s="140" t="s">
        <v>161</v>
      </c>
      <c r="AU869" s="140" t="s">
        <v>88</v>
      </c>
      <c r="AY869" s="18" t="s">
        <v>158</v>
      </c>
      <c r="BE869" s="141">
        <f>IF(N869="základní",J869,0)</f>
        <v>0</v>
      </c>
      <c r="BF869" s="141">
        <f>IF(N869="snížená",J869,0)</f>
        <v>0</v>
      </c>
      <c r="BG869" s="141">
        <f>IF(N869="zákl. přenesená",J869,0)</f>
        <v>0</v>
      </c>
      <c r="BH869" s="141">
        <f>IF(N869="sníž. přenesená",J869,0)</f>
        <v>0</v>
      </c>
      <c r="BI869" s="141">
        <f>IF(N869="nulová",J869,0)</f>
        <v>0</v>
      </c>
      <c r="BJ869" s="18" t="s">
        <v>88</v>
      </c>
      <c r="BK869" s="141">
        <f>ROUND(I869*H869,2)</f>
        <v>0</v>
      </c>
      <c r="BL869" s="18" t="s">
        <v>259</v>
      </c>
      <c r="BM869" s="140" t="s">
        <v>1275</v>
      </c>
    </row>
    <row r="870" spans="2:65" s="1" customFormat="1" x14ac:dyDescent="0.2">
      <c r="B870" s="33"/>
      <c r="D870" s="142" t="s">
        <v>168</v>
      </c>
      <c r="F870" s="143" t="s">
        <v>1276</v>
      </c>
      <c r="I870" s="144"/>
      <c r="L870" s="33"/>
      <c r="M870" s="145"/>
      <c r="U870" s="277"/>
      <c r="V870" s="1" t="str">
        <f t="shared" si="11"/>
        <v/>
      </c>
      <c r="AT870" s="18" t="s">
        <v>168</v>
      </c>
      <c r="AU870" s="18" t="s">
        <v>88</v>
      </c>
    </row>
    <row r="871" spans="2:65" s="11" customFormat="1" ht="22.9" customHeight="1" x14ac:dyDescent="0.2">
      <c r="B871" s="117"/>
      <c r="D871" s="118" t="s">
        <v>74</v>
      </c>
      <c r="E871" s="127" t="s">
        <v>1277</v>
      </c>
      <c r="F871" s="127" t="s">
        <v>1278</v>
      </c>
      <c r="I871" s="120"/>
      <c r="J871" s="128">
        <f>BK871</f>
        <v>0</v>
      </c>
      <c r="L871" s="117"/>
      <c r="M871" s="122"/>
      <c r="P871" s="123">
        <f>SUM(P872:P883)</f>
        <v>0</v>
      </c>
      <c r="R871" s="123">
        <f>SUM(R872:R883)</f>
        <v>1.5400000000000001E-3</v>
      </c>
      <c r="T871" s="123">
        <f>SUM(T872:T883)</f>
        <v>0</v>
      </c>
      <c r="U871" s="275"/>
      <c r="V871" s="1" t="str">
        <f t="shared" si="11"/>
        <v/>
      </c>
      <c r="AR871" s="118" t="s">
        <v>88</v>
      </c>
      <c r="AT871" s="125" t="s">
        <v>74</v>
      </c>
      <c r="AU871" s="125" t="s">
        <v>82</v>
      </c>
      <c r="AY871" s="118" t="s">
        <v>158</v>
      </c>
      <c r="BK871" s="126">
        <f>SUM(BK872:BK883)</f>
        <v>0</v>
      </c>
    </row>
    <row r="872" spans="2:65" s="1" customFormat="1" ht="24.2" customHeight="1" x14ac:dyDescent="0.2">
      <c r="B872" s="33"/>
      <c r="C872" s="129" t="s">
        <v>1279</v>
      </c>
      <c r="D872" s="129" t="s">
        <v>161</v>
      </c>
      <c r="E872" s="130" t="s">
        <v>1280</v>
      </c>
      <c r="F872" s="131" t="s">
        <v>1281</v>
      </c>
      <c r="G872" s="132" t="s">
        <v>164</v>
      </c>
      <c r="H872" s="133">
        <v>3.08</v>
      </c>
      <c r="I872" s="134"/>
      <c r="J872" s="135">
        <f>ROUND(I872*H872,2)</f>
        <v>0</v>
      </c>
      <c r="K872" s="131" t="s">
        <v>165</v>
      </c>
      <c r="L872" s="33"/>
      <c r="M872" s="136" t="s">
        <v>19</v>
      </c>
      <c r="N872" s="137" t="s">
        <v>47</v>
      </c>
      <c r="P872" s="138">
        <f>O872*H872</f>
        <v>0</v>
      </c>
      <c r="Q872" s="138">
        <v>8.0000000000000007E-5</v>
      </c>
      <c r="R872" s="138">
        <f>Q872*H872</f>
        <v>2.4640000000000003E-4</v>
      </c>
      <c r="S872" s="138">
        <v>0</v>
      </c>
      <c r="T872" s="138">
        <f>S872*H872</f>
        <v>0</v>
      </c>
      <c r="U872" s="276" t="s">
        <v>19</v>
      </c>
      <c r="V872" s="1" t="str">
        <f t="shared" si="11"/>
        <v/>
      </c>
      <c r="AR872" s="140" t="s">
        <v>259</v>
      </c>
      <c r="AT872" s="140" t="s">
        <v>161</v>
      </c>
      <c r="AU872" s="140" t="s">
        <v>88</v>
      </c>
      <c r="AY872" s="18" t="s">
        <v>158</v>
      </c>
      <c r="BE872" s="141">
        <f>IF(N872="základní",J872,0)</f>
        <v>0</v>
      </c>
      <c r="BF872" s="141">
        <f>IF(N872="snížená",J872,0)</f>
        <v>0</v>
      </c>
      <c r="BG872" s="141">
        <f>IF(N872="zákl. přenesená",J872,0)</f>
        <v>0</v>
      </c>
      <c r="BH872" s="141">
        <f>IF(N872="sníž. přenesená",J872,0)</f>
        <v>0</v>
      </c>
      <c r="BI872" s="141">
        <f>IF(N872="nulová",J872,0)</f>
        <v>0</v>
      </c>
      <c r="BJ872" s="18" t="s">
        <v>88</v>
      </c>
      <c r="BK872" s="141">
        <f>ROUND(I872*H872,2)</f>
        <v>0</v>
      </c>
      <c r="BL872" s="18" t="s">
        <v>259</v>
      </c>
      <c r="BM872" s="140" t="s">
        <v>1282</v>
      </c>
    </row>
    <row r="873" spans="2:65" s="1" customFormat="1" x14ac:dyDescent="0.2">
      <c r="B873" s="33"/>
      <c r="D873" s="142" t="s">
        <v>168</v>
      </c>
      <c r="F873" s="143" t="s">
        <v>1283</v>
      </c>
      <c r="I873" s="144"/>
      <c r="L873" s="33"/>
      <c r="M873" s="145"/>
      <c r="U873" s="277"/>
      <c r="V873" s="1" t="str">
        <f t="shared" si="11"/>
        <v/>
      </c>
      <c r="AT873" s="18" t="s">
        <v>168</v>
      </c>
      <c r="AU873" s="18" t="s">
        <v>88</v>
      </c>
    </row>
    <row r="874" spans="2:65" s="14" customFormat="1" x14ac:dyDescent="0.2">
      <c r="B874" s="159"/>
      <c r="D874" s="147" t="s">
        <v>170</v>
      </c>
      <c r="E874" s="160" t="s">
        <v>19</v>
      </c>
      <c r="F874" s="161" t="s">
        <v>1284</v>
      </c>
      <c r="H874" s="160" t="s">
        <v>19</v>
      </c>
      <c r="I874" s="162"/>
      <c r="L874" s="159"/>
      <c r="M874" s="163"/>
      <c r="U874" s="280"/>
      <c r="V874" s="1" t="str">
        <f t="shared" si="11"/>
        <v/>
      </c>
      <c r="AT874" s="160" t="s">
        <v>170</v>
      </c>
      <c r="AU874" s="160" t="s">
        <v>88</v>
      </c>
      <c r="AV874" s="14" t="s">
        <v>82</v>
      </c>
      <c r="AW874" s="14" t="s">
        <v>36</v>
      </c>
      <c r="AX874" s="14" t="s">
        <v>75</v>
      </c>
      <c r="AY874" s="160" t="s">
        <v>158</v>
      </c>
    </row>
    <row r="875" spans="2:65" s="12" customFormat="1" x14ac:dyDescent="0.2">
      <c r="B875" s="146"/>
      <c r="D875" s="147" t="s">
        <v>170</v>
      </c>
      <c r="E875" s="148" t="s">
        <v>19</v>
      </c>
      <c r="F875" s="149" t="s">
        <v>1285</v>
      </c>
      <c r="H875" s="150">
        <v>1.68</v>
      </c>
      <c r="I875" s="151"/>
      <c r="L875" s="146"/>
      <c r="M875" s="152"/>
      <c r="U875" s="278"/>
      <c r="V875" s="1" t="str">
        <f t="shared" si="11"/>
        <v/>
      </c>
      <c r="AT875" s="148" t="s">
        <v>170</v>
      </c>
      <c r="AU875" s="148" t="s">
        <v>88</v>
      </c>
      <c r="AV875" s="12" t="s">
        <v>88</v>
      </c>
      <c r="AW875" s="12" t="s">
        <v>36</v>
      </c>
      <c r="AX875" s="12" t="s">
        <v>75</v>
      </c>
      <c r="AY875" s="148" t="s">
        <v>158</v>
      </c>
    </row>
    <row r="876" spans="2:65" s="12" customFormat="1" x14ac:dyDescent="0.2">
      <c r="B876" s="146"/>
      <c r="D876" s="147" t="s">
        <v>170</v>
      </c>
      <c r="E876" s="148" t="s">
        <v>19</v>
      </c>
      <c r="F876" s="149" t="s">
        <v>1286</v>
      </c>
      <c r="H876" s="150">
        <v>1.4</v>
      </c>
      <c r="I876" s="151"/>
      <c r="L876" s="146"/>
      <c r="M876" s="152"/>
      <c r="U876" s="278"/>
      <c r="V876" s="1" t="str">
        <f t="shared" si="11"/>
        <v/>
      </c>
      <c r="AT876" s="148" t="s">
        <v>170</v>
      </c>
      <c r="AU876" s="148" t="s">
        <v>88</v>
      </c>
      <c r="AV876" s="12" t="s">
        <v>88</v>
      </c>
      <c r="AW876" s="12" t="s">
        <v>36</v>
      </c>
      <c r="AX876" s="12" t="s">
        <v>75</v>
      </c>
      <c r="AY876" s="148" t="s">
        <v>158</v>
      </c>
    </row>
    <row r="877" spans="2:65" s="13" customFormat="1" x14ac:dyDescent="0.2">
      <c r="B877" s="153"/>
      <c r="D877" s="147" t="s">
        <v>170</v>
      </c>
      <c r="E877" s="154" t="s">
        <v>19</v>
      </c>
      <c r="F877" s="155" t="s">
        <v>173</v>
      </c>
      <c r="H877" s="156">
        <v>3.08</v>
      </c>
      <c r="I877" s="157"/>
      <c r="L877" s="153"/>
      <c r="M877" s="158"/>
      <c r="U877" s="279"/>
      <c r="V877" s="1" t="str">
        <f t="shared" si="11"/>
        <v/>
      </c>
      <c r="AT877" s="154" t="s">
        <v>170</v>
      </c>
      <c r="AU877" s="154" t="s">
        <v>88</v>
      </c>
      <c r="AV877" s="13" t="s">
        <v>166</v>
      </c>
      <c r="AW877" s="13" t="s">
        <v>36</v>
      </c>
      <c r="AX877" s="13" t="s">
        <v>82</v>
      </c>
      <c r="AY877" s="154" t="s">
        <v>158</v>
      </c>
    </row>
    <row r="878" spans="2:65" s="1" customFormat="1" ht="16.5" customHeight="1" x14ac:dyDescent="0.2">
      <c r="B878" s="33"/>
      <c r="C878" s="129" t="s">
        <v>1287</v>
      </c>
      <c r="D878" s="129" t="s">
        <v>161</v>
      </c>
      <c r="E878" s="130" t="s">
        <v>1288</v>
      </c>
      <c r="F878" s="131" t="s">
        <v>1289</v>
      </c>
      <c r="G878" s="132" t="s">
        <v>164</v>
      </c>
      <c r="H878" s="133">
        <v>3.08</v>
      </c>
      <c r="I878" s="134"/>
      <c r="J878" s="135">
        <f>ROUND(I878*H878,2)</f>
        <v>0</v>
      </c>
      <c r="K878" s="131" t="s">
        <v>165</v>
      </c>
      <c r="L878" s="33"/>
      <c r="M878" s="136" t="s">
        <v>19</v>
      </c>
      <c r="N878" s="137" t="s">
        <v>47</v>
      </c>
      <c r="P878" s="138">
        <f>O878*H878</f>
        <v>0</v>
      </c>
      <c r="Q878" s="138">
        <v>1.3999999999999999E-4</v>
      </c>
      <c r="R878" s="138">
        <f>Q878*H878</f>
        <v>4.3119999999999996E-4</v>
      </c>
      <c r="S878" s="138">
        <v>0</v>
      </c>
      <c r="T878" s="138">
        <f>S878*H878</f>
        <v>0</v>
      </c>
      <c r="U878" s="276" t="s">
        <v>19</v>
      </c>
      <c r="V878" s="1" t="str">
        <f t="shared" ref="V878:V924" si="12">IF(U878="investice",J878,"")</f>
        <v/>
      </c>
      <c r="AR878" s="140" t="s">
        <v>259</v>
      </c>
      <c r="AT878" s="140" t="s">
        <v>161</v>
      </c>
      <c r="AU878" s="140" t="s">
        <v>88</v>
      </c>
      <c r="AY878" s="18" t="s">
        <v>158</v>
      </c>
      <c r="BE878" s="141">
        <f>IF(N878="základní",J878,0)</f>
        <v>0</v>
      </c>
      <c r="BF878" s="141">
        <f>IF(N878="snížená",J878,0)</f>
        <v>0</v>
      </c>
      <c r="BG878" s="141">
        <f>IF(N878="zákl. přenesená",J878,0)</f>
        <v>0</v>
      </c>
      <c r="BH878" s="141">
        <f>IF(N878="sníž. přenesená",J878,0)</f>
        <v>0</v>
      </c>
      <c r="BI878" s="141">
        <f>IF(N878="nulová",J878,0)</f>
        <v>0</v>
      </c>
      <c r="BJ878" s="18" t="s">
        <v>88</v>
      </c>
      <c r="BK878" s="141">
        <f>ROUND(I878*H878,2)</f>
        <v>0</v>
      </c>
      <c r="BL878" s="18" t="s">
        <v>259</v>
      </c>
      <c r="BM878" s="140" t="s">
        <v>1290</v>
      </c>
    </row>
    <row r="879" spans="2:65" s="1" customFormat="1" x14ac:dyDescent="0.2">
      <c r="B879" s="33"/>
      <c r="D879" s="142" t="s">
        <v>168</v>
      </c>
      <c r="F879" s="143" t="s">
        <v>1291</v>
      </c>
      <c r="I879" s="144"/>
      <c r="L879" s="33"/>
      <c r="M879" s="145"/>
      <c r="U879" s="277"/>
      <c r="V879" s="1" t="str">
        <f t="shared" si="12"/>
        <v/>
      </c>
      <c r="AT879" s="18" t="s">
        <v>168</v>
      </c>
      <c r="AU879" s="18" t="s">
        <v>88</v>
      </c>
    </row>
    <row r="880" spans="2:65" s="1" customFormat="1" ht="16.5" customHeight="1" x14ac:dyDescent="0.2">
      <c r="B880" s="33"/>
      <c r="C880" s="129" t="s">
        <v>1292</v>
      </c>
      <c r="D880" s="129" t="s">
        <v>161</v>
      </c>
      <c r="E880" s="130" t="s">
        <v>1293</v>
      </c>
      <c r="F880" s="131" t="s">
        <v>1294</v>
      </c>
      <c r="G880" s="132" t="s">
        <v>164</v>
      </c>
      <c r="H880" s="133">
        <v>3.08</v>
      </c>
      <c r="I880" s="134"/>
      <c r="J880" s="135">
        <f>ROUND(I880*H880,2)</f>
        <v>0</v>
      </c>
      <c r="K880" s="131" t="s">
        <v>165</v>
      </c>
      <c r="L880" s="33"/>
      <c r="M880" s="136" t="s">
        <v>19</v>
      </c>
      <c r="N880" s="137" t="s">
        <v>47</v>
      </c>
      <c r="P880" s="138">
        <f>O880*H880</f>
        <v>0</v>
      </c>
      <c r="Q880" s="138">
        <v>1.3999999999999999E-4</v>
      </c>
      <c r="R880" s="138">
        <f>Q880*H880</f>
        <v>4.3119999999999996E-4</v>
      </c>
      <c r="S880" s="138">
        <v>0</v>
      </c>
      <c r="T880" s="138">
        <f>S880*H880</f>
        <v>0</v>
      </c>
      <c r="U880" s="276" t="s">
        <v>19</v>
      </c>
      <c r="V880" s="1" t="str">
        <f t="shared" si="12"/>
        <v/>
      </c>
      <c r="AR880" s="140" t="s">
        <v>259</v>
      </c>
      <c r="AT880" s="140" t="s">
        <v>161</v>
      </c>
      <c r="AU880" s="140" t="s">
        <v>88</v>
      </c>
      <c r="AY880" s="18" t="s">
        <v>158</v>
      </c>
      <c r="BE880" s="141">
        <f>IF(N880="základní",J880,0)</f>
        <v>0</v>
      </c>
      <c r="BF880" s="141">
        <f>IF(N880="snížená",J880,0)</f>
        <v>0</v>
      </c>
      <c r="BG880" s="141">
        <f>IF(N880="zákl. přenesená",J880,0)</f>
        <v>0</v>
      </c>
      <c r="BH880" s="141">
        <f>IF(N880="sníž. přenesená",J880,0)</f>
        <v>0</v>
      </c>
      <c r="BI880" s="141">
        <f>IF(N880="nulová",J880,0)</f>
        <v>0</v>
      </c>
      <c r="BJ880" s="18" t="s">
        <v>88</v>
      </c>
      <c r="BK880" s="141">
        <f>ROUND(I880*H880,2)</f>
        <v>0</v>
      </c>
      <c r="BL880" s="18" t="s">
        <v>259</v>
      </c>
      <c r="BM880" s="140" t="s">
        <v>1295</v>
      </c>
    </row>
    <row r="881" spans="2:65" s="1" customFormat="1" x14ac:dyDescent="0.2">
      <c r="B881" s="33"/>
      <c r="D881" s="142" t="s">
        <v>168</v>
      </c>
      <c r="F881" s="143" t="s">
        <v>1296</v>
      </c>
      <c r="I881" s="144"/>
      <c r="L881" s="33"/>
      <c r="M881" s="145"/>
      <c r="U881" s="277"/>
      <c r="V881" s="1" t="str">
        <f t="shared" si="12"/>
        <v/>
      </c>
      <c r="AT881" s="18" t="s">
        <v>168</v>
      </c>
      <c r="AU881" s="18" t="s">
        <v>88</v>
      </c>
    </row>
    <row r="882" spans="2:65" s="1" customFormat="1" ht="16.5" customHeight="1" x14ac:dyDescent="0.2">
      <c r="B882" s="33"/>
      <c r="C882" s="129" t="s">
        <v>1297</v>
      </c>
      <c r="D882" s="129" t="s">
        <v>161</v>
      </c>
      <c r="E882" s="130" t="s">
        <v>1298</v>
      </c>
      <c r="F882" s="131" t="s">
        <v>1299</v>
      </c>
      <c r="G882" s="132" t="s">
        <v>164</v>
      </c>
      <c r="H882" s="133">
        <v>3.08</v>
      </c>
      <c r="I882" s="134"/>
      <c r="J882" s="135">
        <f>ROUND(I882*H882,2)</f>
        <v>0</v>
      </c>
      <c r="K882" s="131" t="s">
        <v>165</v>
      </c>
      <c r="L882" s="33"/>
      <c r="M882" s="136" t="s">
        <v>19</v>
      </c>
      <c r="N882" s="137" t="s">
        <v>47</v>
      </c>
      <c r="P882" s="138">
        <f>O882*H882</f>
        <v>0</v>
      </c>
      <c r="Q882" s="138">
        <v>1.3999999999999999E-4</v>
      </c>
      <c r="R882" s="138">
        <f>Q882*H882</f>
        <v>4.3119999999999996E-4</v>
      </c>
      <c r="S882" s="138">
        <v>0</v>
      </c>
      <c r="T882" s="138">
        <f>S882*H882</f>
        <v>0</v>
      </c>
      <c r="U882" s="276" t="s">
        <v>19</v>
      </c>
      <c r="V882" s="1" t="str">
        <f t="shared" si="12"/>
        <v/>
      </c>
      <c r="AR882" s="140" t="s">
        <v>259</v>
      </c>
      <c r="AT882" s="140" t="s">
        <v>161</v>
      </c>
      <c r="AU882" s="140" t="s">
        <v>88</v>
      </c>
      <c r="AY882" s="18" t="s">
        <v>158</v>
      </c>
      <c r="BE882" s="141">
        <f>IF(N882="základní",J882,0)</f>
        <v>0</v>
      </c>
      <c r="BF882" s="141">
        <f>IF(N882="snížená",J882,0)</f>
        <v>0</v>
      </c>
      <c r="BG882" s="141">
        <f>IF(N882="zákl. přenesená",J882,0)</f>
        <v>0</v>
      </c>
      <c r="BH882" s="141">
        <f>IF(N882="sníž. přenesená",J882,0)</f>
        <v>0</v>
      </c>
      <c r="BI882" s="141">
        <f>IF(N882="nulová",J882,0)</f>
        <v>0</v>
      </c>
      <c r="BJ882" s="18" t="s">
        <v>88</v>
      </c>
      <c r="BK882" s="141">
        <f>ROUND(I882*H882,2)</f>
        <v>0</v>
      </c>
      <c r="BL882" s="18" t="s">
        <v>259</v>
      </c>
      <c r="BM882" s="140" t="s">
        <v>1300</v>
      </c>
    </row>
    <row r="883" spans="2:65" s="1" customFormat="1" x14ac:dyDescent="0.2">
      <c r="B883" s="33"/>
      <c r="D883" s="142" t="s">
        <v>168</v>
      </c>
      <c r="F883" s="143" t="s">
        <v>1301</v>
      </c>
      <c r="I883" s="144"/>
      <c r="L883" s="33"/>
      <c r="M883" s="145"/>
      <c r="U883" s="277"/>
      <c r="V883" s="1" t="str">
        <f t="shared" si="12"/>
        <v/>
      </c>
      <c r="AT883" s="18" t="s">
        <v>168</v>
      </c>
      <c r="AU883" s="18" t="s">
        <v>88</v>
      </c>
    </row>
    <row r="884" spans="2:65" s="11" customFormat="1" ht="22.9" customHeight="1" x14ac:dyDescent="0.2">
      <c r="B884" s="117"/>
      <c r="D884" s="118" t="s">
        <v>74</v>
      </c>
      <c r="E884" s="127" t="s">
        <v>1302</v>
      </c>
      <c r="F884" s="127" t="s">
        <v>1303</v>
      </c>
      <c r="I884" s="120"/>
      <c r="J884" s="128">
        <f>BK884</f>
        <v>0</v>
      </c>
      <c r="L884" s="117"/>
      <c r="M884" s="122"/>
      <c r="P884" s="123">
        <f>SUM(P885:P924)</f>
        <v>0</v>
      </c>
      <c r="R884" s="123">
        <f>SUM(R885:R924)</f>
        <v>0.24097303999999997</v>
      </c>
      <c r="T884" s="123">
        <f>SUM(T885:T924)</f>
        <v>3.9180899999999998E-2</v>
      </c>
      <c r="U884" s="275"/>
      <c r="V884" s="1" t="str">
        <f t="shared" si="12"/>
        <v/>
      </c>
      <c r="AR884" s="118" t="s">
        <v>88</v>
      </c>
      <c r="AT884" s="125" t="s">
        <v>74</v>
      </c>
      <c r="AU884" s="125" t="s">
        <v>82</v>
      </c>
      <c r="AY884" s="118" t="s">
        <v>158</v>
      </c>
      <c r="BK884" s="126">
        <f>SUM(BK885:BK924)</f>
        <v>0</v>
      </c>
    </row>
    <row r="885" spans="2:65" s="1" customFormat="1" ht="16.5" customHeight="1" x14ac:dyDescent="0.2">
      <c r="B885" s="33"/>
      <c r="C885" s="129" t="s">
        <v>1304</v>
      </c>
      <c r="D885" s="129" t="s">
        <v>161</v>
      </c>
      <c r="E885" s="130" t="s">
        <v>1305</v>
      </c>
      <c r="F885" s="131" t="s">
        <v>1306</v>
      </c>
      <c r="G885" s="132" t="s">
        <v>164</v>
      </c>
      <c r="H885" s="133">
        <v>126.39</v>
      </c>
      <c r="I885" s="134"/>
      <c r="J885" s="135">
        <f>ROUND(I885*H885,2)</f>
        <v>0</v>
      </c>
      <c r="K885" s="131" t="s">
        <v>165</v>
      </c>
      <c r="L885" s="33"/>
      <c r="M885" s="136" t="s">
        <v>19</v>
      </c>
      <c r="N885" s="137" t="s">
        <v>47</v>
      </c>
      <c r="P885" s="138">
        <f>O885*H885</f>
        <v>0</v>
      </c>
      <c r="Q885" s="138">
        <v>1E-3</v>
      </c>
      <c r="R885" s="138">
        <f>Q885*H885</f>
        <v>0.12639</v>
      </c>
      <c r="S885" s="138">
        <v>3.1E-4</v>
      </c>
      <c r="T885" s="138">
        <f>S885*H885</f>
        <v>3.9180899999999998E-2</v>
      </c>
      <c r="U885" s="276" t="s">
        <v>19</v>
      </c>
      <c r="V885" s="1" t="str">
        <f t="shared" si="12"/>
        <v/>
      </c>
      <c r="AR885" s="140" t="s">
        <v>259</v>
      </c>
      <c r="AT885" s="140" t="s">
        <v>161</v>
      </c>
      <c r="AU885" s="140" t="s">
        <v>88</v>
      </c>
      <c r="AY885" s="18" t="s">
        <v>158</v>
      </c>
      <c r="BE885" s="141">
        <f>IF(N885="základní",J885,0)</f>
        <v>0</v>
      </c>
      <c r="BF885" s="141">
        <f>IF(N885="snížená",J885,0)</f>
        <v>0</v>
      </c>
      <c r="BG885" s="141">
        <f>IF(N885="zákl. přenesená",J885,0)</f>
        <v>0</v>
      </c>
      <c r="BH885" s="141">
        <f>IF(N885="sníž. přenesená",J885,0)</f>
        <v>0</v>
      </c>
      <c r="BI885" s="141">
        <f>IF(N885="nulová",J885,0)</f>
        <v>0</v>
      </c>
      <c r="BJ885" s="18" t="s">
        <v>88</v>
      </c>
      <c r="BK885" s="141">
        <f>ROUND(I885*H885,2)</f>
        <v>0</v>
      </c>
      <c r="BL885" s="18" t="s">
        <v>259</v>
      </c>
      <c r="BM885" s="140" t="s">
        <v>1307</v>
      </c>
    </row>
    <row r="886" spans="2:65" s="1" customFormat="1" x14ac:dyDescent="0.2">
      <c r="B886" s="33"/>
      <c r="D886" s="142" t="s">
        <v>168</v>
      </c>
      <c r="F886" s="143" t="s">
        <v>1308</v>
      </c>
      <c r="I886" s="144"/>
      <c r="L886" s="33"/>
      <c r="M886" s="145"/>
      <c r="U886" s="277"/>
      <c r="V886" s="1" t="str">
        <f t="shared" si="12"/>
        <v/>
      </c>
      <c r="AT886" s="18" t="s">
        <v>168</v>
      </c>
      <c r="AU886" s="18" t="s">
        <v>88</v>
      </c>
    </row>
    <row r="887" spans="2:65" s="14" customFormat="1" x14ac:dyDescent="0.2">
      <c r="B887" s="159"/>
      <c r="D887" s="147" t="s">
        <v>170</v>
      </c>
      <c r="E887" s="160" t="s">
        <v>19</v>
      </c>
      <c r="F887" s="161" t="s">
        <v>1309</v>
      </c>
      <c r="H887" s="160" t="s">
        <v>19</v>
      </c>
      <c r="I887" s="162"/>
      <c r="L887" s="159"/>
      <c r="M887" s="163"/>
      <c r="U887" s="280"/>
      <c r="V887" s="1" t="str">
        <f t="shared" si="12"/>
        <v/>
      </c>
      <c r="AT887" s="160" t="s">
        <v>170</v>
      </c>
      <c r="AU887" s="160" t="s">
        <v>88</v>
      </c>
      <c r="AV887" s="14" t="s">
        <v>82</v>
      </c>
      <c r="AW887" s="14" t="s">
        <v>36</v>
      </c>
      <c r="AX887" s="14" t="s">
        <v>75</v>
      </c>
      <c r="AY887" s="160" t="s">
        <v>158</v>
      </c>
    </row>
    <row r="888" spans="2:65" s="12" customFormat="1" x14ac:dyDescent="0.2">
      <c r="B888" s="146"/>
      <c r="D888" s="147" t="s">
        <v>170</v>
      </c>
      <c r="E888" s="148" t="s">
        <v>19</v>
      </c>
      <c r="F888" s="149" t="s">
        <v>1310</v>
      </c>
      <c r="H888" s="150">
        <v>24.614999999999998</v>
      </c>
      <c r="I888" s="151"/>
      <c r="L888" s="146"/>
      <c r="M888" s="152"/>
      <c r="U888" s="278"/>
      <c r="V888" s="1" t="str">
        <f t="shared" si="12"/>
        <v/>
      </c>
      <c r="AT888" s="148" t="s">
        <v>170</v>
      </c>
      <c r="AU888" s="148" t="s">
        <v>88</v>
      </c>
      <c r="AV888" s="12" t="s">
        <v>88</v>
      </c>
      <c r="AW888" s="12" t="s">
        <v>36</v>
      </c>
      <c r="AX888" s="12" t="s">
        <v>75</v>
      </c>
      <c r="AY888" s="148" t="s">
        <v>158</v>
      </c>
    </row>
    <row r="889" spans="2:65" s="12" customFormat="1" x14ac:dyDescent="0.2">
      <c r="B889" s="146"/>
      <c r="D889" s="147" t="s">
        <v>170</v>
      </c>
      <c r="E889" s="148" t="s">
        <v>19</v>
      </c>
      <c r="F889" s="149" t="s">
        <v>1311</v>
      </c>
      <c r="H889" s="150">
        <v>101.77500000000001</v>
      </c>
      <c r="I889" s="151"/>
      <c r="L889" s="146"/>
      <c r="M889" s="152"/>
      <c r="U889" s="278"/>
      <c r="V889" s="1" t="str">
        <f t="shared" si="12"/>
        <v/>
      </c>
      <c r="AT889" s="148" t="s">
        <v>170</v>
      </c>
      <c r="AU889" s="148" t="s">
        <v>88</v>
      </c>
      <c r="AV889" s="12" t="s">
        <v>88</v>
      </c>
      <c r="AW889" s="12" t="s">
        <v>36</v>
      </c>
      <c r="AX889" s="12" t="s">
        <v>75</v>
      </c>
      <c r="AY889" s="148" t="s">
        <v>158</v>
      </c>
    </row>
    <row r="890" spans="2:65" s="13" customFormat="1" x14ac:dyDescent="0.2">
      <c r="B890" s="153"/>
      <c r="D890" s="147" t="s">
        <v>170</v>
      </c>
      <c r="E890" s="154" t="s">
        <v>19</v>
      </c>
      <c r="F890" s="155" t="s">
        <v>173</v>
      </c>
      <c r="H890" s="156">
        <v>126.39</v>
      </c>
      <c r="I890" s="157"/>
      <c r="L890" s="153"/>
      <c r="M890" s="158"/>
      <c r="U890" s="279"/>
      <c r="V890" s="1" t="str">
        <f t="shared" si="12"/>
        <v/>
      </c>
      <c r="AT890" s="154" t="s">
        <v>170</v>
      </c>
      <c r="AU890" s="154" t="s">
        <v>88</v>
      </c>
      <c r="AV890" s="13" t="s">
        <v>166</v>
      </c>
      <c r="AW890" s="13" t="s">
        <v>36</v>
      </c>
      <c r="AX890" s="13" t="s">
        <v>82</v>
      </c>
      <c r="AY890" s="154" t="s">
        <v>158</v>
      </c>
    </row>
    <row r="891" spans="2:65" s="1" customFormat="1" ht="16.5" customHeight="1" x14ac:dyDescent="0.2">
      <c r="B891" s="33"/>
      <c r="C891" s="129" t="s">
        <v>1312</v>
      </c>
      <c r="D891" s="129" t="s">
        <v>161</v>
      </c>
      <c r="E891" s="130" t="s">
        <v>1313</v>
      </c>
      <c r="F891" s="131" t="s">
        <v>1314</v>
      </c>
      <c r="G891" s="132" t="s">
        <v>164</v>
      </c>
      <c r="H891" s="133">
        <v>126.39</v>
      </c>
      <c r="I891" s="134"/>
      <c r="J891" s="135">
        <f>ROUND(I891*H891,2)</f>
        <v>0</v>
      </c>
      <c r="K891" s="131" t="s">
        <v>165</v>
      </c>
      <c r="L891" s="33"/>
      <c r="M891" s="136" t="s">
        <v>19</v>
      </c>
      <c r="N891" s="137" t="s">
        <v>47</v>
      </c>
      <c r="P891" s="138">
        <f>O891*H891</f>
        <v>0</v>
      </c>
      <c r="Q891" s="138">
        <v>0</v>
      </c>
      <c r="R891" s="138">
        <f>Q891*H891</f>
        <v>0</v>
      </c>
      <c r="S891" s="138">
        <v>0</v>
      </c>
      <c r="T891" s="138">
        <f>S891*H891</f>
        <v>0</v>
      </c>
      <c r="U891" s="276" t="s">
        <v>19</v>
      </c>
      <c r="V891" s="1" t="str">
        <f t="shared" si="12"/>
        <v/>
      </c>
      <c r="AR891" s="140" t="s">
        <v>259</v>
      </c>
      <c r="AT891" s="140" t="s">
        <v>161</v>
      </c>
      <c r="AU891" s="140" t="s">
        <v>88</v>
      </c>
      <c r="AY891" s="18" t="s">
        <v>158</v>
      </c>
      <c r="BE891" s="141">
        <f>IF(N891="základní",J891,0)</f>
        <v>0</v>
      </c>
      <c r="BF891" s="141">
        <f>IF(N891="snížená",J891,0)</f>
        <v>0</v>
      </c>
      <c r="BG891" s="141">
        <f>IF(N891="zákl. přenesená",J891,0)</f>
        <v>0</v>
      </c>
      <c r="BH891" s="141">
        <f>IF(N891="sníž. přenesená",J891,0)</f>
        <v>0</v>
      </c>
      <c r="BI891" s="141">
        <f>IF(N891="nulová",J891,0)</f>
        <v>0</v>
      </c>
      <c r="BJ891" s="18" t="s">
        <v>88</v>
      </c>
      <c r="BK891" s="141">
        <f>ROUND(I891*H891,2)</f>
        <v>0</v>
      </c>
      <c r="BL891" s="18" t="s">
        <v>259</v>
      </c>
      <c r="BM891" s="140" t="s">
        <v>1315</v>
      </c>
    </row>
    <row r="892" spans="2:65" s="1" customFormat="1" x14ac:dyDescent="0.2">
      <c r="B892" s="33"/>
      <c r="D892" s="142" t="s">
        <v>168</v>
      </c>
      <c r="F892" s="143" t="s">
        <v>1316</v>
      </c>
      <c r="I892" s="144"/>
      <c r="L892" s="33"/>
      <c r="M892" s="145"/>
      <c r="U892" s="277"/>
      <c r="V892" s="1" t="str">
        <f t="shared" si="12"/>
        <v/>
      </c>
      <c r="AT892" s="18" t="s">
        <v>168</v>
      </c>
      <c r="AU892" s="18" t="s">
        <v>88</v>
      </c>
    </row>
    <row r="893" spans="2:65" s="1" customFormat="1" ht="16.5" customHeight="1" x14ac:dyDescent="0.2">
      <c r="B893" s="33"/>
      <c r="C893" s="129" t="s">
        <v>1317</v>
      </c>
      <c r="D893" s="129" t="s">
        <v>161</v>
      </c>
      <c r="E893" s="130" t="s">
        <v>1318</v>
      </c>
      <c r="F893" s="131" t="s">
        <v>1319</v>
      </c>
      <c r="G893" s="132" t="s">
        <v>164</v>
      </c>
      <c r="H893" s="133">
        <v>20</v>
      </c>
      <c r="I893" s="134"/>
      <c r="J893" s="135">
        <f>ROUND(I893*H893,2)</f>
        <v>0</v>
      </c>
      <c r="K893" s="131" t="s">
        <v>165</v>
      </c>
      <c r="L893" s="33"/>
      <c r="M893" s="136" t="s">
        <v>19</v>
      </c>
      <c r="N893" s="137" t="s">
        <v>47</v>
      </c>
      <c r="P893" s="138">
        <f>O893*H893</f>
        <v>0</v>
      </c>
      <c r="Q893" s="138">
        <v>2.5000000000000001E-4</v>
      </c>
      <c r="R893" s="138">
        <f>Q893*H893</f>
        <v>5.0000000000000001E-3</v>
      </c>
      <c r="S893" s="138">
        <v>0</v>
      </c>
      <c r="T893" s="138">
        <f>S893*H893</f>
        <v>0</v>
      </c>
      <c r="U893" s="276" t="s">
        <v>19</v>
      </c>
      <c r="V893" s="1" t="str">
        <f t="shared" si="12"/>
        <v/>
      </c>
      <c r="AR893" s="140" t="s">
        <v>259</v>
      </c>
      <c r="AT893" s="140" t="s">
        <v>161</v>
      </c>
      <c r="AU893" s="140" t="s">
        <v>88</v>
      </c>
      <c r="AY893" s="18" t="s">
        <v>158</v>
      </c>
      <c r="BE893" s="141">
        <f>IF(N893="základní",J893,0)</f>
        <v>0</v>
      </c>
      <c r="BF893" s="141">
        <f>IF(N893="snížená",J893,0)</f>
        <v>0</v>
      </c>
      <c r="BG893" s="141">
        <f>IF(N893="zákl. přenesená",J893,0)</f>
        <v>0</v>
      </c>
      <c r="BH893" s="141">
        <f>IF(N893="sníž. přenesená",J893,0)</f>
        <v>0</v>
      </c>
      <c r="BI893" s="141">
        <f>IF(N893="nulová",J893,0)</f>
        <v>0</v>
      </c>
      <c r="BJ893" s="18" t="s">
        <v>88</v>
      </c>
      <c r="BK893" s="141">
        <f>ROUND(I893*H893,2)</f>
        <v>0</v>
      </c>
      <c r="BL893" s="18" t="s">
        <v>259</v>
      </c>
      <c r="BM893" s="140" t="s">
        <v>1320</v>
      </c>
    </row>
    <row r="894" spans="2:65" s="1" customFormat="1" x14ac:dyDescent="0.2">
      <c r="B894" s="33"/>
      <c r="D894" s="142" t="s">
        <v>168</v>
      </c>
      <c r="F894" s="143" t="s">
        <v>1321</v>
      </c>
      <c r="I894" s="144"/>
      <c r="L894" s="33"/>
      <c r="M894" s="145"/>
      <c r="U894" s="277"/>
      <c r="V894" s="1" t="str">
        <f t="shared" si="12"/>
        <v/>
      </c>
      <c r="AT894" s="18" t="s">
        <v>168</v>
      </c>
      <c r="AU894" s="18" t="s">
        <v>88</v>
      </c>
    </row>
    <row r="895" spans="2:65" s="12" customFormat="1" x14ac:dyDescent="0.2">
      <c r="B895" s="146"/>
      <c r="D895" s="147" t="s">
        <v>170</v>
      </c>
      <c r="E895" s="148" t="s">
        <v>19</v>
      </c>
      <c r="F895" s="149" t="s">
        <v>1322</v>
      </c>
      <c r="H895" s="150">
        <v>20</v>
      </c>
      <c r="I895" s="151"/>
      <c r="L895" s="146"/>
      <c r="M895" s="152"/>
      <c r="U895" s="278"/>
      <c r="V895" s="1" t="str">
        <f t="shared" si="12"/>
        <v/>
      </c>
      <c r="AT895" s="148" t="s">
        <v>170</v>
      </c>
      <c r="AU895" s="148" t="s">
        <v>88</v>
      </c>
      <c r="AV895" s="12" t="s">
        <v>88</v>
      </c>
      <c r="AW895" s="12" t="s">
        <v>36</v>
      </c>
      <c r="AX895" s="12" t="s">
        <v>75</v>
      </c>
      <c r="AY895" s="148" t="s">
        <v>158</v>
      </c>
    </row>
    <row r="896" spans="2:65" s="13" customFormat="1" x14ac:dyDescent="0.2">
      <c r="B896" s="153"/>
      <c r="D896" s="147" t="s">
        <v>170</v>
      </c>
      <c r="E896" s="154" t="s">
        <v>19</v>
      </c>
      <c r="F896" s="155" t="s">
        <v>173</v>
      </c>
      <c r="H896" s="156">
        <v>20</v>
      </c>
      <c r="I896" s="157"/>
      <c r="L896" s="153"/>
      <c r="M896" s="158"/>
      <c r="U896" s="279"/>
      <c r="V896" s="1" t="str">
        <f t="shared" si="12"/>
        <v/>
      </c>
      <c r="AT896" s="154" t="s">
        <v>170</v>
      </c>
      <c r="AU896" s="154" t="s">
        <v>88</v>
      </c>
      <c r="AV896" s="13" t="s">
        <v>166</v>
      </c>
      <c r="AW896" s="13" t="s">
        <v>36</v>
      </c>
      <c r="AX896" s="13" t="s">
        <v>82</v>
      </c>
      <c r="AY896" s="154" t="s">
        <v>158</v>
      </c>
    </row>
    <row r="897" spans="2:65" s="1" customFormat="1" ht="16.5" customHeight="1" x14ac:dyDescent="0.2">
      <c r="B897" s="33"/>
      <c r="C897" s="129" t="s">
        <v>1323</v>
      </c>
      <c r="D897" s="129" t="s">
        <v>161</v>
      </c>
      <c r="E897" s="130" t="s">
        <v>1324</v>
      </c>
      <c r="F897" s="131" t="s">
        <v>1325</v>
      </c>
      <c r="G897" s="132" t="s">
        <v>164</v>
      </c>
      <c r="H897" s="133">
        <v>238.22399999999999</v>
      </c>
      <c r="I897" s="134"/>
      <c r="J897" s="135">
        <f>ROUND(I897*H897,2)</f>
        <v>0</v>
      </c>
      <c r="K897" s="131" t="s">
        <v>165</v>
      </c>
      <c r="L897" s="33"/>
      <c r="M897" s="136" t="s">
        <v>19</v>
      </c>
      <c r="N897" s="137" t="s">
        <v>47</v>
      </c>
      <c r="P897" s="138">
        <f>O897*H897</f>
        <v>0</v>
      </c>
      <c r="Q897" s="138">
        <v>2.0000000000000001E-4</v>
      </c>
      <c r="R897" s="138">
        <f>Q897*H897</f>
        <v>4.7644800000000001E-2</v>
      </c>
      <c r="S897" s="138">
        <v>0</v>
      </c>
      <c r="T897" s="138">
        <f>S897*H897</f>
        <v>0</v>
      </c>
      <c r="U897" s="276" t="s">
        <v>19</v>
      </c>
      <c r="V897" s="1" t="str">
        <f t="shared" si="12"/>
        <v/>
      </c>
      <c r="AR897" s="140" t="s">
        <v>259</v>
      </c>
      <c r="AT897" s="140" t="s">
        <v>161</v>
      </c>
      <c r="AU897" s="140" t="s">
        <v>88</v>
      </c>
      <c r="AY897" s="18" t="s">
        <v>158</v>
      </c>
      <c r="BE897" s="141">
        <f>IF(N897="základní",J897,0)</f>
        <v>0</v>
      </c>
      <c r="BF897" s="141">
        <f>IF(N897="snížená",J897,0)</f>
        <v>0</v>
      </c>
      <c r="BG897" s="141">
        <f>IF(N897="zákl. přenesená",J897,0)</f>
        <v>0</v>
      </c>
      <c r="BH897" s="141">
        <f>IF(N897="sníž. přenesená",J897,0)</f>
        <v>0</v>
      </c>
      <c r="BI897" s="141">
        <f>IF(N897="nulová",J897,0)</f>
        <v>0</v>
      </c>
      <c r="BJ897" s="18" t="s">
        <v>88</v>
      </c>
      <c r="BK897" s="141">
        <f>ROUND(I897*H897,2)</f>
        <v>0</v>
      </c>
      <c r="BL897" s="18" t="s">
        <v>259</v>
      </c>
      <c r="BM897" s="140" t="s">
        <v>1326</v>
      </c>
    </row>
    <row r="898" spans="2:65" s="1" customFormat="1" x14ac:dyDescent="0.2">
      <c r="B898" s="33"/>
      <c r="D898" s="142" t="s">
        <v>168</v>
      </c>
      <c r="F898" s="143" t="s">
        <v>1327</v>
      </c>
      <c r="I898" s="144"/>
      <c r="L898" s="33"/>
      <c r="M898" s="145"/>
      <c r="U898" s="277"/>
      <c r="V898" s="1" t="str">
        <f t="shared" si="12"/>
        <v/>
      </c>
      <c r="AT898" s="18" t="s">
        <v>168</v>
      </c>
      <c r="AU898" s="18" t="s">
        <v>88</v>
      </c>
    </row>
    <row r="899" spans="2:65" s="14" customFormat="1" x14ac:dyDescent="0.2">
      <c r="B899" s="159"/>
      <c r="D899" s="147" t="s">
        <v>170</v>
      </c>
      <c r="E899" s="160" t="s">
        <v>19</v>
      </c>
      <c r="F899" s="161" t="s">
        <v>655</v>
      </c>
      <c r="H899" s="160" t="s">
        <v>19</v>
      </c>
      <c r="I899" s="162"/>
      <c r="L899" s="159"/>
      <c r="M899" s="163"/>
      <c r="U899" s="280"/>
      <c r="V899" s="1" t="str">
        <f t="shared" si="12"/>
        <v/>
      </c>
      <c r="AT899" s="160" t="s">
        <v>170</v>
      </c>
      <c r="AU899" s="160" t="s">
        <v>88</v>
      </c>
      <c r="AV899" s="14" t="s">
        <v>82</v>
      </c>
      <c r="AW899" s="14" t="s">
        <v>36</v>
      </c>
      <c r="AX899" s="14" t="s">
        <v>75</v>
      </c>
      <c r="AY899" s="160" t="s">
        <v>158</v>
      </c>
    </row>
    <row r="900" spans="2:65" s="12" customFormat="1" x14ac:dyDescent="0.2">
      <c r="B900" s="146"/>
      <c r="D900" s="147" t="s">
        <v>170</v>
      </c>
      <c r="E900" s="148" t="s">
        <v>19</v>
      </c>
      <c r="F900" s="149" t="s">
        <v>1328</v>
      </c>
      <c r="H900" s="150">
        <v>37.94</v>
      </c>
      <c r="I900" s="151"/>
      <c r="L900" s="146"/>
      <c r="M900" s="152"/>
      <c r="U900" s="278"/>
      <c r="V900" s="1" t="str">
        <f t="shared" si="12"/>
        <v/>
      </c>
      <c r="AT900" s="148" t="s">
        <v>170</v>
      </c>
      <c r="AU900" s="148" t="s">
        <v>88</v>
      </c>
      <c r="AV900" s="12" t="s">
        <v>88</v>
      </c>
      <c r="AW900" s="12" t="s">
        <v>36</v>
      </c>
      <c r="AX900" s="12" t="s">
        <v>75</v>
      </c>
      <c r="AY900" s="148" t="s">
        <v>158</v>
      </c>
    </row>
    <row r="901" spans="2:65" s="12" customFormat="1" x14ac:dyDescent="0.2">
      <c r="B901" s="146"/>
      <c r="D901" s="147" t="s">
        <v>170</v>
      </c>
      <c r="E901" s="148" t="s">
        <v>19</v>
      </c>
      <c r="F901" s="149" t="s">
        <v>1329</v>
      </c>
      <c r="H901" s="150">
        <v>-4.2329999999999997</v>
      </c>
      <c r="I901" s="151"/>
      <c r="L901" s="146"/>
      <c r="M901" s="152"/>
      <c r="U901" s="278"/>
      <c r="V901" s="1" t="str">
        <f t="shared" si="12"/>
        <v/>
      </c>
      <c r="AT901" s="148" t="s">
        <v>170</v>
      </c>
      <c r="AU901" s="148" t="s">
        <v>88</v>
      </c>
      <c r="AV901" s="12" t="s">
        <v>88</v>
      </c>
      <c r="AW901" s="12" t="s">
        <v>36</v>
      </c>
      <c r="AX901" s="12" t="s">
        <v>75</v>
      </c>
      <c r="AY901" s="148" t="s">
        <v>158</v>
      </c>
    </row>
    <row r="902" spans="2:65" s="14" customFormat="1" x14ac:dyDescent="0.2">
      <c r="B902" s="159"/>
      <c r="D902" s="147" t="s">
        <v>170</v>
      </c>
      <c r="E902" s="160" t="s">
        <v>19</v>
      </c>
      <c r="F902" s="161" t="s">
        <v>1330</v>
      </c>
      <c r="H902" s="160" t="s">
        <v>19</v>
      </c>
      <c r="I902" s="162"/>
      <c r="L902" s="159"/>
      <c r="M902" s="163"/>
      <c r="U902" s="280"/>
      <c r="V902" s="1" t="str">
        <f t="shared" si="12"/>
        <v/>
      </c>
      <c r="AT902" s="160" t="s">
        <v>170</v>
      </c>
      <c r="AU902" s="160" t="s">
        <v>88</v>
      </c>
      <c r="AV902" s="14" t="s">
        <v>82</v>
      </c>
      <c r="AW902" s="14" t="s">
        <v>36</v>
      </c>
      <c r="AX902" s="14" t="s">
        <v>75</v>
      </c>
      <c r="AY902" s="160" t="s">
        <v>158</v>
      </c>
    </row>
    <row r="903" spans="2:65" s="12" customFormat="1" x14ac:dyDescent="0.2">
      <c r="B903" s="146"/>
      <c r="D903" s="147" t="s">
        <v>170</v>
      </c>
      <c r="E903" s="148" t="s">
        <v>19</v>
      </c>
      <c r="F903" s="149" t="s">
        <v>1331</v>
      </c>
      <c r="H903" s="150">
        <v>18.78</v>
      </c>
      <c r="I903" s="151"/>
      <c r="L903" s="146"/>
      <c r="M903" s="152"/>
      <c r="U903" s="278"/>
      <c r="V903" s="1" t="str">
        <f t="shared" si="12"/>
        <v/>
      </c>
      <c r="AT903" s="148" t="s">
        <v>170</v>
      </c>
      <c r="AU903" s="148" t="s">
        <v>88</v>
      </c>
      <c r="AV903" s="12" t="s">
        <v>88</v>
      </c>
      <c r="AW903" s="12" t="s">
        <v>36</v>
      </c>
      <c r="AX903" s="12" t="s">
        <v>75</v>
      </c>
      <c r="AY903" s="148" t="s">
        <v>158</v>
      </c>
    </row>
    <row r="904" spans="2:65" s="14" customFormat="1" x14ac:dyDescent="0.2">
      <c r="B904" s="159"/>
      <c r="D904" s="147" t="s">
        <v>170</v>
      </c>
      <c r="E904" s="160" t="s">
        <v>19</v>
      </c>
      <c r="F904" s="161" t="s">
        <v>1332</v>
      </c>
      <c r="H904" s="160" t="s">
        <v>19</v>
      </c>
      <c r="I904" s="162"/>
      <c r="L904" s="159"/>
      <c r="M904" s="163"/>
      <c r="U904" s="280"/>
      <c r="V904" s="1" t="str">
        <f t="shared" si="12"/>
        <v/>
      </c>
      <c r="AT904" s="160" t="s">
        <v>170</v>
      </c>
      <c r="AU904" s="160" t="s">
        <v>88</v>
      </c>
      <c r="AV904" s="14" t="s">
        <v>82</v>
      </c>
      <c r="AW904" s="14" t="s">
        <v>36</v>
      </c>
      <c r="AX904" s="14" t="s">
        <v>75</v>
      </c>
      <c r="AY904" s="160" t="s">
        <v>158</v>
      </c>
    </row>
    <row r="905" spans="2:65" s="12" customFormat="1" x14ac:dyDescent="0.2">
      <c r="B905" s="146"/>
      <c r="D905" s="147" t="s">
        <v>170</v>
      </c>
      <c r="E905" s="148" t="s">
        <v>19</v>
      </c>
      <c r="F905" s="149" t="s">
        <v>1333</v>
      </c>
      <c r="H905" s="150">
        <v>24.3</v>
      </c>
      <c r="I905" s="151"/>
      <c r="L905" s="146"/>
      <c r="M905" s="152"/>
      <c r="U905" s="278"/>
      <c r="V905" s="1" t="str">
        <f t="shared" si="12"/>
        <v/>
      </c>
      <c r="AT905" s="148" t="s">
        <v>170</v>
      </c>
      <c r="AU905" s="148" t="s">
        <v>88</v>
      </c>
      <c r="AV905" s="12" t="s">
        <v>88</v>
      </c>
      <c r="AW905" s="12" t="s">
        <v>36</v>
      </c>
      <c r="AX905" s="12" t="s">
        <v>75</v>
      </c>
      <c r="AY905" s="148" t="s">
        <v>158</v>
      </c>
    </row>
    <row r="906" spans="2:65" s="14" customFormat="1" x14ac:dyDescent="0.2">
      <c r="B906" s="159"/>
      <c r="D906" s="147" t="s">
        <v>170</v>
      </c>
      <c r="E906" s="160" t="s">
        <v>19</v>
      </c>
      <c r="F906" s="161" t="s">
        <v>806</v>
      </c>
      <c r="H906" s="160" t="s">
        <v>19</v>
      </c>
      <c r="I906" s="162"/>
      <c r="L906" s="159"/>
      <c r="M906" s="163"/>
      <c r="U906" s="280"/>
      <c r="V906" s="1" t="str">
        <f t="shared" si="12"/>
        <v/>
      </c>
      <c r="AT906" s="160" t="s">
        <v>170</v>
      </c>
      <c r="AU906" s="160" t="s">
        <v>88</v>
      </c>
      <c r="AV906" s="14" t="s">
        <v>82</v>
      </c>
      <c r="AW906" s="14" t="s">
        <v>36</v>
      </c>
      <c r="AX906" s="14" t="s">
        <v>75</v>
      </c>
      <c r="AY906" s="160" t="s">
        <v>158</v>
      </c>
    </row>
    <row r="907" spans="2:65" s="12" customFormat="1" x14ac:dyDescent="0.2">
      <c r="B907" s="146"/>
      <c r="D907" s="147" t="s">
        <v>170</v>
      </c>
      <c r="E907" s="148" t="s">
        <v>19</v>
      </c>
      <c r="F907" s="149" t="s">
        <v>1334</v>
      </c>
      <c r="H907" s="150">
        <v>12.15</v>
      </c>
      <c r="I907" s="151"/>
      <c r="L907" s="146"/>
      <c r="M907" s="152"/>
      <c r="U907" s="278"/>
      <c r="V907" s="1" t="str">
        <f t="shared" si="12"/>
        <v/>
      </c>
      <c r="AT907" s="148" t="s">
        <v>170</v>
      </c>
      <c r="AU907" s="148" t="s">
        <v>88</v>
      </c>
      <c r="AV907" s="12" t="s">
        <v>88</v>
      </c>
      <c r="AW907" s="12" t="s">
        <v>36</v>
      </c>
      <c r="AX907" s="12" t="s">
        <v>75</v>
      </c>
      <c r="AY907" s="148" t="s">
        <v>158</v>
      </c>
    </row>
    <row r="908" spans="2:65" s="14" customFormat="1" x14ac:dyDescent="0.2">
      <c r="B908" s="159"/>
      <c r="D908" s="147" t="s">
        <v>170</v>
      </c>
      <c r="E908" s="160" t="s">
        <v>19</v>
      </c>
      <c r="F908" s="161" t="s">
        <v>803</v>
      </c>
      <c r="H908" s="160" t="s">
        <v>19</v>
      </c>
      <c r="I908" s="162"/>
      <c r="L908" s="159"/>
      <c r="M908" s="163"/>
      <c r="U908" s="280"/>
      <c r="V908" s="1" t="str">
        <f t="shared" si="12"/>
        <v/>
      </c>
      <c r="AT908" s="160" t="s">
        <v>170</v>
      </c>
      <c r="AU908" s="160" t="s">
        <v>88</v>
      </c>
      <c r="AV908" s="14" t="s">
        <v>82</v>
      </c>
      <c r="AW908" s="14" t="s">
        <v>36</v>
      </c>
      <c r="AX908" s="14" t="s">
        <v>75</v>
      </c>
      <c r="AY908" s="160" t="s">
        <v>158</v>
      </c>
    </row>
    <row r="909" spans="2:65" s="12" customFormat="1" x14ac:dyDescent="0.2">
      <c r="B909" s="146"/>
      <c r="D909" s="147" t="s">
        <v>170</v>
      </c>
      <c r="E909" s="148" t="s">
        <v>19</v>
      </c>
      <c r="F909" s="149" t="s">
        <v>1335</v>
      </c>
      <c r="H909" s="150">
        <v>27.66</v>
      </c>
      <c r="I909" s="151"/>
      <c r="L909" s="146"/>
      <c r="M909" s="152"/>
      <c r="U909" s="278"/>
      <c r="V909" s="1" t="str">
        <f t="shared" si="12"/>
        <v/>
      </c>
      <c r="AT909" s="148" t="s">
        <v>170</v>
      </c>
      <c r="AU909" s="148" t="s">
        <v>88</v>
      </c>
      <c r="AV909" s="12" t="s">
        <v>88</v>
      </c>
      <c r="AW909" s="12" t="s">
        <v>36</v>
      </c>
      <c r="AX909" s="12" t="s">
        <v>75</v>
      </c>
      <c r="AY909" s="148" t="s">
        <v>158</v>
      </c>
    </row>
    <row r="910" spans="2:65" s="14" customFormat="1" x14ac:dyDescent="0.2">
      <c r="B910" s="159"/>
      <c r="D910" s="147" t="s">
        <v>170</v>
      </c>
      <c r="E910" s="160" t="s">
        <v>19</v>
      </c>
      <c r="F910" s="161" t="s">
        <v>1231</v>
      </c>
      <c r="H910" s="160" t="s">
        <v>19</v>
      </c>
      <c r="I910" s="162"/>
      <c r="L910" s="159"/>
      <c r="M910" s="163"/>
      <c r="U910" s="280"/>
      <c r="V910" s="1" t="str">
        <f t="shared" si="12"/>
        <v/>
      </c>
      <c r="AT910" s="160" t="s">
        <v>170</v>
      </c>
      <c r="AU910" s="160" t="s">
        <v>88</v>
      </c>
      <c r="AV910" s="14" t="s">
        <v>82</v>
      </c>
      <c r="AW910" s="14" t="s">
        <v>36</v>
      </c>
      <c r="AX910" s="14" t="s">
        <v>75</v>
      </c>
      <c r="AY910" s="160" t="s">
        <v>158</v>
      </c>
    </row>
    <row r="911" spans="2:65" s="12" customFormat="1" x14ac:dyDescent="0.2">
      <c r="B911" s="146"/>
      <c r="D911" s="147" t="s">
        <v>170</v>
      </c>
      <c r="E911" s="148" t="s">
        <v>19</v>
      </c>
      <c r="F911" s="149" t="s">
        <v>1336</v>
      </c>
      <c r="H911" s="150">
        <v>88.95</v>
      </c>
      <c r="I911" s="151"/>
      <c r="L911" s="146"/>
      <c r="M911" s="152"/>
      <c r="U911" s="278"/>
      <c r="V911" s="1" t="str">
        <f t="shared" si="12"/>
        <v/>
      </c>
      <c r="AT911" s="148" t="s">
        <v>170</v>
      </c>
      <c r="AU911" s="148" t="s">
        <v>88</v>
      </c>
      <c r="AV911" s="12" t="s">
        <v>88</v>
      </c>
      <c r="AW911" s="12" t="s">
        <v>36</v>
      </c>
      <c r="AX911" s="12" t="s">
        <v>75</v>
      </c>
      <c r="AY911" s="148" t="s">
        <v>158</v>
      </c>
    </row>
    <row r="912" spans="2:65" s="12" customFormat="1" x14ac:dyDescent="0.2">
      <c r="B912" s="146"/>
      <c r="D912" s="147" t="s">
        <v>170</v>
      </c>
      <c r="E912" s="148" t="s">
        <v>19</v>
      </c>
      <c r="F912" s="149" t="s">
        <v>1337</v>
      </c>
      <c r="H912" s="150">
        <v>-2.7639999999999998</v>
      </c>
      <c r="I912" s="151"/>
      <c r="L912" s="146"/>
      <c r="M912" s="152"/>
      <c r="U912" s="278"/>
      <c r="V912" s="1" t="str">
        <f t="shared" si="12"/>
        <v/>
      </c>
      <c r="AT912" s="148" t="s">
        <v>170</v>
      </c>
      <c r="AU912" s="148" t="s">
        <v>88</v>
      </c>
      <c r="AV912" s="12" t="s">
        <v>88</v>
      </c>
      <c r="AW912" s="12" t="s">
        <v>36</v>
      </c>
      <c r="AX912" s="12" t="s">
        <v>75</v>
      </c>
      <c r="AY912" s="148" t="s">
        <v>158</v>
      </c>
    </row>
    <row r="913" spans="2:65" s="12" customFormat="1" x14ac:dyDescent="0.2">
      <c r="B913" s="146"/>
      <c r="D913" s="147" t="s">
        <v>170</v>
      </c>
      <c r="E913" s="148" t="s">
        <v>19</v>
      </c>
      <c r="F913" s="149" t="s">
        <v>1338</v>
      </c>
      <c r="H913" s="150">
        <v>0.68</v>
      </c>
      <c r="I913" s="151"/>
      <c r="L913" s="146"/>
      <c r="M913" s="152"/>
      <c r="U913" s="278"/>
      <c r="V913" s="1" t="str">
        <f t="shared" si="12"/>
        <v/>
      </c>
      <c r="AT913" s="148" t="s">
        <v>170</v>
      </c>
      <c r="AU913" s="148" t="s">
        <v>88</v>
      </c>
      <c r="AV913" s="12" t="s">
        <v>88</v>
      </c>
      <c r="AW913" s="12" t="s">
        <v>36</v>
      </c>
      <c r="AX913" s="12" t="s">
        <v>75</v>
      </c>
      <c r="AY913" s="148" t="s">
        <v>158</v>
      </c>
    </row>
    <row r="914" spans="2:65" s="14" customFormat="1" x14ac:dyDescent="0.2">
      <c r="B914" s="159"/>
      <c r="D914" s="147" t="s">
        <v>170</v>
      </c>
      <c r="E914" s="160" t="s">
        <v>19</v>
      </c>
      <c r="F914" s="161" t="s">
        <v>1339</v>
      </c>
      <c r="H914" s="160" t="s">
        <v>19</v>
      </c>
      <c r="I914" s="162"/>
      <c r="L914" s="159"/>
      <c r="M914" s="163"/>
      <c r="U914" s="280"/>
      <c r="V914" s="1" t="str">
        <f t="shared" si="12"/>
        <v/>
      </c>
      <c r="AT914" s="160" t="s">
        <v>170</v>
      </c>
      <c r="AU914" s="160" t="s">
        <v>88</v>
      </c>
      <c r="AV914" s="14" t="s">
        <v>82</v>
      </c>
      <c r="AW914" s="14" t="s">
        <v>36</v>
      </c>
      <c r="AX914" s="14" t="s">
        <v>75</v>
      </c>
      <c r="AY914" s="160" t="s">
        <v>158</v>
      </c>
    </row>
    <row r="915" spans="2:65" s="12" customFormat="1" x14ac:dyDescent="0.2">
      <c r="B915" s="146"/>
      <c r="D915" s="147" t="s">
        <v>170</v>
      </c>
      <c r="E915" s="148" t="s">
        <v>19</v>
      </c>
      <c r="F915" s="149" t="s">
        <v>1340</v>
      </c>
      <c r="H915" s="150">
        <v>62.186</v>
      </c>
      <c r="I915" s="151"/>
      <c r="L915" s="146"/>
      <c r="M915" s="152"/>
      <c r="U915" s="278"/>
      <c r="V915" s="1" t="str">
        <f t="shared" si="12"/>
        <v/>
      </c>
      <c r="AT915" s="148" t="s">
        <v>170</v>
      </c>
      <c r="AU915" s="148" t="s">
        <v>88</v>
      </c>
      <c r="AV915" s="12" t="s">
        <v>88</v>
      </c>
      <c r="AW915" s="12" t="s">
        <v>36</v>
      </c>
      <c r="AX915" s="12" t="s">
        <v>75</v>
      </c>
      <c r="AY915" s="148" t="s">
        <v>158</v>
      </c>
    </row>
    <row r="916" spans="2:65" s="14" customFormat="1" x14ac:dyDescent="0.2">
      <c r="B916" s="159"/>
      <c r="D916" s="147" t="s">
        <v>170</v>
      </c>
      <c r="E916" s="160" t="s">
        <v>19</v>
      </c>
      <c r="F916" s="161" t="s">
        <v>1341</v>
      </c>
      <c r="H916" s="160" t="s">
        <v>19</v>
      </c>
      <c r="I916" s="162"/>
      <c r="L916" s="159"/>
      <c r="M916" s="163"/>
      <c r="U916" s="280"/>
      <c r="V916" s="1" t="str">
        <f t="shared" si="12"/>
        <v/>
      </c>
      <c r="AT916" s="160" t="s">
        <v>170</v>
      </c>
      <c r="AU916" s="160" t="s">
        <v>88</v>
      </c>
      <c r="AV916" s="14" t="s">
        <v>82</v>
      </c>
      <c r="AW916" s="14" t="s">
        <v>36</v>
      </c>
      <c r="AX916" s="14" t="s">
        <v>75</v>
      </c>
      <c r="AY916" s="160" t="s">
        <v>158</v>
      </c>
    </row>
    <row r="917" spans="2:65" s="12" customFormat="1" x14ac:dyDescent="0.2">
      <c r="B917" s="146"/>
      <c r="D917" s="147" t="s">
        <v>170</v>
      </c>
      <c r="E917" s="148" t="s">
        <v>19</v>
      </c>
      <c r="F917" s="149" t="s">
        <v>1342</v>
      </c>
      <c r="H917" s="150">
        <v>0.998</v>
      </c>
      <c r="I917" s="151"/>
      <c r="L917" s="146"/>
      <c r="M917" s="152"/>
      <c r="U917" s="278"/>
      <c r="V917" s="1" t="str">
        <f t="shared" si="12"/>
        <v/>
      </c>
      <c r="AT917" s="148" t="s">
        <v>170</v>
      </c>
      <c r="AU917" s="148" t="s">
        <v>88</v>
      </c>
      <c r="AV917" s="12" t="s">
        <v>88</v>
      </c>
      <c r="AW917" s="12" t="s">
        <v>36</v>
      </c>
      <c r="AX917" s="12" t="s">
        <v>75</v>
      </c>
      <c r="AY917" s="148" t="s">
        <v>158</v>
      </c>
    </row>
    <row r="918" spans="2:65" s="12" customFormat="1" x14ac:dyDescent="0.2">
      <c r="B918" s="146"/>
      <c r="D918" s="147" t="s">
        <v>170</v>
      </c>
      <c r="E918" s="148" t="s">
        <v>19</v>
      </c>
      <c r="F918" s="149" t="s">
        <v>1343</v>
      </c>
      <c r="H918" s="150">
        <v>1.74</v>
      </c>
      <c r="I918" s="151"/>
      <c r="L918" s="146"/>
      <c r="M918" s="152"/>
      <c r="U918" s="278"/>
      <c r="V918" s="1" t="str">
        <f t="shared" si="12"/>
        <v/>
      </c>
      <c r="AT918" s="148" t="s">
        <v>170</v>
      </c>
      <c r="AU918" s="148" t="s">
        <v>88</v>
      </c>
      <c r="AV918" s="12" t="s">
        <v>88</v>
      </c>
      <c r="AW918" s="12" t="s">
        <v>36</v>
      </c>
      <c r="AX918" s="12" t="s">
        <v>75</v>
      </c>
      <c r="AY918" s="148" t="s">
        <v>158</v>
      </c>
    </row>
    <row r="919" spans="2:65" s="12" customFormat="1" x14ac:dyDescent="0.2">
      <c r="B919" s="146"/>
      <c r="D919" s="147" t="s">
        <v>170</v>
      </c>
      <c r="E919" s="148" t="s">
        <v>19</v>
      </c>
      <c r="F919" s="149" t="s">
        <v>1344</v>
      </c>
      <c r="H919" s="150">
        <v>1.0720000000000001</v>
      </c>
      <c r="I919" s="151"/>
      <c r="L919" s="146"/>
      <c r="M919" s="152"/>
      <c r="U919" s="278"/>
      <c r="V919" s="1" t="str">
        <f t="shared" si="12"/>
        <v/>
      </c>
      <c r="AT919" s="148" t="s">
        <v>170</v>
      </c>
      <c r="AU919" s="148" t="s">
        <v>88</v>
      </c>
      <c r="AV919" s="12" t="s">
        <v>88</v>
      </c>
      <c r="AW919" s="12" t="s">
        <v>36</v>
      </c>
      <c r="AX919" s="12" t="s">
        <v>75</v>
      </c>
      <c r="AY919" s="148" t="s">
        <v>158</v>
      </c>
    </row>
    <row r="920" spans="2:65" s="14" customFormat="1" x14ac:dyDescent="0.2">
      <c r="B920" s="159"/>
      <c r="D920" s="147" t="s">
        <v>170</v>
      </c>
      <c r="E920" s="160" t="s">
        <v>19</v>
      </c>
      <c r="F920" s="161" t="s">
        <v>1345</v>
      </c>
      <c r="H920" s="160" t="s">
        <v>19</v>
      </c>
      <c r="I920" s="162"/>
      <c r="L920" s="159"/>
      <c r="M920" s="163"/>
      <c r="U920" s="280"/>
      <c r="V920" s="1" t="str">
        <f t="shared" si="12"/>
        <v/>
      </c>
      <c r="AT920" s="160" t="s">
        <v>170</v>
      </c>
      <c r="AU920" s="160" t="s">
        <v>88</v>
      </c>
      <c r="AV920" s="14" t="s">
        <v>82</v>
      </c>
      <c r="AW920" s="14" t="s">
        <v>36</v>
      </c>
      <c r="AX920" s="14" t="s">
        <v>75</v>
      </c>
      <c r="AY920" s="160" t="s">
        <v>158</v>
      </c>
    </row>
    <row r="921" spans="2:65" s="12" customFormat="1" x14ac:dyDescent="0.2">
      <c r="B921" s="146"/>
      <c r="D921" s="147" t="s">
        <v>170</v>
      </c>
      <c r="E921" s="148" t="s">
        <v>19</v>
      </c>
      <c r="F921" s="149" t="s">
        <v>1346</v>
      </c>
      <c r="H921" s="150">
        <v>-31.234999999999999</v>
      </c>
      <c r="I921" s="151"/>
      <c r="L921" s="146"/>
      <c r="M921" s="152"/>
      <c r="U921" s="278"/>
      <c r="V921" s="1" t="str">
        <f t="shared" si="12"/>
        <v/>
      </c>
      <c r="AT921" s="148" t="s">
        <v>170</v>
      </c>
      <c r="AU921" s="148" t="s">
        <v>88</v>
      </c>
      <c r="AV921" s="12" t="s">
        <v>88</v>
      </c>
      <c r="AW921" s="12" t="s">
        <v>36</v>
      </c>
      <c r="AX921" s="12" t="s">
        <v>75</v>
      </c>
      <c r="AY921" s="148" t="s">
        <v>158</v>
      </c>
    </row>
    <row r="922" spans="2:65" s="13" customFormat="1" x14ac:dyDescent="0.2">
      <c r="B922" s="153"/>
      <c r="D922" s="147" t="s">
        <v>170</v>
      </c>
      <c r="E922" s="154" t="s">
        <v>19</v>
      </c>
      <c r="F922" s="155" t="s">
        <v>173</v>
      </c>
      <c r="H922" s="156">
        <v>238.22399999999999</v>
      </c>
      <c r="I922" s="157"/>
      <c r="L922" s="153"/>
      <c r="M922" s="158"/>
      <c r="U922" s="279"/>
      <c r="V922" s="1" t="str">
        <f t="shared" si="12"/>
        <v/>
      </c>
      <c r="AT922" s="154" t="s">
        <v>170</v>
      </c>
      <c r="AU922" s="154" t="s">
        <v>88</v>
      </c>
      <c r="AV922" s="13" t="s">
        <v>166</v>
      </c>
      <c r="AW922" s="13" t="s">
        <v>36</v>
      </c>
      <c r="AX922" s="13" t="s">
        <v>82</v>
      </c>
      <c r="AY922" s="154" t="s">
        <v>158</v>
      </c>
    </row>
    <row r="923" spans="2:65" s="1" customFormat="1" ht="24.2" customHeight="1" x14ac:dyDescent="0.2">
      <c r="B923" s="33"/>
      <c r="C923" s="129" t="s">
        <v>1347</v>
      </c>
      <c r="D923" s="129" t="s">
        <v>161</v>
      </c>
      <c r="E923" s="130" t="s">
        <v>1348</v>
      </c>
      <c r="F923" s="131" t="s">
        <v>1349</v>
      </c>
      <c r="G923" s="132" t="s">
        <v>164</v>
      </c>
      <c r="H923" s="133">
        <v>238.22399999999999</v>
      </c>
      <c r="I923" s="134"/>
      <c r="J923" s="135">
        <f>ROUND(I923*H923,2)</f>
        <v>0</v>
      </c>
      <c r="K923" s="131" t="s">
        <v>165</v>
      </c>
      <c r="L923" s="33"/>
      <c r="M923" s="136" t="s">
        <v>19</v>
      </c>
      <c r="N923" s="137" t="s">
        <v>47</v>
      </c>
      <c r="P923" s="138">
        <f>O923*H923</f>
        <v>0</v>
      </c>
      <c r="Q923" s="138">
        <v>2.5999999999999998E-4</v>
      </c>
      <c r="R923" s="138">
        <f>Q923*H923</f>
        <v>6.1938239999999992E-2</v>
      </c>
      <c r="S923" s="138">
        <v>0</v>
      </c>
      <c r="T923" s="138">
        <f>S923*H923</f>
        <v>0</v>
      </c>
      <c r="U923" s="276" t="s">
        <v>19</v>
      </c>
      <c r="V923" s="1" t="str">
        <f t="shared" si="12"/>
        <v/>
      </c>
      <c r="AR923" s="140" t="s">
        <v>259</v>
      </c>
      <c r="AT923" s="140" t="s">
        <v>161</v>
      </c>
      <c r="AU923" s="140" t="s">
        <v>88</v>
      </c>
      <c r="AY923" s="18" t="s">
        <v>158</v>
      </c>
      <c r="BE923" s="141">
        <f>IF(N923="základní",J923,0)</f>
        <v>0</v>
      </c>
      <c r="BF923" s="141">
        <f>IF(N923="snížená",J923,0)</f>
        <v>0</v>
      </c>
      <c r="BG923" s="141">
        <f>IF(N923="zákl. přenesená",J923,0)</f>
        <v>0</v>
      </c>
      <c r="BH923" s="141">
        <f>IF(N923="sníž. přenesená",J923,0)</f>
        <v>0</v>
      </c>
      <c r="BI923" s="141">
        <f>IF(N923="nulová",J923,0)</f>
        <v>0</v>
      </c>
      <c r="BJ923" s="18" t="s">
        <v>88</v>
      </c>
      <c r="BK923" s="141">
        <f>ROUND(I923*H923,2)</f>
        <v>0</v>
      </c>
      <c r="BL923" s="18" t="s">
        <v>259</v>
      </c>
      <c r="BM923" s="140" t="s">
        <v>1350</v>
      </c>
    </row>
    <row r="924" spans="2:65" s="1" customFormat="1" x14ac:dyDescent="0.2">
      <c r="B924" s="33"/>
      <c r="D924" s="142" t="s">
        <v>168</v>
      </c>
      <c r="F924" s="143" t="s">
        <v>1351</v>
      </c>
      <c r="I924" s="144"/>
      <c r="L924" s="33"/>
      <c r="M924" s="182"/>
      <c r="N924" s="183"/>
      <c r="O924" s="183"/>
      <c r="P924" s="183"/>
      <c r="Q924" s="183"/>
      <c r="R924" s="183"/>
      <c r="S924" s="183"/>
      <c r="T924" s="183"/>
      <c r="U924" s="282"/>
      <c r="V924" s="1" t="str">
        <f t="shared" si="12"/>
        <v/>
      </c>
      <c r="AT924" s="18" t="s">
        <v>168</v>
      </c>
      <c r="AU924" s="18" t="s">
        <v>88</v>
      </c>
    </row>
    <row r="925" spans="2:65" s="1" customFormat="1" ht="6.95" customHeight="1" x14ac:dyDescent="0.2">
      <c r="B925" s="42"/>
      <c r="C925" s="43"/>
      <c r="D925" s="43"/>
      <c r="E925" s="43"/>
      <c r="F925" s="43"/>
      <c r="G925" s="43"/>
      <c r="H925" s="43"/>
      <c r="I925" s="43"/>
      <c r="J925" s="43"/>
      <c r="K925" s="43"/>
      <c r="L925" s="33"/>
    </row>
  </sheetData>
  <sheetProtection algorithmName="SHA-512" hashValue="CftRqt2f8ak2HqxWGRbXAIRqbbOIbg/iUuExoB+E42BvDiu3YGn+3RKKapdjG/I34wcf3LDIV2P0kx2W6SW6xw==" saltValue="Retj8/xrCcg55WshfhQohA==" spinCount="100000" sheet="1" objects="1" scenarios="1" formatColumns="0" formatRows="0" autoFilter="0"/>
  <autoFilter ref="C108:K924" xr:uid="{00000000-0009-0000-0000-000001000000}"/>
  <mergeCells count="12">
    <mergeCell ref="E101:H101"/>
    <mergeCell ref="L2:V2"/>
    <mergeCell ref="E50:H50"/>
    <mergeCell ref="E52:H52"/>
    <mergeCell ref="E54:H54"/>
    <mergeCell ref="E97:H97"/>
    <mergeCell ref="E99:H99"/>
    <mergeCell ref="E7:H7"/>
    <mergeCell ref="E9:H9"/>
    <mergeCell ref="E11:H11"/>
    <mergeCell ref="E20:H20"/>
    <mergeCell ref="E29:H29"/>
  </mergeCells>
  <hyperlinks>
    <hyperlink ref="F113" r:id="rId1" xr:uid="{00000000-0004-0000-0100-000000000000}"/>
    <hyperlink ref="F122" r:id="rId2" xr:uid="{00000000-0004-0000-0100-000001000000}"/>
    <hyperlink ref="F135" r:id="rId3" xr:uid="{00000000-0004-0000-0100-000002000000}"/>
    <hyperlink ref="F140" r:id="rId4" xr:uid="{00000000-0004-0000-0100-000003000000}"/>
    <hyperlink ref="F150" r:id="rId5" xr:uid="{00000000-0004-0000-0100-000004000000}"/>
    <hyperlink ref="F152" r:id="rId6" xr:uid="{00000000-0004-0000-0100-000005000000}"/>
    <hyperlink ref="F159" r:id="rId7" xr:uid="{00000000-0004-0000-0100-000006000000}"/>
    <hyperlink ref="F163" r:id="rId8" xr:uid="{00000000-0004-0000-0100-000007000000}"/>
    <hyperlink ref="F165" r:id="rId9" xr:uid="{00000000-0004-0000-0100-000008000000}"/>
    <hyperlink ref="F170" r:id="rId10" xr:uid="{00000000-0004-0000-0100-000009000000}"/>
    <hyperlink ref="F176" r:id="rId11" xr:uid="{00000000-0004-0000-0100-00000A000000}"/>
    <hyperlink ref="F181" r:id="rId12" xr:uid="{00000000-0004-0000-0100-00000B000000}"/>
    <hyperlink ref="F186" r:id="rId13" xr:uid="{00000000-0004-0000-0100-00000C000000}"/>
    <hyperlink ref="F190" r:id="rId14" xr:uid="{00000000-0004-0000-0100-00000D000000}"/>
    <hyperlink ref="F195" r:id="rId15" xr:uid="{00000000-0004-0000-0100-00000E000000}"/>
    <hyperlink ref="F199" r:id="rId16" xr:uid="{00000000-0004-0000-0100-00000F000000}"/>
    <hyperlink ref="F215" r:id="rId17" xr:uid="{00000000-0004-0000-0100-000010000000}"/>
    <hyperlink ref="F228" r:id="rId18" xr:uid="{00000000-0004-0000-0100-000011000000}"/>
    <hyperlink ref="F238" r:id="rId19" xr:uid="{00000000-0004-0000-0100-000012000000}"/>
    <hyperlink ref="F246" r:id="rId20" xr:uid="{00000000-0004-0000-0100-000013000000}"/>
    <hyperlink ref="F259" r:id="rId21" xr:uid="{00000000-0004-0000-0100-000014000000}"/>
    <hyperlink ref="F269" r:id="rId22" xr:uid="{00000000-0004-0000-0100-000015000000}"/>
    <hyperlink ref="F273" r:id="rId23" xr:uid="{00000000-0004-0000-0100-000016000000}"/>
    <hyperlink ref="F279" r:id="rId24" xr:uid="{00000000-0004-0000-0100-000017000000}"/>
    <hyperlink ref="F284" r:id="rId25" xr:uid="{00000000-0004-0000-0100-000018000000}"/>
    <hyperlink ref="F290" r:id="rId26" xr:uid="{00000000-0004-0000-0100-000019000000}"/>
    <hyperlink ref="F295" r:id="rId27" xr:uid="{00000000-0004-0000-0100-00001A000000}"/>
    <hyperlink ref="F300" r:id="rId28" xr:uid="{00000000-0004-0000-0100-00001B000000}"/>
    <hyperlink ref="F305" r:id="rId29" xr:uid="{00000000-0004-0000-0100-00001C000000}"/>
    <hyperlink ref="F317" r:id="rId30" xr:uid="{00000000-0004-0000-0100-00001D000000}"/>
    <hyperlink ref="F323" r:id="rId31" xr:uid="{00000000-0004-0000-0100-00001E000000}"/>
    <hyperlink ref="F328" r:id="rId32" xr:uid="{00000000-0004-0000-0100-00001F000000}"/>
    <hyperlink ref="F332" r:id="rId33" xr:uid="{00000000-0004-0000-0100-000020000000}"/>
    <hyperlink ref="F336" r:id="rId34" xr:uid="{00000000-0004-0000-0100-000021000000}"/>
    <hyperlink ref="F342" r:id="rId35" xr:uid="{00000000-0004-0000-0100-000022000000}"/>
    <hyperlink ref="F347" r:id="rId36" xr:uid="{00000000-0004-0000-0100-000023000000}"/>
    <hyperlink ref="F350" r:id="rId37" xr:uid="{00000000-0004-0000-0100-000024000000}"/>
    <hyperlink ref="F355" r:id="rId38" xr:uid="{00000000-0004-0000-0100-000025000000}"/>
    <hyperlink ref="F361" r:id="rId39" xr:uid="{00000000-0004-0000-0100-000026000000}"/>
    <hyperlink ref="F365" r:id="rId40" xr:uid="{00000000-0004-0000-0100-000027000000}"/>
    <hyperlink ref="F369" r:id="rId41" xr:uid="{00000000-0004-0000-0100-000028000000}"/>
    <hyperlink ref="F373" r:id="rId42" xr:uid="{00000000-0004-0000-0100-000029000000}"/>
    <hyperlink ref="F377" r:id="rId43" xr:uid="{00000000-0004-0000-0100-00002A000000}"/>
    <hyperlink ref="F380" r:id="rId44" xr:uid="{00000000-0004-0000-0100-00002B000000}"/>
    <hyperlink ref="F388" r:id="rId45" xr:uid="{00000000-0004-0000-0100-00002C000000}"/>
    <hyperlink ref="F397" r:id="rId46" xr:uid="{00000000-0004-0000-0100-00002D000000}"/>
    <hyperlink ref="F408" r:id="rId47" xr:uid="{00000000-0004-0000-0100-00002E000000}"/>
    <hyperlink ref="F415" r:id="rId48" xr:uid="{00000000-0004-0000-0100-00002F000000}"/>
    <hyperlink ref="F417" r:id="rId49" xr:uid="{00000000-0004-0000-0100-000030000000}"/>
    <hyperlink ref="F419" r:id="rId50" xr:uid="{00000000-0004-0000-0100-000031000000}"/>
    <hyperlink ref="F423" r:id="rId51" xr:uid="{00000000-0004-0000-0100-000032000000}"/>
    <hyperlink ref="F427" r:id="rId52" xr:uid="{00000000-0004-0000-0100-000033000000}"/>
    <hyperlink ref="F431" r:id="rId53" xr:uid="{00000000-0004-0000-0100-000034000000}"/>
    <hyperlink ref="F435" r:id="rId54" xr:uid="{00000000-0004-0000-0100-000035000000}"/>
    <hyperlink ref="F439" r:id="rId55" xr:uid="{00000000-0004-0000-0100-000036000000}"/>
    <hyperlink ref="F448" r:id="rId56" xr:uid="{00000000-0004-0000-0100-000037000000}"/>
    <hyperlink ref="F452" r:id="rId57" xr:uid="{00000000-0004-0000-0100-000038000000}"/>
    <hyperlink ref="F458" r:id="rId58" xr:uid="{00000000-0004-0000-0100-000039000000}"/>
    <hyperlink ref="F469" r:id="rId59" xr:uid="{00000000-0004-0000-0100-00003A000000}"/>
    <hyperlink ref="F471" r:id="rId60" xr:uid="{00000000-0004-0000-0100-00003B000000}"/>
    <hyperlink ref="F473" r:id="rId61" xr:uid="{00000000-0004-0000-0100-00003C000000}"/>
    <hyperlink ref="F475" r:id="rId62" xr:uid="{00000000-0004-0000-0100-00003D000000}"/>
    <hyperlink ref="F477" r:id="rId63" xr:uid="{00000000-0004-0000-0100-00003E000000}"/>
    <hyperlink ref="F479" r:id="rId64" xr:uid="{00000000-0004-0000-0100-00003F000000}"/>
    <hyperlink ref="F484" r:id="rId65" xr:uid="{00000000-0004-0000-0100-000040000000}"/>
    <hyperlink ref="F488" r:id="rId66" xr:uid="{00000000-0004-0000-0100-000041000000}"/>
    <hyperlink ref="F493" r:id="rId67" xr:uid="{00000000-0004-0000-0100-000042000000}"/>
    <hyperlink ref="F502" r:id="rId68" xr:uid="{00000000-0004-0000-0100-000043000000}"/>
    <hyperlink ref="F516" r:id="rId69" xr:uid="{00000000-0004-0000-0100-000044000000}"/>
    <hyperlink ref="F520" r:id="rId70" xr:uid="{00000000-0004-0000-0100-000045000000}"/>
    <hyperlink ref="F529" r:id="rId71" xr:uid="{00000000-0004-0000-0100-000046000000}"/>
    <hyperlink ref="F533" r:id="rId72" xr:uid="{00000000-0004-0000-0100-000047000000}"/>
    <hyperlink ref="F546" r:id="rId73" xr:uid="{00000000-0004-0000-0100-000048000000}"/>
    <hyperlink ref="F550" r:id="rId74" xr:uid="{00000000-0004-0000-0100-000049000000}"/>
    <hyperlink ref="F555" r:id="rId75" xr:uid="{00000000-0004-0000-0100-00004A000000}"/>
    <hyperlink ref="F558" r:id="rId76" xr:uid="{00000000-0004-0000-0100-00004B000000}"/>
    <hyperlink ref="F561" r:id="rId77" xr:uid="{00000000-0004-0000-0100-00004C000000}"/>
    <hyperlink ref="F563" r:id="rId78" xr:uid="{00000000-0004-0000-0100-00004D000000}"/>
    <hyperlink ref="F569" r:id="rId79" xr:uid="{00000000-0004-0000-0100-00004E000000}"/>
    <hyperlink ref="F573" r:id="rId80" xr:uid="{00000000-0004-0000-0100-00004F000000}"/>
    <hyperlink ref="F577" r:id="rId81" xr:uid="{00000000-0004-0000-0100-000050000000}"/>
    <hyperlink ref="F579" r:id="rId82" xr:uid="{00000000-0004-0000-0100-000051000000}"/>
    <hyperlink ref="F585" r:id="rId83" xr:uid="{00000000-0004-0000-0100-000052000000}"/>
    <hyperlink ref="F590" r:id="rId84" xr:uid="{00000000-0004-0000-0100-000053000000}"/>
    <hyperlink ref="F597" r:id="rId85" xr:uid="{00000000-0004-0000-0100-000054000000}"/>
    <hyperlink ref="F601" r:id="rId86" xr:uid="{00000000-0004-0000-0100-000055000000}"/>
    <hyperlink ref="F605" r:id="rId87" xr:uid="{00000000-0004-0000-0100-000056000000}"/>
    <hyperlink ref="F609" r:id="rId88" xr:uid="{00000000-0004-0000-0100-000057000000}"/>
    <hyperlink ref="F615" r:id="rId89" xr:uid="{00000000-0004-0000-0100-000058000000}"/>
    <hyperlink ref="F618" r:id="rId90" xr:uid="{00000000-0004-0000-0100-000059000000}"/>
    <hyperlink ref="F623" r:id="rId91" xr:uid="{00000000-0004-0000-0100-00005A000000}"/>
    <hyperlink ref="F629" r:id="rId92" xr:uid="{00000000-0004-0000-0100-00005B000000}"/>
    <hyperlink ref="F632" r:id="rId93" xr:uid="{00000000-0004-0000-0100-00005C000000}"/>
    <hyperlink ref="F636" r:id="rId94" xr:uid="{00000000-0004-0000-0100-00005D000000}"/>
    <hyperlink ref="F638" r:id="rId95" xr:uid="{00000000-0004-0000-0100-00005E000000}"/>
    <hyperlink ref="F640" r:id="rId96" xr:uid="{00000000-0004-0000-0100-00005F000000}"/>
    <hyperlink ref="F642" r:id="rId97" xr:uid="{00000000-0004-0000-0100-000060000000}"/>
    <hyperlink ref="F646" r:id="rId98" xr:uid="{00000000-0004-0000-0100-000061000000}"/>
    <hyperlink ref="F707" r:id="rId99" xr:uid="{00000000-0004-0000-0100-000062000000}"/>
    <hyperlink ref="F710" r:id="rId100" xr:uid="{00000000-0004-0000-0100-000063000000}"/>
    <hyperlink ref="F716" r:id="rId101" xr:uid="{00000000-0004-0000-0100-000064000000}"/>
    <hyperlink ref="F719" r:id="rId102" xr:uid="{00000000-0004-0000-0100-000065000000}"/>
    <hyperlink ref="F728" r:id="rId103" xr:uid="{00000000-0004-0000-0100-000066000000}"/>
    <hyperlink ref="F732" r:id="rId104" xr:uid="{00000000-0004-0000-0100-000067000000}"/>
    <hyperlink ref="F734" r:id="rId105" xr:uid="{00000000-0004-0000-0100-000068000000}"/>
    <hyperlink ref="F743" r:id="rId106" xr:uid="{00000000-0004-0000-0100-000069000000}"/>
    <hyperlink ref="F751" r:id="rId107" xr:uid="{00000000-0004-0000-0100-00006A000000}"/>
    <hyperlink ref="F759" r:id="rId108" xr:uid="{00000000-0004-0000-0100-00006B000000}"/>
    <hyperlink ref="F765" r:id="rId109" xr:uid="{00000000-0004-0000-0100-00006C000000}"/>
    <hyperlink ref="F770" r:id="rId110" xr:uid="{00000000-0004-0000-0100-00006D000000}"/>
    <hyperlink ref="F776" r:id="rId111" xr:uid="{00000000-0004-0000-0100-00006E000000}"/>
    <hyperlink ref="F779" r:id="rId112" xr:uid="{00000000-0004-0000-0100-00006F000000}"/>
    <hyperlink ref="F787" r:id="rId113" xr:uid="{00000000-0004-0000-0100-000070000000}"/>
    <hyperlink ref="F795" r:id="rId114" xr:uid="{00000000-0004-0000-0100-000071000000}"/>
    <hyperlink ref="F802" r:id="rId115" xr:uid="{00000000-0004-0000-0100-000072000000}"/>
    <hyperlink ref="F809" r:id="rId116" xr:uid="{00000000-0004-0000-0100-000073000000}"/>
    <hyperlink ref="F812" r:id="rId117" xr:uid="{00000000-0004-0000-0100-000074000000}"/>
    <hyperlink ref="F820" r:id="rId118" xr:uid="{00000000-0004-0000-0100-000075000000}"/>
    <hyperlink ref="F829" r:id="rId119" xr:uid="{00000000-0004-0000-0100-000076000000}"/>
    <hyperlink ref="F831" r:id="rId120" xr:uid="{00000000-0004-0000-0100-000077000000}"/>
    <hyperlink ref="F846" r:id="rId121" xr:uid="{00000000-0004-0000-0100-000078000000}"/>
    <hyperlink ref="F855" r:id="rId122" xr:uid="{00000000-0004-0000-0100-000079000000}"/>
    <hyperlink ref="F862" r:id="rId123" xr:uid="{00000000-0004-0000-0100-00007A000000}"/>
    <hyperlink ref="F868" r:id="rId124" xr:uid="{00000000-0004-0000-0100-00007B000000}"/>
    <hyperlink ref="F870" r:id="rId125" xr:uid="{00000000-0004-0000-0100-00007C000000}"/>
    <hyperlink ref="F873" r:id="rId126" xr:uid="{00000000-0004-0000-0100-00007D000000}"/>
    <hyperlink ref="F879" r:id="rId127" xr:uid="{00000000-0004-0000-0100-00007E000000}"/>
    <hyperlink ref="F881" r:id="rId128" xr:uid="{00000000-0004-0000-0100-00007F000000}"/>
    <hyperlink ref="F883" r:id="rId129" xr:uid="{00000000-0004-0000-0100-000080000000}"/>
    <hyperlink ref="F886" r:id="rId130" xr:uid="{00000000-0004-0000-0100-000081000000}"/>
    <hyperlink ref="F892" r:id="rId131" xr:uid="{00000000-0004-0000-0100-000082000000}"/>
    <hyperlink ref="F894" r:id="rId132" xr:uid="{00000000-0004-0000-0100-000083000000}"/>
    <hyperlink ref="F898" r:id="rId133" xr:uid="{00000000-0004-0000-0100-000084000000}"/>
    <hyperlink ref="F924" r:id="rId134" xr:uid="{00000000-0004-0000-0100-00008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3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4"/>
  <sheetViews>
    <sheetView showGridLines="0" tabSelected="1" topLeftCell="A103" workbookViewId="0">
      <selection activeCell="I91" sqref="I91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8" t="s">
        <v>92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109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34" t="str">
        <f>'Rekapitulace stavby'!K6</f>
        <v>Rekonstrukce bytových jednotek MČ Štefánikova 3/61, 15000 Praha 5, b.j.č. 3/6 - revize 3</v>
      </c>
      <c r="F7" s="335"/>
      <c r="G7" s="335"/>
      <c r="H7" s="335"/>
      <c r="L7" s="21"/>
    </row>
    <row r="8" spans="2:46" ht="12" customHeight="1" x14ac:dyDescent="0.2">
      <c r="B8" s="21"/>
      <c r="D8" s="28" t="s">
        <v>110</v>
      </c>
      <c r="L8" s="21"/>
    </row>
    <row r="9" spans="2:46" s="1" customFormat="1" ht="16.5" customHeight="1" x14ac:dyDescent="0.2">
      <c r="B9" s="33"/>
      <c r="E9" s="334" t="s">
        <v>111</v>
      </c>
      <c r="F9" s="333"/>
      <c r="G9" s="333"/>
      <c r="H9" s="333"/>
      <c r="L9" s="33"/>
    </row>
    <row r="10" spans="2:46" s="1" customFormat="1" ht="12" customHeight="1" x14ac:dyDescent="0.2">
      <c r="B10" s="33"/>
      <c r="D10" s="28" t="s">
        <v>112</v>
      </c>
      <c r="L10" s="33"/>
    </row>
    <row r="11" spans="2:46" s="1" customFormat="1" ht="16.5" customHeight="1" x14ac:dyDescent="0.2">
      <c r="B11" s="33"/>
      <c r="E11" s="324" t="s">
        <v>1352</v>
      </c>
      <c r="F11" s="333"/>
      <c r="G11" s="333"/>
      <c r="H11" s="333"/>
      <c r="L11" s="33"/>
    </row>
    <row r="12" spans="2:46" s="1" customFormat="1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25. 4. 2024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36" t="str">
        <f>'Rekapitulace stavby'!E14</f>
        <v>Vyplň údaj</v>
      </c>
      <c r="F20" s="303"/>
      <c r="G20" s="303"/>
      <c r="H20" s="303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7" t="s">
        <v>40</v>
      </c>
      <c r="F29" s="307"/>
      <c r="G29" s="307"/>
      <c r="H29" s="307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ROUND(J89,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ROUND((SUM(BE89:BE123)),  2)</f>
        <v>0</v>
      </c>
      <c r="I35" s="92">
        <v>0.21</v>
      </c>
      <c r="J35" s="82">
        <f>ROUND(((SUM(BE89:BE123))*I35),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ROUND((SUM(BF89:BF123)),  2)</f>
        <v>0</v>
      </c>
      <c r="I36" s="92">
        <v>0.12</v>
      </c>
      <c r="J36" s="82">
        <f>ROUND(((SUM(BF89:BF123))*I36),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ROUND((SUM(BG89:BG123)),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ROUND((SUM(BH89:BH123)),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ROUND((SUM(BI89:BI123)),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114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34" t="str">
        <f>E7</f>
        <v>Rekonstrukce bytových jednotek MČ Štefánikova 3/61, 15000 Praha 5, b.j.č. 3/6 - revize 3</v>
      </c>
      <c r="F50" s="335"/>
      <c r="G50" s="335"/>
      <c r="H50" s="335"/>
      <c r="L50" s="33"/>
    </row>
    <row r="51" spans="2:47" ht="12" customHeight="1" x14ac:dyDescent="0.2">
      <c r="B51" s="21"/>
      <c r="C51" s="28" t="s">
        <v>110</v>
      </c>
      <c r="L51" s="21"/>
    </row>
    <row r="52" spans="2:47" s="1" customFormat="1" ht="16.5" customHeight="1" x14ac:dyDescent="0.2">
      <c r="B52" s="33"/>
      <c r="E52" s="334" t="s">
        <v>111</v>
      </c>
      <c r="F52" s="333"/>
      <c r="G52" s="333"/>
      <c r="H52" s="333"/>
      <c r="L52" s="33"/>
    </row>
    <row r="53" spans="2:47" s="1" customFormat="1" ht="12" customHeight="1" x14ac:dyDescent="0.2">
      <c r="B53" s="33"/>
      <c r="C53" s="28" t="s">
        <v>112</v>
      </c>
      <c r="L53" s="33"/>
    </row>
    <row r="54" spans="2:47" s="1" customFormat="1" ht="16.5" customHeight="1" x14ac:dyDescent="0.2">
      <c r="B54" s="33"/>
      <c r="E54" s="324" t="str">
        <f>E11</f>
        <v>ZTI - Zdravotně technické instalace</v>
      </c>
      <c r="F54" s="333"/>
      <c r="G54" s="333"/>
      <c r="H54" s="333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Štefánikova 3/61, 15000 Praha 5</v>
      </c>
      <c r="I56" s="28" t="s">
        <v>23</v>
      </c>
      <c r="J56" s="50" t="str">
        <f>IF(J14="","",J14)</f>
        <v>25. 4. 2024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115</v>
      </c>
      <c r="D61" s="93"/>
      <c r="E61" s="93"/>
      <c r="F61" s="93"/>
      <c r="G61" s="93"/>
      <c r="H61" s="93"/>
      <c r="I61" s="93"/>
      <c r="J61" s="100" t="s">
        <v>116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J89</f>
        <v>0</v>
      </c>
      <c r="L63" s="33"/>
      <c r="AU63" s="18" t="s">
        <v>117</v>
      </c>
    </row>
    <row r="64" spans="2:47" s="8" customFormat="1" ht="24.95" customHeight="1" x14ac:dyDescent="0.2">
      <c r="B64" s="102"/>
      <c r="D64" s="103" t="s">
        <v>1353</v>
      </c>
      <c r="E64" s="104"/>
      <c r="F64" s="104"/>
      <c r="G64" s="104"/>
      <c r="H64" s="104"/>
      <c r="I64" s="104"/>
      <c r="J64" s="105">
        <f>J90</f>
        <v>0</v>
      </c>
      <c r="L64" s="102"/>
    </row>
    <row r="65" spans="2:12" s="8" customFormat="1" ht="24.95" customHeight="1" x14ac:dyDescent="0.2">
      <c r="B65" s="102"/>
      <c r="D65" s="103" t="s">
        <v>1354</v>
      </c>
      <c r="E65" s="104"/>
      <c r="F65" s="104"/>
      <c r="G65" s="104"/>
      <c r="H65" s="104"/>
      <c r="I65" s="104"/>
      <c r="J65" s="105">
        <f>J99</f>
        <v>0</v>
      </c>
      <c r="L65" s="102"/>
    </row>
    <row r="66" spans="2:12" s="8" customFormat="1" ht="24.95" customHeight="1" x14ac:dyDescent="0.2">
      <c r="B66" s="102"/>
      <c r="D66" s="103" t="s">
        <v>1355</v>
      </c>
      <c r="E66" s="104"/>
      <c r="F66" s="104"/>
      <c r="G66" s="104"/>
      <c r="H66" s="104"/>
      <c r="I66" s="104"/>
      <c r="J66" s="105">
        <f>J107</f>
        <v>0</v>
      </c>
      <c r="L66" s="102"/>
    </row>
    <row r="67" spans="2:12" s="8" customFormat="1" ht="24.95" customHeight="1" x14ac:dyDescent="0.2">
      <c r="B67" s="102"/>
      <c r="D67" s="103" t="s">
        <v>1356</v>
      </c>
      <c r="E67" s="104"/>
      <c r="F67" s="104"/>
      <c r="G67" s="104"/>
      <c r="H67" s="104"/>
      <c r="I67" s="104"/>
      <c r="J67" s="105">
        <f>J121</f>
        <v>0</v>
      </c>
      <c r="L67" s="102"/>
    </row>
    <row r="68" spans="2:12" s="1" customFormat="1" ht="21.75" customHeight="1" x14ac:dyDescent="0.2">
      <c r="B68" s="33"/>
      <c r="L68" s="33"/>
    </row>
    <row r="69" spans="2:12" s="1" customFormat="1" ht="6.95" customHeight="1" x14ac:dyDescent="0.2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3"/>
    </row>
    <row r="73" spans="2:12" s="1" customFormat="1" ht="6.95" customHeight="1" x14ac:dyDescent="0.2"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33"/>
    </row>
    <row r="74" spans="2:12" s="1" customFormat="1" ht="24.95" customHeight="1" x14ac:dyDescent="0.2">
      <c r="B74" s="33"/>
      <c r="C74" s="22" t="s">
        <v>142</v>
      </c>
      <c r="L74" s="33"/>
    </row>
    <row r="75" spans="2:12" s="1" customFormat="1" ht="6.95" customHeight="1" x14ac:dyDescent="0.2">
      <c r="B75" s="33"/>
      <c r="L75" s="33"/>
    </row>
    <row r="76" spans="2:12" s="1" customFormat="1" ht="12" customHeight="1" x14ac:dyDescent="0.2">
      <c r="B76" s="33"/>
      <c r="C76" s="28" t="s">
        <v>16</v>
      </c>
      <c r="L76" s="33"/>
    </row>
    <row r="77" spans="2:12" s="1" customFormat="1" ht="16.5" customHeight="1" x14ac:dyDescent="0.2">
      <c r="B77" s="33"/>
      <c r="E77" s="334" t="str">
        <f>E7</f>
        <v>Rekonstrukce bytových jednotek MČ Štefánikova 3/61, 15000 Praha 5, b.j.č. 3/6 - revize 3</v>
      </c>
      <c r="F77" s="335"/>
      <c r="G77" s="335"/>
      <c r="H77" s="335"/>
      <c r="L77" s="33"/>
    </row>
    <row r="78" spans="2:12" ht="12" customHeight="1" x14ac:dyDescent="0.2">
      <c r="B78" s="21"/>
      <c r="C78" s="28" t="s">
        <v>110</v>
      </c>
      <c r="L78" s="21"/>
    </row>
    <row r="79" spans="2:12" s="1" customFormat="1" ht="16.5" customHeight="1" x14ac:dyDescent="0.2">
      <c r="B79" s="33"/>
      <c r="E79" s="334" t="s">
        <v>111</v>
      </c>
      <c r="F79" s="333"/>
      <c r="G79" s="333"/>
      <c r="H79" s="333"/>
      <c r="L79" s="33"/>
    </row>
    <row r="80" spans="2:12" s="1" customFormat="1" ht="12" customHeight="1" x14ac:dyDescent="0.2">
      <c r="B80" s="33"/>
      <c r="C80" s="28" t="s">
        <v>112</v>
      </c>
      <c r="L80" s="33"/>
    </row>
    <row r="81" spans="2:65" s="1" customFormat="1" ht="16.5" customHeight="1" x14ac:dyDescent="0.2">
      <c r="B81" s="33"/>
      <c r="E81" s="324" t="str">
        <f>E11</f>
        <v>ZTI - Zdravotně technické instalace</v>
      </c>
      <c r="F81" s="333"/>
      <c r="G81" s="333"/>
      <c r="H81" s="333"/>
      <c r="L81" s="33"/>
    </row>
    <row r="82" spans="2:65" s="1" customFormat="1" ht="6.95" customHeight="1" x14ac:dyDescent="0.2">
      <c r="B82" s="33"/>
      <c r="L82" s="33"/>
    </row>
    <row r="83" spans="2:65" s="1" customFormat="1" ht="12" customHeight="1" x14ac:dyDescent="0.2">
      <c r="B83" s="33"/>
      <c r="C83" s="28" t="s">
        <v>21</v>
      </c>
      <c r="F83" s="26" t="str">
        <f>F14</f>
        <v>Štefánikova 3/61, 15000 Praha 5</v>
      </c>
      <c r="I83" s="28" t="s">
        <v>23</v>
      </c>
      <c r="J83" s="50" t="str">
        <f>IF(J14="","",J14)</f>
        <v>25. 4. 2024</v>
      </c>
      <c r="L83" s="33"/>
    </row>
    <row r="84" spans="2:65" s="1" customFormat="1" ht="6.95" customHeight="1" x14ac:dyDescent="0.2">
      <c r="B84" s="33"/>
      <c r="L84" s="33"/>
    </row>
    <row r="85" spans="2:65" s="1" customFormat="1" ht="15.2" customHeight="1" x14ac:dyDescent="0.2">
      <c r="B85" s="33"/>
      <c r="C85" s="28" t="s">
        <v>25</v>
      </c>
      <c r="F85" s="26" t="str">
        <f>E17</f>
        <v>Městská část Praha 5</v>
      </c>
      <c r="I85" s="28" t="s">
        <v>33</v>
      </c>
      <c r="J85" s="31" t="str">
        <f>E23</f>
        <v>Boa projekt s.r.o.</v>
      </c>
      <c r="L85" s="33"/>
    </row>
    <row r="86" spans="2:65" s="1" customFormat="1" ht="15.2" customHeight="1" x14ac:dyDescent="0.2">
      <c r="B86" s="33"/>
      <c r="C86" s="28" t="s">
        <v>31</v>
      </c>
      <c r="F86" s="26" t="str">
        <f>IF(E20="","",E20)</f>
        <v>Vyplň údaj</v>
      </c>
      <c r="I86" s="28" t="s">
        <v>37</v>
      </c>
      <c r="J86" s="31" t="str">
        <f>E26</f>
        <v xml:space="preserve"> </v>
      </c>
      <c r="L86" s="33"/>
    </row>
    <row r="87" spans="2:65" s="1" customFormat="1" ht="10.35" customHeight="1" x14ac:dyDescent="0.2">
      <c r="B87" s="33"/>
      <c r="L87" s="33"/>
    </row>
    <row r="88" spans="2:65" s="10" customFormat="1" ht="29.25" customHeight="1" x14ac:dyDescent="0.2">
      <c r="B88" s="110"/>
      <c r="C88" s="111" t="s">
        <v>143</v>
      </c>
      <c r="D88" s="112" t="s">
        <v>60</v>
      </c>
      <c r="E88" s="112" t="s">
        <v>56</v>
      </c>
      <c r="F88" s="112" t="s">
        <v>57</v>
      </c>
      <c r="G88" s="112" t="s">
        <v>144</v>
      </c>
      <c r="H88" s="112" t="s">
        <v>145</v>
      </c>
      <c r="I88" s="112" t="s">
        <v>146</v>
      </c>
      <c r="J88" s="112" t="s">
        <v>116</v>
      </c>
      <c r="K88" s="113" t="s">
        <v>147</v>
      </c>
      <c r="L88" s="110"/>
      <c r="M88" s="56" t="s">
        <v>19</v>
      </c>
      <c r="N88" s="57" t="s">
        <v>45</v>
      </c>
      <c r="O88" s="57" t="s">
        <v>148</v>
      </c>
      <c r="P88" s="57" t="s">
        <v>149</v>
      </c>
      <c r="Q88" s="57" t="s">
        <v>150</v>
      </c>
      <c r="R88" s="57" t="s">
        <v>151</v>
      </c>
      <c r="S88" s="57" t="s">
        <v>152</v>
      </c>
      <c r="T88" s="57" t="s">
        <v>153</v>
      </c>
      <c r="U88" s="273" t="s">
        <v>1874</v>
      </c>
    </row>
    <row r="89" spans="2:65" s="1" customFormat="1" ht="22.9" customHeight="1" x14ac:dyDescent="0.25">
      <c r="B89" s="33"/>
      <c r="C89" s="61" t="s">
        <v>155</v>
      </c>
      <c r="J89" s="114">
        <f>BK89</f>
        <v>0</v>
      </c>
      <c r="L89" s="33"/>
      <c r="M89" s="59"/>
      <c r="N89" s="51"/>
      <c r="O89" s="51"/>
      <c r="P89" s="115">
        <f>P90+P99+P107+P121</f>
        <v>0</v>
      </c>
      <c r="Q89" s="51"/>
      <c r="R89" s="115">
        <f>R90+R99+R107+R121</f>
        <v>0</v>
      </c>
      <c r="S89" s="51"/>
      <c r="T89" s="115">
        <f>T90+T99+T107+T121</f>
        <v>0</v>
      </c>
      <c r="U89" s="274">
        <f>SUM(V89:V666)</f>
        <v>0</v>
      </c>
      <c r="AT89" s="18" t="s">
        <v>74</v>
      </c>
      <c r="AU89" s="18" t="s">
        <v>117</v>
      </c>
      <c r="BK89" s="116">
        <f>BK90+BK99+BK107+BK121</f>
        <v>0</v>
      </c>
    </row>
    <row r="90" spans="2:65" s="11" customFormat="1" ht="25.9" customHeight="1" x14ac:dyDescent="0.2">
      <c r="B90" s="117"/>
      <c r="D90" s="118" t="s">
        <v>74</v>
      </c>
      <c r="E90" s="119" t="s">
        <v>1357</v>
      </c>
      <c r="F90" s="119" t="s">
        <v>1358</v>
      </c>
      <c r="I90" s="120"/>
      <c r="J90" s="121">
        <f>BK90</f>
        <v>0</v>
      </c>
      <c r="L90" s="117"/>
      <c r="M90" s="122"/>
      <c r="P90" s="123">
        <f>SUM(P91:P98)</f>
        <v>0</v>
      </c>
      <c r="R90" s="123">
        <f>SUM(R91:R98)</f>
        <v>0</v>
      </c>
      <c r="T90" s="123">
        <f>SUM(T91:T98)</f>
        <v>0</v>
      </c>
      <c r="U90" s="275"/>
      <c r="V90" s="1" t="str">
        <f t="shared" ref="V90:V123" si="0">IF(U90="investice",J90,"")</f>
        <v/>
      </c>
      <c r="AR90" s="118" t="s">
        <v>82</v>
      </c>
      <c r="AT90" s="125" t="s">
        <v>74</v>
      </c>
      <c r="AU90" s="125" t="s">
        <v>75</v>
      </c>
      <c r="AY90" s="118" t="s">
        <v>158</v>
      </c>
      <c r="BK90" s="126">
        <f>SUM(BK91:BK98)</f>
        <v>0</v>
      </c>
    </row>
    <row r="91" spans="2:65" s="1" customFormat="1" ht="16.5" customHeight="1" x14ac:dyDescent="0.2">
      <c r="B91" s="33"/>
      <c r="C91" s="129" t="s">
        <v>82</v>
      </c>
      <c r="D91" s="129" t="s">
        <v>161</v>
      </c>
      <c r="E91" s="130" t="s">
        <v>1359</v>
      </c>
      <c r="F91" s="131" t="s">
        <v>1360</v>
      </c>
      <c r="G91" s="132" t="s">
        <v>1361</v>
      </c>
      <c r="H91" s="133">
        <v>2</v>
      </c>
      <c r="I91" s="134"/>
      <c r="J91" s="135">
        <f t="shared" ref="J91:J98" si="1">ROUND(I91*H91,2)</f>
        <v>0</v>
      </c>
      <c r="K91" s="131" t="s">
        <v>19</v>
      </c>
      <c r="L91" s="33"/>
      <c r="M91" s="136" t="s">
        <v>19</v>
      </c>
      <c r="N91" s="137" t="s">
        <v>47</v>
      </c>
      <c r="P91" s="138">
        <f t="shared" ref="P91:P98" si="2">O91*H91</f>
        <v>0</v>
      </c>
      <c r="Q91" s="138">
        <v>0</v>
      </c>
      <c r="R91" s="138">
        <f t="shared" ref="R91:R98" si="3">Q91*H91</f>
        <v>0</v>
      </c>
      <c r="S91" s="138">
        <v>0</v>
      </c>
      <c r="T91" s="138">
        <f t="shared" ref="T91:T98" si="4">S91*H91</f>
        <v>0</v>
      </c>
      <c r="U91" s="276" t="s">
        <v>19</v>
      </c>
      <c r="V91" s="1" t="str">
        <f t="shared" si="0"/>
        <v/>
      </c>
      <c r="AR91" s="140" t="s">
        <v>166</v>
      </c>
      <c r="AT91" s="140" t="s">
        <v>161</v>
      </c>
      <c r="AU91" s="140" t="s">
        <v>82</v>
      </c>
      <c r="AY91" s="18" t="s">
        <v>158</v>
      </c>
      <c r="BE91" s="141">
        <f t="shared" ref="BE91:BE98" si="5">IF(N91="základní",J91,0)</f>
        <v>0</v>
      </c>
      <c r="BF91" s="141">
        <f t="shared" ref="BF91:BF98" si="6">IF(N91="snížená",J91,0)</f>
        <v>0</v>
      </c>
      <c r="BG91" s="141">
        <f t="shared" ref="BG91:BG98" si="7">IF(N91="zákl. přenesená",J91,0)</f>
        <v>0</v>
      </c>
      <c r="BH91" s="141">
        <f t="shared" ref="BH91:BH98" si="8">IF(N91="sníž. přenesená",J91,0)</f>
        <v>0</v>
      </c>
      <c r="BI91" s="141">
        <f t="shared" ref="BI91:BI98" si="9">IF(N91="nulová",J91,0)</f>
        <v>0</v>
      </c>
      <c r="BJ91" s="18" t="s">
        <v>88</v>
      </c>
      <c r="BK91" s="141">
        <f t="shared" ref="BK91:BK98" si="10">ROUND(I91*H91,2)</f>
        <v>0</v>
      </c>
      <c r="BL91" s="18" t="s">
        <v>166</v>
      </c>
      <c r="BM91" s="140" t="s">
        <v>88</v>
      </c>
    </row>
    <row r="92" spans="2:65" s="1" customFormat="1" ht="16.5" customHeight="1" x14ac:dyDescent="0.2">
      <c r="B92" s="33"/>
      <c r="C92" s="129" t="s">
        <v>88</v>
      </c>
      <c r="D92" s="129" t="s">
        <v>161</v>
      </c>
      <c r="E92" s="130" t="s">
        <v>1362</v>
      </c>
      <c r="F92" s="131" t="s">
        <v>1363</v>
      </c>
      <c r="G92" s="132" t="s">
        <v>1364</v>
      </c>
      <c r="H92" s="133">
        <v>14</v>
      </c>
      <c r="I92" s="134"/>
      <c r="J92" s="135">
        <f t="shared" si="1"/>
        <v>0</v>
      </c>
      <c r="K92" s="131" t="s">
        <v>19</v>
      </c>
      <c r="L92" s="33"/>
      <c r="M92" s="136" t="s">
        <v>19</v>
      </c>
      <c r="N92" s="137" t="s">
        <v>47</v>
      </c>
      <c r="P92" s="138">
        <f t="shared" si="2"/>
        <v>0</v>
      </c>
      <c r="Q92" s="138">
        <v>0</v>
      </c>
      <c r="R92" s="138">
        <f t="shared" si="3"/>
        <v>0</v>
      </c>
      <c r="S92" s="138">
        <v>0</v>
      </c>
      <c r="T92" s="138">
        <f t="shared" si="4"/>
        <v>0</v>
      </c>
      <c r="U92" s="276" t="s">
        <v>19</v>
      </c>
      <c r="V92" s="1" t="str">
        <f t="shared" si="0"/>
        <v/>
      </c>
      <c r="AR92" s="140" t="s">
        <v>166</v>
      </c>
      <c r="AT92" s="140" t="s">
        <v>161</v>
      </c>
      <c r="AU92" s="140" t="s">
        <v>82</v>
      </c>
      <c r="AY92" s="18" t="s">
        <v>158</v>
      </c>
      <c r="BE92" s="141">
        <f t="shared" si="5"/>
        <v>0</v>
      </c>
      <c r="BF92" s="141">
        <f t="shared" si="6"/>
        <v>0</v>
      </c>
      <c r="BG92" s="141">
        <f t="shared" si="7"/>
        <v>0</v>
      </c>
      <c r="BH92" s="141">
        <f t="shared" si="8"/>
        <v>0</v>
      </c>
      <c r="BI92" s="141">
        <f t="shared" si="9"/>
        <v>0</v>
      </c>
      <c r="BJ92" s="18" t="s">
        <v>88</v>
      </c>
      <c r="BK92" s="141">
        <f t="shared" si="10"/>
        <v>0</v>
      </c>
      <c r="BL92" s="18" t="s">
        <v>166</v>
      </c>
      <c r="BM92" s="140" t="s">
        <v>166</v>
      </c>
    </row>
    <row r="93" spans="2:65" s="1" customFormat="1" ht="16.5" customHeight="1" x14ac:dyDescent="0.2">
      <c r="B93" s="33"/>
      <c r="C93" s="129" t="s">
        <v>159</v>
      </c>
      <c r="D93" s="129" t="s">
        <v>161</v>
      </c>
      <c r="E93" s="130" t="s">
        <v>1365</v>
      </c>
      <c r="F93" s="131" t="s">
        <v>1366</v>
      </c>
      <c r="G93" s="132" t="s">
        <v>1361</v>
      </c>
      <c r="H93" s="133">
        <v>28</v>
      </c>
      <c r="I93" s="134"/>
      <c r="J93" s="135">
        <f t="shared" si="1"/>
        <v>0</v>
      </c>
      <c r="K93" s="131" t="s">
        <v>19</v>
      </c>
      <c r="L93" s="33"/>
      <c r="M93" s="136" t="s">
        <v>19</v>
      </c>
      <c r="N93" s="137" t="s">
        <v>47</v>
      </c>
      <c r="P93" s="138">
        <f t="shared" si="2"/>
        <v>0</v>
      </c>
      <c r="Q93" s="138">
        <v>0</v>
      </c>
      <c r="R93" s="138">
        <f t="shared" si="3"/>
        <v>0</v>
      </c>
      <c r="S93" s="138">
        <v>0</v>
      </c>
      <c r="T93" s="138">
        <f t="shared" si="4"/>
        <v>0</v>
      </c>
      <c r="U93" s="276" t="s">
        <v>19</v>
      </c>
      <c r="V93" s="1" t="str">
        <f t="shared" si="0"/>
        <v/>
      </c>
      <c r="AR93" s="140" t="s">
        <v>166</v>
      </c>
      <c r="AT93" s="140" t="s">
        <v>161</v>
      </c>
      <c r="AU93" s="140" t="s">
        <v>82</v>
      </c>
      <c r="AY93" s="18" t="s">
        <v>158</v>
      </c>
      <c r="BE93" s="141">
        <f t="shared" si="5"/>
        <v>0</v>
      </c>
      <c r="BF93" s="141">
        <f t="shared" si="6"/>
        <v>0</v>
      </c>
      <c r="BG93" s="141">
        <f t="shared" si="7"/>
        <v>0</v>
      </c>
      <c r="BH93" s="141">
        <f t="shared" si="8"/>
        <v>0</v>
      </c>
      <c r="BI93" s="141">
        <f t="shared" si="9"/>
        <v>0</v>
      </c>
      <c r="BJ93" s="18" t="s">
        <v>88</v>
      </c>
      <c r="BK93" s="141">
        <f t="shared" si="10"/>
        <v>0</v>
      </c>
      <c r="BL93" s="18" t="s">
        <v>166</v>
      </c>
      <c r="BM93" s="140" t="s">
        <v>197</v>
      </c>
    </row>
    <row r="94" spans="2:65" s="1" customFormat="1" ht="16.5" customHeight="1" x14ac:dyDescent="0.2">
      <c r="B94" s="33"/>
      <c r="C94" s="129" t="s">
        <v>166</v>
      </c>
      <c r="D94" s="129" t="s">
        <v>161</v>
      </c>
      <c r="E94" s="130" t="s">
        <v>1367</v>
      </c>
      <c r="F94" s="131" t="s">
        <v>1368</v>
      </c>
      <c r="G94" s="132" t="s">
        <v>1364</v>
      </c>
      <c r="H94" s="133">
        <v>6.5</v>
      </c>
      <c r="I94" s="134"/>
      <c r="J94" s="135">
        <f t="shared" si="1"/>
        <v>0</v>
      </c>
      <c r="K94" s="131" t="s">
        <v>19</v>
      </c>
      <c r="L94" s="33"/>
      <c r="M94" s="136" t="s">
        <v>19</v>
      </c>
      <c r="N94" s="137" t="s">
        <v>47</v>
      </c>
      <c r="P94" s="138">
        <f t="shared" si="2"/>
        <v>0</v>
      </c>
      <c r="Q94" s="138">
        <v>0</v>
      </c>
      <c r="R94" s="138">
        <f t="shared" si="3"/>
        <v>0</v>
      </c>
      <c r="S94" s="138">
        <v>0</v>
      </c>
      <c r="T94" s="138">
        <f t="shared" si="4"/>
        <v>0</v>
      </c>
      <c r="U94" s="276" t="s">
        <v>19</v>
      </c>
      <c r="V94" s="1" t="str">
        <f t="shared" si="0"/>
        <v/>
      </c>
      <c r="AR94" s="140" t="s">
        <v>166</v>
      </c>
      <c r="AT94" s="140" t="s">
        <v>161</v>
      </c>
      <c r="AU94" s="140" t="s">
        <v>82</v>
      </c>
      <c r="AY94" s="18" t="s">
        <v>158</v>
      </c>
      <c r="BE94" s="141">
        <f t="shared" si="5"/>
        <v>0</v>
      </c>
      <c r="BF94" s="141">
        <f t="shared" si="6"/>
        <v>0</v>
      </c>
      <c r="BG94" s="141">
        <f t="shared" si="7"/>
        <v>0</v>
      </c>
      <c r="BH94" s="141">
        <f t="shared" si="8"/>
        <v>0</v>
      </c>
      <c r="BI94" s="141">
        <f t="shared" si="9"/>
        <v>0</v>
      </c>
      <c r="BJ94" s="18" t="s">
        <v>88</v>
      </c>
      <c r="BK94" s="141">
        <f t="shared" si="10"/>
        <v>0</v>
      </c>
      <c r="BL94" s="18" t="s">
        <v>166</v>
      </c>
      <c r="BM94" s="140" t="s">
        <v>209</v>
      </c>
    </row>
    <row r="95" spans="2:65" s="1" customFormat="1" ht="16.5" customHeight="1" x14ac:dyDescent="0.2">
      <c r="B95" s="33"/>
      <c r="C95" s="129" t="s">
        <v>192</v>
      </c>
      <c r="D95" s="129" t="s">
        <v>161</v>
      </c>
      <c r="E95" s="130" t="s">
        <v>1369</v>
      </c>
      <c r="F95" s="131" t="s">
        <v>1370</v>
      </c>
      <c r="G95" s="132" t="s">
        <v>1361</v>
      </c>
      <c r="H95" s="133">
        <v>13</v>
      </c>
      <c r="I95" s="134"/>
      <c r="J95" s="135">
        <f t="shared" si="1"/>
        <v>0</v>
      </c>
      <c r="K95" s="131" t="s">
        <v>19</v>
      </c>
      <c r="L95" s="33"/>
      <c r="M95" s="136" t="s">
        <v>19</v>
      </c>
      <c r="N95" s="137" t="s">
        <v>47</v>
      </c>
      <c r="P95" s="138">
        <f t="shared" si="2"/>
        <v>0</v>
      </c>
      <c r="Q95" s="138">
        <v>0</v>
      </c>
      <c r="R95" s="138">
        <f t="shared" si="3"/>
        <v>0</v>
      </c>
      <c r="S95" s="138">
        <v>0</v>
      </c>
      <c r="T95" s="138">
        <f t="shared" si="4"/>
        <v>0</v>
      </c>
      <c r="U95" s="276" t="s">
        <v>19</v>
      </c>
      <c r="V95" s="1" t="str">
        <f t="shared" si="0"/>
        <v/>
      </c>
      <c r="AR95" s="140" t="s">
        <v>166</v>
      </c>
      <c r="AT95" s="140" t="s">
        <v>161</v>
      </c>
      <c r="AU95" s="140" t="s">
        <v>82</v>
      </c>
      <c r="AY95" s="18" t="s">
        <v>158</v>
      </c>
      <c r="BE95" s="141">
        <f t="shared" si="5"/>
        <v>0</v>
      </c>
      <c r="BF95" s="141">
        <f t="shared" si="6"/>
        <v>0</v>
      </c>
      <c r="BG95" s="141">
        <f t="shared" si="7"/>
        <v>0</v>
      </c>
      <c r="BH95" s="141">
        <f t="shared" si="8"/>
        <v>0</v>
      </c>
      <c r="BI95" s="141">
        <f t="shared" si="9"/>
        <v>0</v>
      </c>
      <c r="BJ95" s="18" t="s">
        <v>88</v>
      </c>
      <c r="BK95" s="141">
        <f t="shared" si="10"/>
        <v>0</v>
      </c>
      <c r="BL95" s="18" t="s">
        <v>166</v>
      </c>
      <c r="BM95" s="140" t="s">
        <v>219</v>
      </c>
    </row>
    <row r="96" spans="2:65" s="1" customFormat="1" ht="16.5" customHeight="1" x14ac:dyDescent="0.2">
      <c r="B96" s="33"/>
      <c r="C96" s="129" t="s">
        <v>197</v>
      </c>
      <c r="D96" s="129" t="s">
        <v>161</v>
      </c>
      <c r="E96" s="130" t="s">
        <v>1371</v>
      </c>
      <c r="F96" s="131" t="s">
        <v>1372</v>
      </c>
      <c r="G96" s="132" t="s">
        <v>1361</v>
      </c>
      <c r="H96" s="133">
        <v>4</v>
      </c>
      <c r="I96" s="134"/>
      <c r="J96" s="135">
        <f t="shared" si="1"/>
        <v>0</v>
      </c>
      <c r="K96" s="131" t="s">
        <v>19</v>
      </c>
      <c r="L96" s="33"/>
      <c r="M96" s="136" t="s">
        <v>19</v>
      </c>
      <c r="N96" s="137" t="s">
        <v>47</v>
      </c>
      <c r="P96" s="138">
        <f t="shared" si="2"/>
        <v>0</v>
      </c>
      <c r="Q96" s="138">
        <v>0</v>
      </c>
      <c r="R96" s="138">
        <f t="shared" si="3"/>
        <v>0</v>
      </c>
      <c r="S96" s="138">
        <v>0</v>
      </c>
      <c r="T96" s="138">
        <f t="shared" si="4"/>
        <v>0</v>
      </c>
      <c r="U96" s="276" t="s">
        <v>19</v>
      </c>
      <c r="V96" s="1" t="str">
        <f t="shared" si="0"/>
        <v/>
      </c>
      <c r="AR96" s="140" t="s">
        <v>166</v>
      </c>
      <c r="AT96" s="140" t="s">
        <v>161</v>
      </c>
      <c r="AU96" s="140" t="s">
        <v>82</v>
      </c>
      <c r="AY96" s="18" t="s">
        <v>158</v>
      </c>
      <c r="BE96" s="141">
        <f t="shared" si="5"/>
        <v>0</v>
      </c>
      <c r="BF96" s="141">
        <f t="shared" si="6"/>
        <v>0</v>
      </c>
      <c r="BG96" s="141">
        <f t="shared" si="7"/>
        <v>0</v>
      </c>
      <c r="BH96" s="141">
        <f t="shared" si="8"/>
        <v>0</v>
      </c>
      <c r="BI96" s="141">
        <f t="shared" si="9"/>
        <v>0</v>
      </c>
      <c r="BJ96" s="18" t="s">
        <v>88</v>
      </c>
      <c r="BK96" s="141">
        <f t="shared" si="10"/>
        <v>0</v>
      </c>
      <c r="BL96" s="18" t="s">
        <v>166</v>
      </c>
      <c r="BM96" s="140" t="s">
        <v>8</v>
      </c>
    </row>
    <row r="97" spans="2:65" s="1" customFormat="1" ht="16.5" customHeight="1" x14ac:dyDescent="0.2">
      <c r="B97" s="33"/>
      <c r="C97" s="129" t="s">
        <v>203</v>
      </c>
      <c r="D97" s="129" t="s">
        <v>161</v>
      </c>
      <c r="E97" s="130" t="s">
        <v>1373</v>
      </c>
      <c r="F97" s="131" t="s">
        <v>1374</v>
      </c>
      <c r="G97" s="132" t="s">
        <v>1361</v>
      </c>
      <c r="H97" s="133">
        <v>1</v>
      </c>
      <c r="I97" s="134"/>
      <c r="J97" s="135">
        <f t="shared" si="1"/>
        <v>0</v>
      </c>
      <c r="K97" s="131" t="s">
        <v>19</v>
      </c>
      <c r="L97" s="33"/>
      <c r="M97" s="136" t="s">
        <v>19</v>
      </c>
      <c r="N97" s="137" t="s">
        <v>47</v>
      </c>
      <c r="P97" s="138">
        <f t="shared" si="2"/>
        <v>0</v>
      </c>
      <c r="Q97" s="138">
        <v>0</v>
      </c>
      <c r="R97" s="138">
        <f t="shared" si="3"/>
        <v>0</v>
      </c>
      <c r="S97" s="138">
        <v>0</v>
      </c>
      <c r="T97" s="138">
        <f t="shared" si="4"/>
        <v>0</v>
      </c>
      <c r="U97" s="276" t="s">
        <v>19</v>
      </c>
      <c r="V97" s="1" t="str">
        <f t="shared" si="0"/>
        <v/>
      </c>
      <c r="AR97" s="140" t="s">
        <v>166</v>
      </c>
      <c r="AT97" s="140" t="s">
        <v>161</v>
      </c>
      <c r="AU97" s="140" t="s">
        <v>82</v>
      </c>
      <c r="AY97" s="18" t="s">
        <v>158</v>
      </c>
      <c r="BE97" s="141">
        <f t="shared" si="5"/>
        <v>0</v>
      </c>
      <c r="BF97" s="141">
        <f t="shared" si="6"/>
        <v>0</v>
      </c>
      <c r="BG97" s="141">
        <f t="shared" si="7"/>
        <v>0</v>
      </c>
      <c r="BH97" s="141">
        <f t="shared" si="8"/>
        <v>0</v>
      </c>
      <c r="BI97" s="141">
        <f t="shared" si="9"/>
        <v>0</v>
      </c>
      <c r="BJ97" s="18" t="s">
        <v>88</v>
      </c>
      <c r="BK97" s="141">
        <f t="shared" si="10"/>
        <v>0</v>
      </c>
      <c r="BL97" s="18" t="s">
        <v>166</v>
      </c>
      <c r="BM97" s="140" t="s">
        <v>243</v>
      </c>
    </row>
    <row r="98" spans="2:65" s="1" customFormat="1" ht="21.75" customHeight="1" x14ac:dyDescent="0.2">
      <c r="B98" s="33"/>
      <c r="C98" s="129" t="s">
        <v>209</v>
      </c>
      <c r="D98" s="129" t="s">
        <v>161</v>
      </c>
      <c r="E98" s="130" t="s">
        <v>1375</v>
      </c>
      <c r="F98" s="131" t="s">
        <v>1376</v>
      </c>
      <c r="G98" s="132" t="s">
        <v>1361</v>
      </c>
      <c r="H98" s="133">
        <v>1</v>
      </c>
      <c r="I98" s="134"/>
      <c r="J98" s="135">
        <f t="shared" si="1"/>
        <v>0</v>
      </c>
      <c r="K98" s="131" t="s">
        <v>19</v>
      </c>
      <c r="L98" s="33"/>
      <c r="M98" s="136" t="s">
        <v>19</v>
      </c>
      <c r="N98" s="137" t="s">
        <v>47</v>
      </c>
      <c r="P98" s="138">
        <f t="shared" si="2"/>
        <v>0</v>
      </c>
      <c r="Q98" s="138">
        <v>0</v>
      </c>
      <c r="R98" s="138">
        <f t="shared" si="3"/>
        <v>0</v>
      </c>
      <c r="S98" s="138">
        <v>0</v>
      </c>
      <c r="T98" s="138">
        <f t="shared" si="4"/>
        <v>0</v>
      </c>
      <c r="U98" s="276" t="s">
        <v>19</v>
      </c>
      <c r="V98" s="1" t="str">
        <f t="shared" si="0"/>
        <v/>
      </c>
      <c r="AR98" s="140" t="s">
        <v>166</v>
      </c>
      <c r="AT98" s="140" t="s">
        <v>161</v>
      </c>
      <c r="AU98" s="140" t="s">
        <v>82</v>
      </c>
      <c r="AY98" s="18" t="s">
        <v>158</v>
      </c>
      <c r="BE98" s="141">
        <f t="shared" si="5"/>
        <v>0</v>
      </c>
      <c r="BF98" s="141">
        <f t="shared" si="6"/>
        <v>0</v>
      </c>
      <c r="BG98" s="141">
        <f t="shared" si="7"/>
        <v>0</v>
      </c>
      <c r="BH98" s="141">
        <f t="shared" si="8"/>
        <v>0</v>
      </c>
      <c r="BI98" s="141">
        <f t="shared" si="9"/>
        <v>0</v>
      </c>
      <c r="BJ98" s="18" t="s">
        <v>88</v>
      </c>
      <c r="BK98" s="141">
        <f t="shared" si="10"/>
        <v>0</v>
      </c>
      <c r="BL98" s="18" t="s">
        <v>166</v>
      </c>
      <c r="BM98" s="140" t="s">
        <v>259</v>
      </c>
    </row>
    <row r="99" spans="2:65" s="11" customFormat="1" ht="25.9" customHeight="1" x14ac:dyDescent="0.2">
      <c r="B99" s="117"/>
      <c r="D99" s="118" t="s">
        <v>74</v>
      </c>
      <c r="E99" s="119" t="s">
        <v>1377</v>
      </c>
      <c r="F99" s="119" t="s">
        <v>1378</v>
      </c>
      <c r="I99" s="120"/>
      <c r="J99" s="121">
        <f>BK99</f>
        <v>0</v>
      </c>
      <c r="L99" s="117"/>
      <c r="M99" s="122"/>
      <c r="P99" s="123">
        <f>SUM(P100:P106)</f>
        <v>0</v>
      </c>
      <c r="R99" s="123">
        <f>SUM(R100:R106)</f>
        <v>0</v>
      </c>
      <c r="T99" s="123">
        <f>SUM(T100:T106)</f>
        <v>0</v>
      </c>
      <c r="U99" s="275"/>
      <c r="V99" s="1" t="str">
        <f t="shared" si="0"/>
        <v/>
      </c>
      <c r="AR99" s="118" t="s">
        <v>82</v>
      </c>
      <c r="AT99" s="125" t="s">
        <v>74</v>
      </c>
      <c r="AU99" s="125" t="s">
        <v>75</v>
      </c>
      <c r="AY99" s="118" t="s">
        <v>158</v>
      </c>
      <c r="BK99" s="126">
        <f>SUM(BK100:BK106)</f>
        <v>0</v>
      </c>
    </row>
    <row r="100" spans="2:65" s="1" customFormat="1" ht="16.5" customHeight="1" x14ac:dyDescent="0.2">
      <c r="B100" s="33"/>
      <c r="C100" s="129" t="s">
        <v>213</v>
      </c>
      <c r="D100" s="129" t="s">
        <v>161</v>
      </c>
      <c r="E100" s="130" t="s">
        <v>1379</v>
      </c>
      <c r="F100" s="131" t="s">
        <v>1380</v>
      </c>
      <c r="G100" s="132" t="s">
        <v>1364</v>
      </c>
      <c r="H100" s="133">
        <v>15</v>
      </c>
      <c r="I100" s="134"/>
      <c r="J100" s="135">
        <f t="shared" ref="J100:J106" si="11">ROUND(I100*H100,2)</f>
        <v>0</v>
      </c>
      <c r="K100" s="131" t="s">
        <v>19</v>
      </c>
      <c r="L100" s="33"/>
      <c r="M100" s="136" t="s">
        <v>19</v>
      </c>
      <c r="N100" s="137" t="s">
        <v>47</v>
      </c>
      <c r="P100" s="138">
        <f t="shared" ref="P100:P106" si="12">O100*H100</f>
        <v>0</v>
      </c>
      <c r="Q100" s="138">
        <v>0</v>
      </c>
      <c r="R100" s="138">
        <f t="shared" ref="R100:R106" si="13">Q100*H100</f>
        <v>0</v>
      </c>
      <c r="S100" s="138">
        <v>0</v>
      </c>
      <c r="T100" s="138">
        <f t="shared" ref="T100:T106" si="14">S100*H100</f>
        <v>0</v>
      </c>
      <c r="U100" s="276" t="s">
        <v>19</v>
      </c>
      <c r="V100" s="1" t="str">
        <f t="shared" si="0"/>
        <v/>
      </c>
      <c r="AR100" s="140" t="s">
        <v>166</v>
      </c>
      <c r="AT100" s="140" t="s">
        <v>161</v>
      </c>
      <c r="AU100" s="140" t="s">
        <v>82</v>
      </c>
      <c r="AY100" s="18" t="s">
        <v>158</v>
      </c>
      <c r="BE100" s="141">
        <f t="shared" ref="BE100:BE106" si="15">IF(N100="základní",J100,0)</f>
        <v>0</v>
      </c>
      <c r="BF100" s="141">
        <f t="shared" ref="BF100:BF106" si="16">IF(N100="snížená",J100,0)</f>
        <v>0</v>
      </c>
      <c r="BG100" s="141">
        <f t="shared" ref="BG100:BG106" si="17">IF(N100="zákl. přenesená",J100,0)</f>
        <v>0</v>
      </c>
      <c r="BH100" s="141">
        <f t="shared" ref="BH100:BH106" si="18">IF(N100="sníž. přenesená",J100,0)</f>
        <v>0</v>
      </c>
      <c r="BI100" s="141">
        <f t="shared" ref="BI100:BI106" si="19">IF(N100="nulová",J100,0)</f>
        <v>0</v>
      </c>
      <c r="BJ100" s="18" t="s">
        <v>88</v>
      </c>
      <c r="BK100" s="141">
        <f t="shared" ref="BK100:BK106" si="20">ROUND(I100*H100,2)</f>
        <v>0</v>
      </c>
      <c r="BL100" s="18" t="s">
        <v>166</v>
      </c>
      <c r="BM100" s="140" t="s">
        <v>273</v>
      </c>
    </row>
    <row r="101" spans="2:65" s="1" customFormat="1" ht="16.5" customHeight="1" x14ac:dyDescent="0.2">
      <c r="B101" s="33"/>
      <c r="C101" s="129" t="s">
        <v>219</v>
      </c>
      <c r="D101" s="129" t="s">
        <v>161</v>
      </c>
      <c r="E101" s="130" t="s">
        <v>1381</v>
      </c>
      <c r="F101" s="131" t="s">
        <v>1382</v>
      </c>
      <c r="G101" s="132" t="s">
        <v>1364</v>
      </c>
      <c r="H101" s="133">
        <v>9</v>
      </c>
      <c r="I101" s="134"/>
      <c r="J101" s="135">
        <f t="shared" si="11"/>
        <v>0</v>
      </c>
      <c r="K101" s="131" t="s">
        <v>19</v>
      </c>
      <c r="L101" s="33"/>
      <c r="M101" s="136" t="s">
        <v>19</v>
      </c>
      <c r="N101" s="137" t="s">
        <v>47</v>
      </c>
      <c r="P101" s="138">
        <f t="shared" si="12"/>
        <v>0</v>
      </c>
      <c r="Q101" s="138">
        <v>0</v>
      </c>
      <c r="R101" s="138">
        <f t="shared" si="13"/>
        <v>0</v>
      </c>
      <c r="S101" s="138">
        <v>0</v>
      </c>
      <c r="T101" s="138">
        <f t="shared" si="14"/>
        <v>0</v>
      </c>
      <c r="U101" s="276" t="s">
        <v>19</v>
      </c>
      <c r="V101" s="1" t="str">
        <f t="shared" si="0"/>
        <v/>
      </c>
      <c r="AR101" s="140" t="s">
        <v>166</v>
      </c>
      <c r="AT101" s="140" t="s">
        <v>161</v>
      </c>
      <c r="AU101" s="140" t="s">
        <v>82</v>
      </c>
      <c r="AY101" s="18" t="s">
        <v>158</v>
      </c>
      <c r="BE101" s="141">
        <f t="shared" si="15"/>
        <v>0</v>
      </c>
      <c r="BF101" s="141">
        <f t="shared" si="16"/>
        <v>0</v>
      </c>
      <c r="BG101" s="141">
        <f t="shared" si="17"/>
        <v>0</v>
      </c>
      <c r="BH101" s="141">
        <f t="shared" si="18"/>
        <v>0</v>
      </c>
      <c r="BI101" s="141">
        <f t="shared" si="19"/>
        <v>0</v>
      </c>
      <c r="BJ101" s="18" t="s">
        <v>88</v>
      </c>
      <c r="BK101" s="141">
        <f t="shared" si="20"/>
        <v>0</v>
      </c>
      <c r="BL101" s="18" t="s">
        <v>166</v>
      </c>
      <c r="BM101" s="140" t="s">
        <v>285</v>
      </c>
    </row>
    <row r="102" spans="2:65" s="1" customFormat="1" ht="16.5" customHeight="1" x14ac:dyDescent="0.2">
      <c r="B102" s="33"/>
      <c r="C102" s="129" t="s">
        <v>224</v>
      </c>
      <c r="D102" s="129" t="s">
        <v>161</v>
      </c>
      <c r="E102" s="130" t="s">
        <v>1383</v>
      </c>
      <c r="F102" s="131" t="s">
        <v>1384</v>
      </c>
      <c r="G102" s="132" t="s">
        <v>1361</v>
      </c>
      <c r="H102" s="133">
        <v>48</v>
      </c>
      <c r="I102" s="134"/>
      <c r="J102" s="135">
        <f t="shared" si="11"/>
        <v>0</v>
      </c>
      <c r="K102" s="131" t="s">
        <v>19</v>
      </c>
      <c r="L102" s="33"/>
      <c r="M102" s="136" t="s">
        <v>19</v>
      </c>
      <c r="N102" s="137" t="s">
        <v>47</v>
      </c>
      <c r="P102" s="138">
        <f t="shared" si="12"/>
        <v>0</v>
      </c>
      <c r="Q102" s="138">
        <v>0</v>
      </c>
      <c r="R102" s="138">
        <f t="shared" si="13"/>
        <v>0</v>
      </c>
      <c r="S102" s="138">
        <v>0</v>
      </c>
      <c r="T102" s="138">
        <f t="shared" si="14"/>
        <v>0</v>
      </c>
      <c r="U102" s="276" t="s">
        <v>19</v>
      </c>
      <c r="V102" s="1" t="str">
        <f t="shared" si="0"/>
        <v/>
      </c>
      <c r="AR102" s="140" t="s">
        <v>166</v>
      </c>
      <c r="AT102" s="140" t="s">
        <v>161</v>
      </c>
      <c r="AU102" s="140" t="s">
        <v>82</v>
      </c>
      <c r="AY102" s="18" t="s">
        <v>158</v>
      </c>
      <c r="BE102" s="141">
        <f t="shared" si="15"/>
        <v>0</v>
      </c>
      <c r="BF102" s="141">
        <f t="shared" si="16"/>
        <v>0</v>
      </c>
      <c r="BG102" s="141">
        <f t="shared" si="17"/>
        <v>0</v>
      </c>
      <c r="BH102" s="141">
        <f t="shared" si="18"/>
        <v>0</v>
      </c>
      <c r="BI102" s="141">
        <f t="shared" si="19"/>
        <v>0</v>
      </c>
      <c r="BJ102" s="18" t="s">
        <v>88</v>
      </c>
      <c r="BK102" s="141">
        <f t="shared" si="20"/>
        <v>0</v>
      </c>
      <c r="BL102" s="18" t="s">
        <v>166</v>
      </c>
      <c r="BM102" s="140" t="s">
        <v>304</v>
      </c>
    </row>
    <row r="103" spans="2:65" s="1" customFormat="1" ht="33" customHeight="1" x14ac:dyDescent="0.2">
      <c r="B103" s="33"/>
      <c r="C103" s="129" t="s">
        <v>8</v>
      </c>
      <c r="D103" s="129" t="s">
        <v>161</v>
      </c>
      <c r="E103" s="130" t="s">
        <v>1385</v>
      </c>
      <c r="F103" s="131" t="s">
        <v>1386</v>
      </c>
      <c r="G103" s="132" t="s">
        <v>1364</v>
      </c>
      <c r="H103" s="133">
        <v>9</v>
      </c>
      <c r="I103" s="134"/>
      <c r="J103" s="135">
        <f t="shared" si="11"/>
        <v>0</v>
      </c>
      <c r="K103" s="131" t="s">
        <v>19</v>
      </c>
      <c r="L103" s="33"/>
      <c r="M103" s="136" t="s">
        <v>19</v>
      </c>
      <c r="N103" s="137" t="s">
        <v>47</v>
      </c>
      <c r="P103" s="138">
        <f t="shared" si="12"/>
        <v>0</v>
      </c>
      <c r="Q103" s="138">
        <v>0</v>
      </c>
      <c r="R103" s="138">
        <f t="shared" si="13"/>
        <v>0</v>
      </c>
      <c r="S103" s="138">
        <v>0</v>
      </c>
      <c r="T103" s="138">
        <f t="shared" si="14"/>
        <v>0</v>
      </c>
      <c r="U103" s="276" t="s">
        <v>19</v>
      </c>
      <c r="V103" s="1" t="str">
        <f t="shared" si="0"/>
        <v/>
      </c>
      <c r="AR103" s="140" t="s">
        <v>166</v>
      </c>
      <c r="AT103" s="140" t="s">
        <v>161</v>
      </c>
      <c r="AU103" s="140" t="s">
        <v>82</v>
      </c>
      <c r="AY103" s="18" t="s">
        <v>158</v>
      </c>
      <c r="BE103" s="141">
        <f t="shared" si="15"/>
        <v>0</v>
      </c>
      <c r="BF103" s="141">
        <f t="shared" si="16"/>
        <v>0</v>
      </c>
      <c r="BG103" s="141">
        <f t="shared" si="17"/>
        <v>0</v>
      </c>
      <c r="BH103" s="141">
        <f t="shared" si="18"/>
        <v>0</v>
      </c>
      <c r="BI103" s="141">
        <f t="shared" si="19"/>
        <v>0</v>
      </c>
      <c r="BJ103" s="18" t="s">
        <v>88</v>
      </c>
      <c r="BK103" s="141">
        <f t="shared" si="20"/>
        <v>0</v>
      </c>
      <c r="BL103" s="18" t="s">
        <v>166</v>
      </c>
      <c r="BM103" s="140" t="s">
        <v>325</v>
      </c>
    </row>
    <row r="104" spans="2:65" s="1" customFormat="1" ht="16.5" customHeight="1" x14ac:dyDescent="0.2">
      <c r="B104" s="33"/>
      <c r="C104" s="129" t="s">
        <v>238</v>
      </c>
      <c r="D104" s="129" t="s">
        <v>161</v>
      </c>
      <c r="E104" s="130" t="s">
        <v>1387</v>
      </c>
      <c r="F104" s="131" t="s">
        <v>1388</v>
      </c>
      <c r="G104" s="132" t="s">
        <v>1361</v>
      </c>
      <c r="H104" s="133">
        <v>9</v>
      </c>
      <c r="I104" s="134"/>
      <c r="J104" s="135">
        <f t="shared" si="11"/>
        <v>0</v>
      </c>
      <c r="K104" s="131" t="s">
        <v>19</v>
      </c>
      <c r="L104" s="33"/>
      <c r="M104" s="136" t="s">
        <v>19</v>
      </c>
      <c r="N104" s="137" t="s">
        <v>47</v>
      </c>
      <c r="P104" s="138">
        <f t="shared" si="12"/>
        <v>0</v>
      </c>
      <c r="Q104" s="138">
        <v>0</v>
      </c>
      <c r="R104" s="138">
        <f t="shared" si="13"/>
        <v>0</v>
      </c>
      <c r="S104" s="138">
        <v>0</v>
      </c>
      <c r="T104" s="138">
        <f t="shared" si="14"/>
        <v>0</v>
      </c>
      <c r="U104" s="276" t="s">
        <v>19</v>
      </c>
      <c r="V104" s="1" t="str">
        <f t="shared" si="0"/>
        <v/>
      </c>
      <c r="AR104" s="140" t="s">
        <v>166</v>
      </c>
      <c r="AT104" s="140" t="s">
        <v>161</v>
      </c>
      <c r="AU104" s="140" t="s">
        <v>82</v>
      </c>
      <c r="AY104" s="18" t="s">
        <v>158</v>
      </c>
      <c r="BE104" s="141">
        <f t="shared" si="15"/>
        <v>0</v>
      </c>
      <c r="BF104" s="141">
        <f t="shared" si="16"/>
        <v>0</v>
      </c>
      <c r="BG104" s="141">
        <f t="shared" si="17"/>
        <v>0</v>
      </c>
      <c r="BH104" s="141">
        <f t="shared" si="18"/>
        <v>0</v>
      </c>
      <c r="BI104" s="141">
        <f t="shared" si="19"/>
        <v>0</v>
      </c>
      <c r="BJ104" s="18" t="s">
        <v>88</v>
      </c>
      <c r="BK104" s="141">
        <f t="shared" si="20"/>
        <v>0</v>
      </c>
      <c r="BL104" s="18" t="s">
        <v>166</v>
      </c>
      <c r="BM104" s="140" t="s">
        <v>345</v>
      </c>
    </row>
    <row r="105" spans="2:65" s="1" customFormat="1" ht="16.5" customHeight="1" x14ac:dyDescent="0.2">
      <c r="B105" s="33"/>
      <c r="C105" s="129" t="s">
        <v>243</v>
      </c>
      <c r="D105" s="129" t="s">
        <v>161</v>
      </c>
      <c r="E105" s="130" t="s">
        <v>1389</v>
      </c>
      <c r="F105" s="131" t="s">
        <v>1390</v>
      </c>
      <c r="G105" s="132" t="s">
        <v>1361</v>
      </c>
      <c r="H105" s="133">
        <v>1</v>
      </c>
      <c r="I105" s="134"/>
      <c r="J105" s="135">
        <f t="shared" si="11"/>
        <v>0</v>
      </c>
      <c r="K105" s="131" t="s">
        <v>19</v>
      </c>
      <c r="L105" s="33"/>
      <c r="M105" s="136" t="s">
        <v>19</v>
      </c>
      <c r="N105" s="137" t="s">
        <v>47</v>
      </c>
      <c r="P105" s="138">
        <f t="shared" si="12"/>
        <v>0</v>
      </c>
      <c r="Q105" s="138">
        <v>0</v>
      </c>
      <c r="R105" s="138">
        <f t="shared" si="13"/>
        <v>0</v>
      </c>
      <c r="S105" s="138">
        <v>0</v>
      </c>
      <c r="T105" s="138">
        <f t="shared" si="14"/>
        <v>0</v>
      </c>
      <c r="U105" s="276" t="s">
        <v>19</v>
      </c>
      <c r="V105" s="1" t="str">
        <f t="shared" si="0"/>
        <v/>
      </c>
      <c r="AR105" s="140" t="s">
        <v>166</v>
      </c>
      <c r="AT105" s="140" t="s">
        <v>161</v>
      </c>
      <c r="AU105" s="140" t="s">
        <v>82</v>
      </c>
      <c r="AY105" s="18" t="s">
        <v>158</v>
      </c>
      <c r="BE105" s="141">
        <f t="shared" si="15"/>
        <v>0</v>
      </c>
      <c r="BF105" s="141">
        <f t="shared" si="16"/>
        <v>0</v>
      </c>
      <c r="BG105" s="141">
        <f t="shared" si="17"/>
        <v>0</v>
      </c>
      <c r="BH105" s="141">
        <f t="shared" si="18"/>
        <v>0</v>
      </c>
      <c r="BI105" s="141">
        <f t="shared" si="19"/>
        <v>0</v>
      </c>
      <c r="BJ105" s="18" t="s">
        <v>88</v>
      </c>
      <c r="BK105" s="141">
        <f t="shared" si="20"/>
        <v>0</v>
      </c>
      <c r="BL105" s="18" t="s">
        <v>166</v>
      </c>
      <c r="BM105" s="140" t="s">
        <v>357</v>
      </c>
    </row>
    <row r="106" spans="2:65" s="1" customFormat="1" ht="16.5" customHeight="1" x14ac:dyDescent="0.2">
      <c r="B106" s="33"/>
      <c r="C106" s="129" t="s">
        <v>251</v>
      </c>
      <c r="D106" s="129" t="s">
        <v>161</v>
      </c>
      <c r="E106" s="130" t="s">
        <v>1391</v>
      </c>
      <c r="F106" s="131" t="s">
        <v>1392</v>
      </c>
      <c r="G106" s="132" t="s">
        <v>1361</v>
      </c>
      <c r="H106" s="133">
        <v>4</v>
      </c>
      <c r="I106" s="134"/>
      <c r="J106" s="135">
        <f t="shared" si="11"/>
        <v>0</v>
      </c>
      <c r="K106" s="131" t="s">
        <v>19</v>
      </c>
      <c r="L106" s="33"/>
      <c r="M106" s="136" t="s">
        <v>19</v>
      </c>
      <c r="N106" s="137" t="s">
        <v>47</v>
      </c>
      <c r="P106" s="138">
        <f t="shared" si="12"/>
        <v>0</v>
      </c>
      <c r="Q106" s="138">
        <v>0</v>
      </c>
      <c r="R106" s="138">
        <f t="shared" si="13"/>
        <v>0</v>
      </c>
      <c r="S106" s="138">
        <v>0</v>
      </c>
      <c r="T106" s="138">
        <f t="shared" si="14"/>
        <v>0</v>
      </c>
      <c r="U106" s="276" t="s">
        <v>19</v>
      </c>
      <c r="V106" s="1" t="str">
        <f t="shared" si="0"/>
        <v/>
      </c>
      <c r="AR106" s="140" t="s">
        <v>166</v>
      </c>
      <c r="AT106" s="140" t="s">
        <v>161</v>
      </c>
      <c r="AU106" s="140" t="s">
        <v>82</v>
      </c>
      <c r="AY106" s="18" t="s">
        <v>158</v>
      </c>
      <c r="BE106" s="141">
        <f t="shared" si="15"/>
        <v>0</v>
      </c>
      <c r="BF106" s="141">
        <f t="shared" si="16"/>
        <v>0</v>
      </c>
      <c r="BG106" s="141">
        <f t="shared" si="17"/>
        <v>0</v>
      </c>
      <c r="BH106" s="141">
        <f t="shared" si="18"/>
        <v>0</v>
      </c>
      <c r="BI106" s="141">
        <f t="shared" si="19"/>
        <v>0</v>
      </c>
      <c r="BJ106" s="18" t="s">
        <v>88</v>
      </c>
      <c r="BK106" s="141">
        <f t="shared" si="20"/>
        <v>0</v>
      </c>
      <c r="BL106" s="18" t="s">
        <v>166</v>
      </c>
      <c r="BM106" s="140" t="s">
        <v>368</v>
      </c>
    </row>
    <row r="107" spans="2:65" s="11" customFormat="1" ht="25.9" customHeight="1" x14ac:dyDescent="0.2">
      <c r="B107" s="117"/>
      <c r="D107" s="118" t="s">
        <v>74</v>
      </c>
      <c r="E107" s="119" t="s">
        <v>1393</v>
      </c>
      <c r="F107" s="119" t="s">
        <v>1394</v>
      </c>
      <c r="I107" s="120"/>
      <c r="J107" s="121">
        <f>BK107</f>
        <v>0</v>
      </c>
      <c r="L107" s="117"/>
      <c r="M107" s="122"/>
      <c r="P107" s="123">
        <f>SUM(P108:P120)</f>
        <v>0</v>
      </c>
      <c r="R107" s="123">
        <f>SUM(R108:R120)</f>
        <v>0</v>
      </c>
      <c r="T107" s="123">
        <f>SUM(T108:T120)</f>
        <v>0</v>
      </c>
      <c r="U107" s="275"/>
      <c r="V107" s="1" t="str">
        <f t="shared" si="0"/>
        <v/>
      </c>
      <c r="AR107" s="118" t="s">
        <v>82</v>
      </c>
      <c r="AT107" s="125" t="s">
        <v>74</v>
      </c>
      <c r="AU107" s="125" t="s">
        <v>75</v>
      </c>
      <c r="AY107" s="118" t="s">
        <v>158</v>
      </c>
      <c r="BK107" s="126">
        <f>SUM(BK108:BK120)</f>
        <v>0</v>
      </c>
    </row>
    <row r="108" spans="2:65" s="1" customFormat="1" ht="16.5" customHeight="1" x14ac:dyDescent="0.2">
      <c r="B108" s="33"/>
      <c r="C108" s="129" t="s">
        <v>259</v>
      </c>
      <c r="D108" s="129" t="s">
        <v>161</v>
      </c>
      <c r="E108" s="130" t="s">
        <v>1395</v>
      </c>
      <c r="F108" s="131" t="s">
        <v>1396</v>
      </c>
      <c r="G108" s="132" t="s">
        <v>1361</v>
      </c>
      <c r="H108" s="133">
        <v>1</v>
      </c>
      <c r="I108" s="134"/>
      <c r="J108" s="135">
        <f t="shared" ref="J108:J120" si="21">ROUND(I108*H108,2)</f>
        <v>0</v>
      </c>
      <c r="K108" s="131" t="s">
        <v>19</v>
      </c>
      <c r="L108" s="33"/>
      <c r="M108" s="136" t="s">
        <v>19</v>
      </c>
      <c r="N108" s="137" t="s">
        <v>47</v>
      </c>
      <c r="P108" s="138">
        <f t="shared" ref="P108:P120" si="22">O108*H108</f>
        <v>0</v>
      </c>
      <c r="Q108" s="138">
        <v>0</v>
      </c>
      <c r="R108" s="138">
        <f t="shared" ref="R108:R120" si="23">Q108*H108</f>
        <v>0</v>
      </c>
      <c r="S108" s="138">
        <v>0</v>
      </c>
      <c r="T108" s="138">
        <f t="shared" ref="T108:T120" si="24">S108*H108</f>
        <v>0</v>
      </c>
      <c r="U108" s="276" t="s">
        <v>340</v>
      </c>
      <c r="V108" s="1">
        <f t="shared" si="0"/>
        <v>0</v>
      </c>
      <c r="AR108" s="140" t="s">
        <v>166</v>
      </c>
      <c r="AT108" s="140" t="s">
        <v>161</v>
      </c>
      <c r="AU108" s="140" t="s">
        <v>82</v>
      </c>
      <c r="AY108" s="18" t="s">
        <v>158</v>
      </c>
      <c r="BE108" s="141">
        <f t="shared" ref="BE108:BE120" si="25">IF(N108="základní",J108,0)</f>
        <v>0</v>
      </c>
      <c r="BF108" s="141">
        <f t="shared" ref="BF108:BF120" si="26">IF(N108="snížená",J108,0)</f>
        <v>0</v>
      </c>
      <c r="BG108" s="141">
        <f t="shared" ref="BG108:BG120" si="27">IF(N108="zákl. přenesená",J108,0)</f>
        <v>0</v>
      </c>
      <c r="BH108" s="141">
        <f t="shared" ref="BH108:BH120" si="28">IF(N108="sníž. přenesená",J108,0)</f>
        <v>0</v>
      </c>
      <c r="BI108" s="141">
        <f t="shared" ref="BI108:BI120" si="29">IF(N108="nulová",J108,0)</f>
        <v>0</v>
      </c>
      <c r="BJ108" s="18" t="s">
        <v>88</v>
      </c>
      <c r="BK108" s="141">
        <f t="shared" ref="BK108:BK120" si="30">ROUND(I108*H108,2)</f>
        <v>0</v>
      </c>
      <c r="BL108" s="18" t="s">
        <v>166</v>
      </c>
      <c r="BM108" s="140" t="s">
        <v>379</v>
      </c>
    </row>
    <row r="109" spans="2:65" s="1" customFormat="1" ht="24.2" customHeight="1" x14ac:dyDescent="0.2">
      <c r="B109" s="33"/>
      <c r="C109" s="129" t="s">
        <v>266</v>
      </c>
      <c r="D109" s="129" t="s">
        <v>161</v>
      </c>
      <c r="E109" s="130" t="s">
        <v>1397</v>
      </c>
      <c r="F109" s="131" t="s">
        <v>1398</v>
      </c>
      <c r="G109" s="132" t="s">
        <v>1361</v>
      </c>
      <c r="H109" s="133">
        <v>1</v>
      </c>
      <c r="I109" s="134"/>
      <c r="J109" s="135">
        <f t="shared" si="21"/>
        <v>0</v>
      </c>
      <c r="K109" s="131" t="s">
        <v>19</v>
      </c>
      <c r="L109" s="33"/>
      <c r="M109" s="136" t="s">
        <v>19</v>
      </c>
      <c r="N109" s="137" t="s">
        <v>47</v>
      </c>
      <c r="P109" s="138">
        <f t="shared" si="22"/>
        <v>0</v>
      </c>
      <c r="Q109" s="138">
        <v>0</v>
      </c>
      <c r="R109" s="138">
        <f t="shared" si="23"/>
        <v>0</v>
      </c>
      <c r="S109" s="138">
        <v>0</v>
      </c>
      <c r="T109" s="138">
        <f t="shared" si="24"/>
        <v>0</v>
      </c>
      <c r="U109" s="276"/>
      <c r="V109" s="1" t="str">
        <f t="shared" si="0"/>
        <v/>
      </c>
      <c r="AR109" s="140" t="s">
        <v>166</v>
      </c>
      <c r="AT109" s="140" t="s">
        <v>161</v>
      </c>
      <c r="AU109" s="140" t="s">
        <v>82</v>
      </c>
      <c r="AY109" s="18" t="s">
        <v>158</v>
      </c>
      <c r="BE109" s="141">
        <f t="shared" si="25"/>
        <v>0</v>
      </c>
      <c r="BF109" s="141">
        <f t="shared" si="26"/>
        <v>0</v>
      </c>
      <c r="BG109" s="141">
        <f t="shared" si="27"/>
        <v>0</v>
      </c>
      <c r="BH109" s="141">
        <f t="shared" si="28"/>
        <v>0</v>
      </c>
      <c r="BI109" s="141">
        <f t="shared" si="29"/>
        <v>0</v>
      </c>
      <c r="BJ109" s="18" t="s">
        <v>88</v>
      </c>
      <c r="BK109" s="141">
        <f t="shared" si="30"/>
        <v>0</v>
      </c>
      <c r="BL109" s="18" t="s">
        <v>166</v>
      </c>
      <c r="BM109" s="140" t="s">
        <v>389</v>
      </c>
    </row>
    <row r="110" spans="2:65" s="1" customFormat="1" ht="16.5" customHeight="1" x14ac:dyDescent="0.2">
      <c r="B110" s="33"/>
      <c r="C110" s="129" t="s">
        <v>273</v>
      </c>
      <c r="D110" s="129" t="s">
        <v>161</v>
      </c>
      <c r="E110" s="130" t="s">
        <v>1399</v>
      </c>
      <c r="F110" s="131" t="s">
        <v>1400</v>
      </c>
      <c r="G110" s="132" t="s">
        <v>1361</v>
      </c>
      <c r="H110" s="133">
        <v>1</v>
      </c>
      <c r="I110" s="134"/>
      <c r="J110" s="135">
        <f t="shared" si="21"/>
        <v>0</v>
      </c>
      <c r="K110" s="131" t="s">
        <v>19</v>
      </c>
      <c r="L110" s="33"/>
      <c r="M110" s="136" t="s">
        <v>19</v>
      </c>
      <c r="N110" s="137" t="s">
        <v>47</v>
      </c>
      <c r="P110" s="138">
        <f t="shared" si="22"/>
        <v>0</v>
      </c>
      <c r="Q110" s="138">
        <v>0</v>
      </c>
      <c r="R110" s="138">
        <f t="shared" si="23"/>
        <v>0</v>
      </c>
      <c r="S110" s="138">
        <v>0</v>
      </c>
      <c r="T110" s="138">
        <f t="shared" si="24"/>
        <v>0</v>
      </c>
      <c r="U110" s="276" t="s">
        <v>19</v>
      </c>
      <c r="V110" s="1" t="str">
        <f t="shared" si="0"/>
        <v/>
      </c>
      <c r="AR110" s="140" t="s">
        <v>166</v>
      </c>
      <c r="AT110" s="140" t="s">
        <v>161</v>
      </c>
      <c r="AU110" s="140" t="s">
        <v>82</v>
      </c>
      <c r="AY110" s="18" t="s">
        <v>158</v>
      </c>
      <c r="BE110" s="141">
        <f t="shared" si="25"/>
        <v>0</v>
      </c>
      <c r="BF110" s="141">
        <f t="shared" si="26"/>
        <v>0</v>
      </c>
      <c r="BG110" s="141">
        <f t="shared" si="27"/>
        <v>0</v>
      </c>
      <c r="BH110" s="141">
        <f t="shared" si="28"/>
        <v>0</v>
      </c>
      <c r="BI110" s="141">
        <f t="shared" si="29"/>
        <v>0</v>
      </c>
      <c r="BJ110" s="18" t="s">
        <v>88</v>
      </c>
      <c r="BK110" s="141">
        <f t="shared" si="30"/>
        <v>0</v>
      </c>
      <c r="BL110" s="18" t="s">
        <v>166</v>
      </c>
      <c r="BM110" s="140" t="s">
        <v>397</v>
      </c>
    </row>
    <row r="111" spans="2:65" s="1" customFormat="1" ht="21.75" customHeight="1" x14ac:dyDescent="0.2">
      <c r="B111" s="33"/>
      <c r="C111" s="129" t="s">
        <v>279</v>
      </c>
      <c r="D111" s="129" t="s">
        <v>161</v>
      </c>
      <c r="E111" s="130" t="s">
        <v>1401</v>
      </c>
      <c r="F111" s="131" t="s">
        <v>1402</v>
      </c>
      <c r="G111" s="132" t="s">
        <v>1361</v>
      </c>
      <c r="H111" s="133">
        <v>1</v>
      </c>
      <c r="I111" s="134"/>
      <c r="J111" s="135">
        <f t="shared" si="21"/>
        <v>0</v>
      </c>
      <c r="K111" s="131" t="s">
        <v>19</v>
      </c>
      <c r="L111" s="33"/>
      <c r="M111" s="136" t="s">
        <v>19</v>
      </c>
      <c r="N111" s="137" t="s">
        <v>47</v>
      </c>
      <c r="P111" s="138">
        <f t="shared" si="22"/>
        <v>0</v>
      </c>
      <c r="Q111" s="138">
        <v>0</v>
      </c>
      <c r="R111" s="138">
        <f t="shared" si="23"/>
        <v>0</v>
      </c>
      <c r="S111" s="138">
        <v>0</v>
      </c>
      <c r="T111" s="138">
        <f t="shared" si="24"/>
        <v>0</v>
      </c>
      <c r="U111" s="276" t="s">
        <v>19</v>
      </c>
      <c r="V111" s="1" t="str">
        <f t="shared" si="0"/>
        <v/>
      </c>
      <c r="AR111" s="140" t="s">
        <v>166</v>
      </c>
      <c r="AT111" s="140" t="s">
        <v>161</v>
      </c>
      <c r="AU111" s="140" t="s">
        <v>82</v>
      </c>
      <c r="AY111" s="18" t="s">
        <v>158</v>
      </c>
      <c r="BE111" s="141">
        <f t="shared" si="25"/>
        <v>0</v>
      </c>
      <c r="BF111" s="141">
        <f t="shared" si="26"/>
        <v>0</v>
      </c>
      <c r="BG111" s="141">
        <f t="shared" si="27"/>
        <v>0</v>
      </c>
      <c r="BH111" s="141">
        <f t="shared" si="28"/>
        <v>0</v>
      </c>
      <c r="BI111" s="141">
        <f t="shared" si="29"/>
        <v>0</v>
      </c>
      <c r="BJ111" s="18" t="s">
        <v>88</v>
      </c>
      <c r="BK111" s="141">
        <f t="shared" si="30"/>
        <v>0</v>
      </c>
      <c r="BL111" s="18" t="s">
        <v>166</v>
      </c>
      <c r="BM111" s="140" t="s">
        <v>411</v>
      </c>
    </row>
    <row r="112" spans="2:65" s="1" customFormat="1" ht="16.5" customHeight="1" x14ac:dyDescent="0.2">
      <c r="B112" s="33"/>
      <c r="C112" s="129" t="s">
        <v>285</v>
      </c>
      <c r="D112" s="129" t="s">
        <v>161</v>
      </c>
      <c r="E112" s="130" t="s">
        <v>1403</v>
      </c>
      <c r="F112" s="131" t="s">
        <v>1404</v>
      </c>
      <c r="G112" s="132" t="s">
        <v>1361</v>
      </c>
      <c r="H112" s="133">
        <v>1</v>
      </c>
      <c r="I112" s="134"/>
      <c r="J112" s="135">
        <f t="shared" si="21"/>
        <v>0</v>
      </c>
      <c r="K112" s="131" t="s">
        <v>19</v>
      </c>
      <c r="L112" s="33"/>
      <c r="M112" s="136" t="s">
        <v>19</v>
      </c>
      <c r="N112" s="137" t="s">
        <v>47</v>
      </c>
      <c r="P112" s="138">
        <f t="shared" si="22"/>
        <v>0</v>
      </c>
      <c r="Q112" s="138">
        <v>0</v>
      </c>
      <c r="R112" s="138">
        <f t="shared" si="23"/>
        <v>0</v>
      </c>
      <c r="S112" s="138">
        <v>0</v>
      </c>
      <c r="T112" s="138">
        <f t="shared" si="24"/>
        <v>0</v>
      </c>
      <c r="U112" s="276" t="s">
        <v>19</v>
      </c>
      <c r="V112" s="1" t="str">
        <f t="shared" si="0"/>
        <v/>
      </c>
      <c r="AR112" s="140" t="s">
        <v>166</v>
      </c>
      <c r="AT112" s="140" t="s">
        <v>161</v>
      </c>
      <c r="AU112" s="140" t="s">
        <v>82</v>
      </c>
      <c r="AY112" s="18" t="s">
        <v>158</v>
      </c>
      <c r="BE112" s="141">
        <f t="shared" si="25"/>
        <v>0</v>
      </c>
      <c r="BF112" s="141">
        <f t="shared" si="26"/>
        <v>0</v>
      </c>
      <c r="BG112" s="141">
        <f t="shared" si="27"/>
        <v>0</v>
      </c>
      <c r="BH112" s="141">
        <f t="shared" si="28"/>
        <v>0</v>
      </c>
      <c r="BI112" s="141">
        <f t="shared" si="29"/>
        <v>0</v>
      </c>
      <c r="BJ112" s="18" t="s">
        <v>88</v>
      </c>
      <c r="BK112" s="141">
        <f t="shared" si="30"/>
        <v>0</v>
      </c>
      <c r="BL112" s="18" t="s">
        <v>166</v>
      </c>
      <c r="BM112" s="140" t="s">
        <v>423</v>
      </c>
    </row>
    <row r="113" spans="2:65" s="1" customFormat="1" ht="16.5" customHeight="1" x14ac:dyDescent="0.2">
      <c r="B113" s="33"/>
      <c r="C113" s="129" t="s">
        <v>7</v>
      </c>
      <c r="D113" s="129" t="s">
        <v>161</v>
      </c>
      <c r="E113" s="130" t="s">
        <v>1405</v>
      </c>
      <c r="F113" s="131" t="s">
        <v>1406</v>
      </c>
      <c r="G113" s="132" t="s">
        <v>1361</v>
      </c>
      <c r="H113" s="133">
        <v>1</v>
      </c>
      <c r="I113" s="134"/>
      <c r="J113" s="135">
        <f t="shared" si="21"/>
        <v>0</v>
      </c>
      <c r="K113" s="131" t="s">
        <v>19</v>
      </c>
      <c r="L113" s="33"/>
      <c r="M113" s="136" t="s">
        <v>19</v>
      </c>
      <c r="N113" s="137" t="s">
        <v>47</v>
      </c>
      <c r="P113" s="138">
        <f t="shared" si="22"/>
        <v>0</v>
      </c>
      <c r="Q113" s="138">
        <v>0</v>
      </c>
      <c r="R113" s="138">
        <f t="shared" si="23"/>
        <v>0</v>
      </c>
      <c r="S113" s="138">
        <v>0</v>
      </c>
      <c r="T113" s="138">
        <f t="shared" si="24"/>
        <v>0</v>
      </c>
      <c r="U113" s="276" t="s">
        <v>19</v>
      </c>
      <c r="V113" s="1" t="str">
        <f t="shared" si="0"/>
        <v/>
      </c>
      <c r="AR113" s="140" t="s">
        <v>166</v>
      </c>
      <c r="AT113" s="140" t="s">
        <v>161</v>
      </c>
      <c r="AU113" s="140" t="s">
        <v>82</v>
      </c>
      <c r="AY113" s="18" t="s">
        <v>158</v>
      </c>
      <c r="BE113" s="141">
        <f t="shared" si="25"/>
        <v>0</v>
      </c>
      <c r="BF113" s="141">
        <f t="shared" si="26"/>
        <v>0</v>
      </c>
      <c r="BG113" s="141">
        <f t="shared" si="27"/>
        <v>0</v>
      </c>
      <c r="BH113" s="141">
        <f t="shared" si="28"/>
        <v>0</v>
      </c>
      <c r="BI113" s="141">
        <f t="shared" si="29"/>
        <v>0</v>
      </c>
      <c r="BJ113" s="18" t="s">
        <v>88</v>
      </c>
      <c r="BK113" s="141">
        <f t="shared" si="30"/>
        <v>0</v>
      </c>
      <c r="BL113" s="18" t="s">
        <v>166</v>
      </c>
      <c r="BM113" s="140" t="s">
        <v>436</v>
      </c>
    </row>
    <row r="114" spans="2:65" s="1" customFormat="1" ht="16.5" customHeight="1" x14ac:dyDescent="0.2">
      <c r="B114" s="33"/>
      <c r="C114" s="129" t="s">
        <v>304</v>
      </c>
      <c r="D114" s="129" t="s">
        <v>161</v>
      </c>
      <c r="E114" s="130" t="s">
        <v>1407</v>
      </c>
      <c r="F114" s="131" t="s">
        <v>1408</v>
      </c>
      <c r="G114" s="132" t="s">
        <v>1361</v>
      </c>
      <c r="H114" s="133">
        <v>1</v>
      </c>
      <c r="I114" s="134"/>
      <c r="J114" s="135">
        <f t="shared" si="21"/>
        <v>0</v>
      </c>
      <c r="K114" s="131" t="s">
        <v>19</v>
      </c>
      <c r="L114" s="33"/>
      <c r="M114" s="136" t="s">
        <v>19</v>
      </c>
      <c r="N114" s="137" t="s">
        <v>47</v>
      </c>
      <c r="P114" s="138">
        <f t="shared" si="22"/>
        <v>0</v>
      </c>
      <c r="Q114" s="138">
        <v>0</v>
      </c>
      <c r="R114" s="138">
        <f t="shared" si="23"/>
        <v>0</v>
      </c>
      <c r="S114" s="138">
        <v>0</v>
      </c>
      <c r="T114" s="138">
        <f t="shared" si="24"/>
        <v>0</v>
      </c>
      <c r="U114" s="276" t="s">
        <v>19</v>
      </c>
      <c r="V114" s="1" t="str">
        <f t="shared" si="0"/>
        <v/>
      </c>
      <c r="AR114" s="140" t="s">
        <v>166</v>
      </c>
      <c r="AT114" s="140" t="s">
        <v>161</v>
      </c>
      <c r="AU114" s="140" t="s">
        <v>82</v>
      </c>
      <c r="AY114" s="18" t="s">
        <v>158</v>
      </c>
      <c r="BE114" s="141">
        <f t="shared" si="25"/>
        <v>0</v>
      </c>
      <c r="BF114" s="141">
        <f t="shared" si="26"/>
        <v>0</v>
      </c>
      <c r="BG114" s="141">
        <f t="shared" si="27"/>
        <v>0</v>
      </c>
      <c r="BH114" s="141">
        <f t="shared" si="28"/>
        <v>0</v>
      </c>
      <c r="BI114" s="141">
        <f t="shared" si="29"/>
        <v>0</v>
      </c>
      <c r="BJ114" s="18" t="s">
        <v>88</v>
      </c>
      <c r="BK114" s="141">
        <f t="shared" si="30"/>
        <v>0</v>
      </c>
      <c r="BL114" s="18" t="s">
        <v>166</v>
      </c>
      <c r="BM114" s="140" t="s">
        <v>448</v>
      </c>
    </row>
    <row r="115" spans="2:65" s="1" customFormat="1" ht="16.5" customHeight="1" x14ac:dyDescent="0.2">
      <c r="B115" s="33"/>
      <c r="C115" s="129" t="s">
        <v>311</v>
      </c>
      <c r="D115" s="129" t="s">
        <v>161</v>
      </c>
      <c r="E115" s="130" t="s">
        <v>1409</v>
      </c>
      <c r="F115" s="131" t="s">
        <v>1410</v>
      </c>
      <c r="G115" s="132" t="s">
        <v>1361</v>
      </c>
      <c r="H115" s="133">
        <v>1</v>
      </c>
      <c r="I115" s="134"/>
      <c r="J115" s="135">
        <f t="shared" si="21"/>
        <v>0</v>
      </c>
      <c r="K115" s="131" t="s">
        <v>19</v>
      </c>
      <c r="L115" s="33"/>
      <c r="M115" s="136" t="s">
        <v>19</v>
      </c>
      <c r="N115" s="137" t="s">
        <v>47</v>
      </c>
      <c r="P115" s="138">
        <f t="shared" si="22"/>
        <v>0</v>
      </c>
      <c r="Q115" s="138">
        <v>0</v>
      </c>
      <c r="R115" s="138">
        <f t="shared" si="23"/>
        <v>0</v>
      </c>
      <c r="S115" s="138">
        <v>0</v>
      </c>
      <c r="T115" s="138">
        <f t="shared" si="24"/>
        <v>0</v>
      </c>
      <c r="U115" s="276" t="s">
        <v>19</v>
      </c>
      <c r="V115" s="1" t="str">
        <f t="shared" si="0"/>
        <v/>
      </c>
      <c r="AR115" s="140" t="s">
        <v>166</v>
      </c>
      <c r="AT115" s="140" t="s">
        <v>161</v>
      </c>
      <c r="AU115" s="140" t="s">
        <v>82</v>
      </c>
      <c r="AY115" s="18" t="s">
        <v>158</v>
      </c>
      <c r="BE115" s="141">
        <f t="shared" si="25"/>
        <v>0</v>
      </c>
      <c r="BF115" s="141">
        <f t="shared" si="26"/>
        <v>0</v>
      </c>
      <c r="BG115" s="141">
        <f t="shared" si="27"/>
        <v>0</v>
      </c>
      <c r="BH115" s="141">
        <f t="shared" si="28"/>
        <v>0</v>
      </c>
      <c r="BI115" s="141">
        <f t="shared" si="29"/>
        <v>0</v>
      </c>
      <c r="BJ115" s="18" t="s">
        <v>88</v>
      </c>
      <c r="BK115" s="141">
        <f t="shared" si="30"/>
        <v>0</v>
      </c>
      <c r="BL115" s="18" t="s">
        <v>166</v>
      </c>
      <c r="BM115" s="140" t="s">
        <v>462</v>
      </c>
    </row>
    <row r="116" spans="2:65" s="1" customFormat="1" ht="16.5" customHeight="1" x14ac:dyDescent="0.2">
      <c r="B116" s="33"/>
      <c r="C116" s="129" t="s">
        <v>325</v>
      </c>
      <c r="D116" s="129" t="s">
        <v>161</v>
      </c>
      <c r="E116" s="130" t="s">
        <v>1411</v>
      </c>
      <c r="F116" s="131" t="s">
        <v>1412</v>
      </c>
      <c r="G116" s="132" t="s">
        <v>1361</v>
      </c>
      <c r="H116" s="133">
        <v>1</v>
      </c>
      <c r="I116" s="134"/>
      <c r="J116" s="135">
        <f t="shared" si="21"/>
        <v>0</v>
      </c>
      <c r="K116" s="131" t="s">
        <v>19</v>
      </c>
      <c r="L116" s="33"/>
      <c r="M116" s="136" t="s">
        <v>19</v>
      </c>
      <c r="N116" s="137" t="s">
        <v>47</v>
      </c>
      <c r="P116" s="138">
        <f t="shared" si="22"/>
        <v>0</v>
      </c>
      <c r="Q116" s="138">
        <v>0</v>
      </c>
      <c r="R116" s="138">
        <f t="shared" si="23"/>
        <v>0</v>
      </c>
      <c r="S116" s="138">
        <v>0</v>
      </c>
      <c r="T116" s="138">
        <f t="shared" si="24"/>
        <v>0</v>
      </c>
      <c r="U116" s="276" t="s">
        <v>19</v>
      </c>
      <c r="V116" s="1" t="str">
        <f t="shared" si="0"/>
        <v/>
      </c>
      <c r="AR116" s="140" t="s">
        <v>166</v>
      </c>
      <c r="AT116" s="140" t="s">
        <v>161</v>
      </c>
      <c r="AU116" s="140" t="s">
        <v>82</v>
      </c>
      <c r="AY116" s="18" t="s">
        <v>158</v>
      </c>
      <c r="BE116" s="141">
        <f t="shared" si="25"/>
        <v>0</v>
      </c>
      <c r="BF116" s="141">
        <f t="shared" si="26"/>
        <v>0</v>
      </c>
      <c r="BG116" s="141">
        <f t="shared" si="27"/>
        <v>0</v>
      </c>
      <c r="BH116" s="141">
        <f t="shared" si="28"/>
        <v>0</v>
      </c>
      <c r="BI116" s="141">
        <f t="shared" si="29"/>
        <v>0</v>
      </c>
      <c r="BJ116" s="18" t="s">
        <v>88</v>
      </c>
      <c r="BK116" s="141">
        <f t="shared" si="30"/>
        <v>0</v>
      </c>
      <c r="BL116" s="18" t="s">
        <v>166</v>
      </c>
      <c r="BM116" s="140" t="s">
        <v>475</v>
      </c>
    </row>
    <row r="117" spans="2:65" s="1" customFormat="1" ht="16.5" customHeight="1" x14ac:dyDescent="0.2">
      <c r="B117" s="33"/>
      <c r="C117" s="129" t="s">
        <v>337</v>
      </c>
      <c r="D117" s="129" t="s">
        <v>161</v>
      </c>
      <c r="E117" s="130" t="s">
        <v>1413</v>
      </c>
      <c r="F117" s="131" t="s">
        <v>1414</v>
      </c>
      <c r="G117" s="132" t="s">
        <v>1361</v>
      </c>
      <c r="H117" s="133">
        <v>1</v>
      </c>
      <c r="I117" s="134"/>
      <c r="J117" s="135">
        <f t="shared" si="21"/>
        <v>0</v>
      </c>
      <c r="K117" s="131" t="s">
        <v>19</v>
      </c>
      <c r="L117" s="33"/>
      <c r="M117" s="136" t="s">
        <v>19</v>
      </c>
      <c r="N117" s="137" t="s">
        <v>47</v>
      </c>
      <c r="P117" s="138">
        <f t="shared" si="22"/>
        <v>0</v>
      </c>
      <c r="Q117" s="138">
        <v>0</v>
      </c>
      <c r="R117" s="138">
        <f t="shared" si="23"/>
        <v>0</v>
      </c>
      <c r="S117" s="138">
        <v>0</v>
      </c>
      <c r="T117" s="138">
        <f t="shared" si="24"/>
        <v>0</v>
      </c>
      <c r="U117" s="276" t="s">
        <v>19</v>
      </c>
      <c r="V117" s="1" t="str">
        <f t="shared" si="0"/>
        <v/>
      </c>
      <c r="AR117" s="140" t="s">
        <v>166</v>
      </c>
      <c r="AT117" s="140" t="s">
        <v>161</v>
      </c>
      <c r="AU117" s="140" t="s">
        <v>82</v>
      </c>
      <c r="AY117" s="18" t="s">
        <v>158</v>
      </c>
      <c r="BE117" s="141">
        <f t="shared" si="25"/>
        <v>0</v>
      </c>
      <c r="BF117" s="141">
        <f t="shared" si="26"/>
        <v>0</v>
      </c>
      <c r="BG117" s="141">
        <f t="shared" si="27"/>
        <v>0</v>
      </c>
      <c r="BH117" s="141">
        <f t="shared" si="28"/>
        <v>0</v>
      </c>
      <c r="BI117" s="141">
        <f t="shared" si="29"/>
        <v>0</v>
      </c>
      <c r="BJ117" s="18" t="s">
        <v>88</v>
      </c>
      <c r="BK117" s="141">
        <f t="shared" si="30"/>
        <v>0</v>
      </c>
      <c r="BL117" s="18" t="s">
        <v>166</v>
      </c>
      <c r="BM117" s="140" t="s">
        <v>488</v>
      </c>
    </row>
    <row r="118" spans="2:65" s="1" customFormat="1" ht="16.5" customHeight="1" x14ac:dyDescent="0.2">
      <c r="B118" s="33"/>
      <c r="C118" s="129" t="s">
        <v>345</v>
      </c>
      <c r="D118" s="129" t="s">
        <v>161</v>
      </c>
      <c r="E118" s="130" t="s">
        <v>1415</v>
      </c>
      <c r="F118" s="131" t="s">
        <v>1416</v>
      </c>
      <c r="G118" s="132" t="s">
        <v>1361</v>
      </c>
      <c r="H118" s="133">
        <v>1</v>
      </c>
      <c r="I118" s="134"/>
      <c r="J118" s="135">
        <f t="shared" si="21"/>
        <v>0</v>
      </c>
      <c r="K118" s="131" t="s">
        <v>19</v>
      </c>
      <c r="L118" s="33"/>
      <c r="M118" s="136" t="s">
        <v>19</v>
      </c>
      <c r="N118" s="137" t="s">
        <v>47</v>
      </c>
      <c r="P118" s="138">
        <f t="shared" si="22"/>
        <v>0</v>
      </c>
      <c r="Q118" s="138">
        <v>0</v>
      </c>
      <c r="R118" s="138">
        <f t="shared" si="23"/>
        <v>0</v>
      </c>
      <c r="S118" s="138">
        <v>0</v>
      </c>
      <c r="T118" s="138">
        <f t="shared" si="24"/>
        <v>0</v>
      </c>
      <c r="U118" s="276" t="s">
        <v>19</v>
      </c>
      <c r="V118" s="1" t="str">
        <f t="shared" si="0"/>
        <v/>
      </c>
      <c r="AR118" s="140" t="s">
        <v>166</v>
      </c>
      <c r="AT118" s="140" t="s">
        <v>161</v>
      </c>
      <c r="AU118" s="140" t="s">
        <v>82</v>
      </c>
      <c r="AY118" s="18" t="s">
        <v>158</v>
      </c>
      <c r="BE118" s="141">
        <f t="shared" si="25"/>
        <v>0</v>
      </c>
      <c r="BF118" s="141">
        <f t="shared" si="26"/>
        <v>0</v>
      </c>
      <c r="BG118" s="141">
        <f t="shared" si="27"/>
        <v>0</v>
      </c>
      <c r="BH118" s="141">
        <f t="shared" si="28"/>
        <v>0</v>
      </c>
      <c r="BI118" s="141">
        <f t="shared" si="29"/>
        <v>0</v>
      </c>
      <c r="BJ118" s="18" t="s">
        <v>88</v>
      </c>
      <c r="BK118" s="141">
        <f t="shared" si="30"/>
        <v>0</v>
      </c>
      <c r="BL118" s="18" t="s">
        <v>166</v>
      </c>
      <c r="BM118" s="140" t="s">
        <v>499</v>
      </c>
    </row>
    <row r="119" spans="2:65" s="1" customFormat="1" ht="16.5" customHeight="1" x14ac:dyDescent="0.2">
      <c r="B119" s="33"/>
      <c r="C119" s="129" t="s">
        <v>351</v>
      </c>
      <c r="D119" s="129" t="s">
        <v>161</v>
      </c>
      <c r="E119" s="130" t="s">
        <v>1417</v>
      </c>
      <c r="F119" s="131" t="s">
        <v>1418</v>
      </c>
      <c r="G119" s="132" t="s">
        <v>1361</v>
      </c>
      <c r="H119" s="133">
        <v>1</v>
      </c>
      <c r="I119" s="134"/>
      <c r="J119" s="135">
        <f t="shared" si="21"/>
        <v>0</v>
      </c>
      <c r="K119" s="131" t="s">
        <v>19</v>
      </c>
      <c r="L119" s="33"/>
      <c r="M119" s="136" t="s">
        <v>19</v>
      </c>
      <c r="N119" s="137" t="s">
        <v>47</v>
      </c>
      <c r="P119" s="138">
        <f t="shared" si="22"/>
        <v>0</v>
      </c>
      <c r="Q119" s="138">
        <v>0</v>
      </c>
      <c r="R119" s="138">
        <f t="shared" si="23"/>
        <v>0</v>
      </c>
      <c r="S119" s="138">
        <v>0</v>
      </c>
      <c r="T119" s="138">
        <f t="shared" si="24"/>
        <v>0</v>
      </c>
      <c r="U119" s="276" t="s">
        <v>19</v>
      </c>
      <c r="V119" s="1" t="str">
        <f t="shared" si="0"/>
        <v/>
      </c>
      <c r="AR119" s="140" t="s">
        <v>166</v>
      </c>
      <c r="AT119" s="140" t="s">
        <v>161</v>
      </c>
      <c r="AU119" s="140" t="s">
        <v>82</v>
      </c>
      <c r="AY119" s="18" t="s">
        <v>158</v>
      </c>
      <c r="BE119" s="141">
        <f t="shared" si="25"/>
        <v>0</v>
      </c>
      <c r="BF119" s="141">
        <f t="shared" si="26"/>
        <v>0</v>
      </c>
      <c r="BG119" s="141">
        <f t="shared" si="27"/>
        <v>0</v>
      </c>
      <c r="BH119" s="141">
        <f t="shared" si="28"/>
        <v>0</v>
      </c>
      <c r="BI119" s="141">
        <f t="shared" si="29"/>
        <v>0</v>
      </c>
      <c r="BJ119" s="18" t="s">
        <v>88</v>
      </c>
      <c r="BK119" s="141">
        <f t="shared" si="30"/>
        <v>0</v>
      </c>
      <c r="BL119" s="18" t="s">
        <v>166</v>
      </c>
      <c r="BM119" s="140" t="s">
        <v>512</v>
      </c>
    </row>
    <row r="120" spans="2:65" s="1" customFormat="1" ht="21.75" customHeight="1" x14ac:dyDescent="0.2">
      <c r="B120" s="33"/>
      <c r="C120" s="129" t="s">
        <v>357</v>
      </c>
      <c r="D120" s="129" t="s">
        <v>161</v>
      </c>
      <c r="E120" s="130" t="s">
        <v>1419</v>
      </c>
      <c r="F120" s="131" t="s">
        <v>1420</v>
      </c>
      <c r="G120" s="132" t="s">
        <v>1361</v>
      </c>
      <c r="H120" s="133">
        <v>1</v>
      </c>
      <c r="I120" s="134"/>
      <c r="J120" s="135">
        <f t="shared" si="21"/>
        <v>0</v>
      </c>
      <c r="K120" s="131" t="s">
        <v>19</v>
      </c>
      <c r="L120" s="33"/>
      <c r="M120" s="136" t="s">
        <v>19</v>
      </c>
      <c r="N120" s="137" t="s">
        <v>47</v>
      </c>
      <c r="P120" s="138">
        <f t="shared" si="22"/>
        <v>0</v>
      </c>
      <c r="Q120" s="138">
        <v>0</v>
      </c>
      <c r="R120" s="138">
        <f t="shared" si="23"/>
        <v>0</v>
      </c>
      <c r="S120" s="138">
        <v>0</v>
      </c>
      <c r="T120" s="138">
        <f t="shared" si="24"/>
        <v>0</v>
      </c>
      <c r="U120" s="276" t="s">
        <v>19</v>
      </c>
      <c r="V120" s="1" t="str">
        <f t="shared" si="0"/>
        <v/>
      </c>
      <c r="AR120" s="140" t="s">
        <v>166</v>
      </c>
      <c r="AT120" s="140" t="s">
        <v>161</v>
      </c>
      <c r="AU120" s="140" t="s">
        <v>82</v>
      </c>
      <c r="AY120" s="18" t="s">
        <v>158</v>
      </c>
      <c r="BE120" s="141">
        <f t="shared" si="25"/>
        <v>0</v>
      </c>
      <c r="BF120" s="141">
        <f t="shared" si="26"/>
        <v>0</v>
      </c>
      <c r="BG120" s="141">
        <f t="shared" si="27"/>
        <v>0</v>
      </c>
      <c r="BH120" s="141">
        <f t="shared" si="28"/>
        <v>0</v>
      </c>
      <c r="BI120" s="141">
        <f t="shared" si="29"/>
        <v>0</v>
      </c>
      <c r="BJ120" s="18" t="s">
        <v>88</v>
      </c>
      <c r="BK120" s="141">
        <f t="shared" si="30"/>
        <v>0</v>
      </c>
      <c r="BL120" s="18" t="s">
        <v>166</v>
      </c>
      <c r="BM120" s="140" t="s">
        <v>522</v>
      </c>
    </row>
    <row r="121" spans="2:65" s="11" customFormat="1" ht="25.9" customHeight="1" x14ac:dyDescent="0.2">
      <c r="B121" s="117"/>
      <c r="D121" s="118" t="s">
        <v>74</v>
      </c>
      <c r="E121" s="119" t="s">
        <v>1421</v>
      </c>
      <c r="F121" s="119" t="s">
        <v>1422</v>
      </c>
      <c r="I121" s="120"/>
      <c r="J121" s="121">
        <f>BK121</f>
        <v>0</v>
      </c>
      <c r="L121" s="117"/>
      <c r="M121" s="122"/>
      <c r="P121" s="123">
        <f>SUM(P122:P123)</f>
        <v>0</v>
      </c>
      <c r="R121" s="123">
        <f>SUM(R122:R123)</f>
        <v>0</v>
      </c>
      <c r="T121" s="123">
        <f>SUM(T122:T123)</f>
        <v>0</v>
      </c>
      <c r="U121" s="275"/>
      <c r="V121" s="1" t="str">
        <f t="shared" si="0"/>
        <v/>
      </c>
      <c r="AR121" s="118" t="s">
        <v>82</v>
      </c>
      <c r="AT121" s="125" t="s">
        <v>74</v>
      </c>
      <c r="AU121" s="125" t="s">
        <v>75</v>
      </c>
      <c r="AY121" s="118" t="s">
        <v>158</v>
      </c>
      <c r="BK121" s="126">
        <f>SUM(BK122:BK123)</f>
        <v>0</v>
      </c>
    </row>
    <row r="122" spans="2:65" s="1" customFormat="1" ht="24.2" customHeight="1" x14ac:dyDescent="0.2">
      <c r="B122" s="33"/>
      <c r="C122" s="129" t="s">
        <v>362</v>
      </c>
      <c r="D122" s="129" t="s">
        <v>161</v>
      </c>
      <c r="E122" s="130" t="s">
        <v>1423</v>
      </c>
      <c r="F122" s="131" t="s">
        <v>1424</v>
      </c>
      <c r="G122" s="132" t="s">
        <v>1425</v>
      </c>
      <c r="H122" s="133">
        <v>24</v>
      </c>
      <c r="I122" s="134"/>
      <c r="J122" s="135">
        <f>ROUND(I122*H122,2)</f>
        <v>0</v>
      </c>
      <c r="K122" s="131" t="s">
        <v>19</v>
      </c>
      <c r="L122" s="33"/>
      <c r="M122" s="136" t="s">
        <v>19</v>
      </c>
      <c r="N122" s="137" t="s">
        <v>47</v>
      </c>
      <c r="P122" s="138">
        <f>O122*H122</f>
        <v>0</v>
      </c>
      <c r="Q122" s="138">
        <v>0</v>
      </c>
      <c r="R122" s="138">
        <f>Q122*H122</f>
        <v>0</v>
      </c>
      <c r="S122" s="138">
        <v>0</v>
      </c>
      <c r="T122" s="138">
        <f>S122*H122</f>
        <v>0</v>
      </c>
      <c r="U122" s="276" t="s">
        <v>19</v>
      </c>
      <c r="V122" s="1" t="str">
        <f t="shared" si="0"/>
        <v/>
      </c>
      <c r="AR122" s="140" t="s">
        <v>166</v>
      </c>
      <c r="AT122" s="140" t="s">
        <v>161</v>
      </c>
      <c r="AU122" s="140" t="s">
        <v>82</v>
      </c>
      <c r="AY122" s="18" t="s">
        <v>158</v>
      </c>
      <c r="BE122" s="141">
        <f>IF(N122="základní",J122,0)</f>
        <v>0</v>
      </c>
      <c r="BF122" s="141">
        <f>IF(N122="snížená",J122,0)</f>
        <v>0</v>
      </c>
      <c r="BG122" s="141">
        <f>IF(N122="zákl. přenesená",J122,0)</f>
        <v>0</v>
      </c>
      <c r="BH122" s="141">
        <f>IF(N122="sníž. přenesená",J122,0)</f>
        <v>0</v>
      </c>
      <c r="BI122" s="141">
        <f>IF(N122="nulová",J122,0)</f>
        <v>0</v>
      </c>
      <c r="BJ122" s="18" t="s">
        <v>88</v>
      </c>
      <c r="BK122" s="141">
        <f>ROUND(I122*H122,2)</f>
        <v>0</v>
      </c>
      <c r="BL122" s="18" t="s">
        <v>166</v>
      </c>
      <c r="BM122" s="140" t="s">
        <v>534</v>
      </c>
    </row>
    <row r="123" spans="2:65" s="1" customFormat="1" ht="16.5" customHeight="1" x14ac:dyDescent="0.2">
      <c r="B123" s="33"/>
      <c r="C123" s="129" t="s">
        <v>368</v>
      </c>
      <c r="D123" s="129" t="s">
        <v>161</v>
      </c>
      <c r="E123" s="130" t="s">
        <v>1426</v>
      </c>
      <c r="F123" s="131" t="s">
        <v>1427</v>
      </c>
      <c r="G123" s="132" t="s">
        <v>1425</v>
      </c>
      <c r="H123" s="133">
        <v>20.5</v>
      </c>
      <c r="I123" s="134"/>
      <c r="J123" s="135">
        <f>ROUND(I123*H123,2)</f>
        <v>0</v>
      </c>
      <c r="K123" s="131" t="s">
        <v>19</v>
      </c>
      <c r="L123" s="33"/>
      <c r="M123" s="185" t="s">
        <v>19</v>
      </c>
      <c r="N123" s="186" t="s">
        <v>47</v>
      </c>
      <c r="O123" s="183"/>
      <c r="P123" s="187">
        <f>O123*H123</f>
        <v>0</v>
      </c>
      <c r="Q123" s="187">
        <v>0</v>
      </c>
      <c r="R123" s="187">
        <f>Q123*H123</f>
        <v>0</v>
      </c>
      <c r="S123" s="187">
        <v>0</v>
      </c>
      <c r="T123" s="187">
        <f>S123*H123</f>
        <v>0</v>
      </c>
      <c r="U123" s="283" t="s">
        <v>19</v>
      </c>
      <c r="V123" s="1" t="str">
        <f t="shared" si="0"/>
        <v/>
      </c>
      <c r="AR123" s="140" t="s">
        <v>166</v>
      </c>
      <c r="AT123" s="140" t="s">
        <v>161</v>
      </c>
      <c r="AU123" s="140" t="s">
        <v>82</v>
      </c>
      <c r="AY123" s="18" t="s">
        <v>158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8" t="s">
        <v>88</v>
      </c>
      <c r="BK123" s="141">
        <f>ROUND(I123*H123,2)</f>
        <v>0</v>
      </c>
      <c r="BL123" s="18" t="s">
        <v>166</v>
      </c>
      <c r="BM123" s="140" t="s">
        <v>545</v>
      </c>
    </row>
    <row r="124" spans="2:65" s="1" customFormat="1" ht="6.95" customHeight="1" x14ac:dyDescent="0.2">
      <c r="B124" s="42"/>
      <c r="C124" s="43"/>
      <c r="D124" s="43"/>
      <c r="E124" s="43"/>
      <c r="F124" s="43"/>
      <c r="G124" s="43"/>
      <c r="H124" s="43"/>
      <c r="I124" s="43"/>
      <c r="J124" s="43"/>
      <c r="K124" s="43"/>
      <c r="L124" s="33"/>
    </row>
  </sheetData>
  <sheetProtection algorithmName="SHA-512" hashValue="qxayoxl5QTVO1pOtDSx63d973q0EQpgnEq509yJB+hHC6xgFEK9oqdNLpUdmEWOvD4C8kGBaf9/mmeEN7D4ncA==" saltValue="EnJCnWlnmBywnV4WJOxBWA==" spinCount="100000" sheet="1" objects="1" scenarios="1" formatColumns="0" formatRows="0" autoFilter="0"/>
  <autoFilter ref="C88:K123" xr:uid="{00000000-0009-0000-0000-000002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03"/>
  <sheetViews>
    <sheetView showGridLines="0" workbookViewId="0">
      <selection activeCell="X92" sqref="X92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8" t="s">
        <v>95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109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34" t="str">
        <f>'Rekapitulace stavby'!K6</f>
        <v>Rekonstrukce bytových jednotek MČ Štefánikova 3/61, 15000 Praha 5, b.j.č. 3/6 - revize 3</v>
      </c>
      <c r="F7" s="335"/>
      <c r="G7" s="335"/>
      <c r="H7" s="335"/>
      <c r="L7" s="21"/>
    </row>
    <row r="8" spans="2:46" ht="12" customHeight="1" x14ac:dyDescent="0.2">
      <c r="B8" s="21"/>
      <c r="D8" s="28" t="s">
        <v>110</v>
      </c>
      <c r="L8" s="21"/>
    </row>
    <row r="9" spans="2:46" s="1" customFormat="1" ht="16.5" customHeight="1" x14ac:dyDescent="0.2">
      <c r="B9" s="33"/>
      <c r="E9" s="334" t="s">
        <v>111</v>
      </c>
      <c r="F9" s="333"/>
      <c r="G9" s="333"/>
      <c r="H9" s="333"/>
      <c r="L9" s="33"/>
    </row>
    <row r="10" spans="2:46" s="1" customFormat="1" ht="12" customHeight="1" x14ac:dyDescent="0.2">
      <c r="B10" s="33"/>
      <c r="D10" s="28" t="s">
        <v>112</v>
      </c>
      <c r="L10" s="33"/>
    </row>
    <row r="11" spans="2:46" s="1" customFormat="1" ht="16.5" customHeight="1" x14ac:dyDescent="0.2">
      <c r="B11" s="33"/>
      <c r="E11" s="324" t="s">
        <v>1428</v>
      </c>
      <c r="F11" s="333"/>
      <c r="G11" s="333"/>
      <c r="H11" s="333"/>
      <c r="L11" s="33"/>
    </row>
    <row r="12" spans="2:46" s="1" customFormat="1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25. 4. 2024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36" t="str">
        <f>'Rekapitulace stavby'!E14</f>
        <v>Vyplň údaj</v>
      </c>
      <c r="F20" s="303"/>
      <c r="G20" s="303"/>
      <c r="H20" s="303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7" t="s">
        <v>40</v>
      </c>
      <c r="F29" s="307"/>
      <c r="G29" s="307"/>
      <c r="H29" s="307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ROUND(J86,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ROUND((SUM(BE86:BE102)),  2)</f>
        <v>0</v>
      </c>
      <c r="I35" s="92">
        <v>0.21</v>
      </c>
      <c r="J35" s="82">
        <f>ROUND(((SUM(BE86:BE102))*I35),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ROUND((SUM(BF86:BF102)),  2)</f>
        <v>0</v>
      </c>
      <c r="I36" s="92">
        <v>0.12</v>
      </c>
      <c r="J36" s="82">
        <f>ROUND(((SUM(BF86:BF102))*I36),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ROUND((SUM(BG86:BG102)),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ROUND((SUM(BH86:BH102)),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ROUND((SUM(BI86:BI102)),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114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34" t="str">
        <f>E7</f>
        <v>Rekonstrukce bytových jednotek MČ Štefánikova 3/61, 15000 Praha 5, b.j.č. 3/6 - revize 3</v>
      </c>
      <c r="F50" s="335"/>
      <c r="G50" s="335"/>
      <c r="H50" s="335"/>
      <c r="L50" s="33"/>
    </row>
    <row r="51" spans="2:47" ht="12" customHeight="1" x14ac:dyDescent="0.2">
      <c r="B51" s="21"/>
      <c r="C51" s="28" t="s">
        <v>110</v>
      </c>
      <c r="L51" s="21"/>
    </row>
    <row r="52" spans="2:47" s="1" customFormat="1" ht="16.5" customHeight="1" x14ac:dyDescent="0.2">
      <c r="B52" s="33"/>
      <c r="E52" s="334" t="s">
        <v>111</v>
      </c>
      <c r="F52" s="333"/>
      <c r="G52" s="333"/>
      <c r="H52" s="333"/>
      <c r="L52" s="33"/>
    </row>
    <row r="53" spans="2:47" s="1" customFormat="1" ht="12" customHeight="1" x14ac:dyDescent="0.2">
      <c r="B53" s="33"/>
      <c r="C53" s="28" t="s">
        <v>112</v>
      </c>
      <c r="L53" s="33"/>
    </row>
    <row r="54" spans="2:47" s="1" customFormat="1" ht="16.5" customHeight="1" x14ac:dyDescent="0.2">
      <c r="B54" s="33"/>
      <c r="E54" s="324" t="str">
        <f>E11</f>
        <v>VZT - Vzduchotechnika</v>
      </c>
      <c r="F54" s="333"/>
      <c r="G54" s="333"/>
      <c r="H54" s="333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Štefánikova 3/61, 15000 Praha 5</v>
      </c>
      <c r="I56" s="28" t="s">
        <v>23</v>
      </c>
      <c r="J56" s="50" t="str">
        <f>IF(J14="","",J14)</f>
        <v>25. 4. 2024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115</v>
      </c>
      <c r="D61" s="93"/>
      <c r="E61" s="93"/>
      <c r="F61" s="93"/>
      <c r="G61" s="93"/>
      <c r="H61" s="93"/>
      <c r="I61" s="93"/>
      <c r="J61" s="100" t="s">
        <v>116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J86</f>
        <v>0</v>
      </c>
      <c r="L63" s="33"/>
      <c r="AU63" s="18" t="s">
        <v>117</v>
      </c>
    </row>
    <row r="64" spans="2:47" s="8" customFormat="1" ht="24.95" customHeight="1" x14ac:dyDescent="0.2">
      <c r="B64" s="102"/>
      <c r="D64" s="103" t="s">
        <v>1429</v>
      </c>
      <c r="E64" s="104"/>
      <c r="F64" s="104"/>
      <c r="G64" s="104"/>
      <c r="H64" s="104"/>
      <c r="I64" s="104"/>
      <c r="J64" s="105">
        <f>J87</f>
        <v>0</v>
      </c>
      <c r="L64" s="102"/>
    </row>
    <row r="65" spans="2:12" s="1" customFormat="1" ht="21.75" customHeight="1" x14ac:dyDescent="0.2">
      <c r="B65" s="33"/>
      <c r="L65" s="33"/>
    </row>
    <row r="66" spans="2:12" s="1" customFormat="1" ht="6.95" customHeight="1" x14ac:dyDescent="0.2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70" spans="2:12" s="1" customFormat="1" ht="6.95" customHeight="1" x14ac:dyDescent="0.2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4.95" customHeight="1" x14ac:dyDescent="0.2">
      <c r="B71" s="33"/>
      <c r="C71" s="22" t="s">
        <v>142</v>
      </c>
      <c r="L71" s="33"/>
    </row>
    <row r="72" spans="2:12" s="1" customFormat="1" ht="6.95" customHeight="1" x14ac:dyDescent="0.2">
      <c r="B72" s="33"/>
      <c r="L72" s="33"/>
    </row>
    <row r="73" spans="2:12" s="1" customFormat="1" ht="12" customHeight="1" x14ac:dyDescent="0.2">
      <c r="B73" s="33"/>
      <c r="C73" s="28" t="s">
        <v>16</v>
      </c>
      <c r="L73" s="33"/>
    </row>
    <row r="74" spans="2:12" s="1" customFormat="1" ht="16.5" customHeight="1" x14ac:dyDescent="0.2">
      <c r="B74" s="33"/>
      <c r="E74" s="334" t="str">
        <f>E7</f>
        <v>Rekonstrukce bytových jednotek MČ Štefánikova 3/61, 15000 Praha 5, b.j.č. 3/6 - revize 3</v>
      </c>
      <c r="F74" s="335"/>
      <c r="G74" s="335"/>
      <c r="H74" s="335"/>
      <c r="L74" s="33"/>
    </row>
    <row r="75" spans="2:12" ht="12" customHeight="1" x14ac:dyDescent="0.2">
      <c r="B75" s="21"/>
      <c r="C75" s="28" t="s">
        <v>110</v>
      </c>
      <c r="L75" s="21"/>
    </row>
    <row r="76" spans="2:12" s="1" customFormat="1" ht="16.5" customHeight="1" x14ac:dyDescent="0.2">
      <c r="B76" s="33"/>
      <c r="E76" s="334" t="s">
        <v>111</v>
      </c>
      <c r="F76" s="333"/>
      <c r="G76" s="333"/>
      <c r="H76" s="333"/>
      <c r="L76" s="33"/>
    </row>
    <row r="77" spans="2:12" s="1" customFormat="1" ht="12" customHeight="1" x14ac:dyDescent="0.2">
      <c r="B77" s="33"/>
      <c r="C77" s="28" t="s">
        <v>112</v>
      </c>
      <c r="L77" s="33"/>
    </row>
    <row r="78" spans="2:12" s="1" customFormat="1" ht="16.5" customHeight="1" x14ac:dyDescent="0.2">
      <c r="B78" s="33"/>
      <c r="E78" s="324" t="str">
        <f>E11</f>
        <v>VZT - Vzduchotechnika</v>
      </c>
      <c r="F78" s="333"/>
      <c r="G78" s="333"/>
      <c r="H78" s="333"/>
      <c r="L78" s="33"/>
    </row>
    <row r="79" spans="2:12" s="1" customFormat="1" ht="6.95" customHeight="1" x14ac:dyDescent="0.2">
      <c r="B79" s="33"/>
      <c r="L79" s="33"/>
    </row>
    <row r="80" spans="2:12" s="1" customFormat="1" ht="12" customHeight="1" x14ac:dyDescent="0.2">
      <c r="B80" s="33"/>
      <c r="C80" s="28" t="s">
        <v>21</v>
      </c>
      <c r="F80" s="26" t="str">
        <f>F14</f>
        <v>Štefánikova 3/61, 15000 Praha 5</v>
      </c>
      <c r="I80" s="28" t="s">
        <v>23</v>
      </c>
      <c r="J80" s="50" t="str">
        <f>IF(J14="","",J14)</f>
        <v>25. 4. 2024</v>
      </c>
      <c r="L80" s="33"/>
    </row>
    <row r="81" spans="2:65" s="1" customFormat="1" ht="6.95" customHeight="1" x14ac:dyDescent="0.2">
      <c r="B81" s="33"/>
      <c r="L81" s="33"/>
    </row>
    <row r="82" spans="2:65" s="1" customFormat="1" ht="15.2" customHeight="1" x14ac:dyDescent="0.2">
      <c r="B82" s="33"/>
      <c r="C82" s="28" t="s">
        <v>25</v>
      </c>
      <c r="F82" s="26" t="str">
        <f>E17</f>
        <v>Městská část Praha 5</v>
      </c>
      <c r="I82" s="28" t="s">
        <v>33</v>
      </c>
      <c r="J82" s="31" t="str">
        <f>E23</f>
        <v>Boa projekt s.r.o.</v>
      </c>
      <c r="L82" s="33"/>
    </row>
    <row r="83" spans="2:65" s="1" customFormat="1" ht="15.2" customHeight="1" x14ac:dyDescent="0.2">
      <c r="B83" s="33"/>
      <c r="C83" s="28" t="s">
        <v>31</v>
      </c>
      <c r="F83" s="26" t="str">
        <f>IF(E20="","",E20)</f>
        <v>Vyplň údaj</v>
      </c>
      <c r="I83" s="28" t="s">
        <v>37</v>
      </c>
      <c r="J83" s="31" t="str">
        <f>E26</f>
        <v xml:space="preserve"> </v>
      </c>
      <c r="L83" s="33"/>
    </row>
    <row r="84" spans="2:65" s="1" customFormat="1" ht="10.35" customHeight="1" x14ac:dyDescent="0.2">
      <c r="B84" s="33"/>
      <c r="L84" s="33"/>
    </row>
    <row r="85" spans="2:65" s="10" customFormat="1" ht="29.25" customHeight="1" x14ac:dyDescent="0.2">
      <c r="B85" s="110"/>
      <c r="C85" s="111" t="s">
        <v>143</v>
      </c>
      <c r="D85" s="112" t="s">
        <v>60</v>
      </c>
      <c r="E85" s="112" t="s">
        <v>56</v>
      </c>
      <c r="F85" s="112" t="s">
        <v>57</v>
      </c>
      <c r="G85" s="112" t="s">
        <v>144</v>
      </c>
      <c r="H85" s="112" t="s">
        <v>145</v>
      </c>
      <c r="I85" s="112" t="s">
        <v>146</v>
      </c>
      <c r="J85" s="112" t="s">
        <v>116</v>
      </c>
      <c r="K85" s="113" t="s">
        <v>147</v>
      </c>
      <c r="L85" s="110"/>
      <c r="M85" s="56" t="s">
        <v>19</v>
      </c>
      <c r="N85" s="57" t="s">
        <v>45</v>
      </c>
      <c r="O85" s="57" t="s">
        <v>148</v>
      </c>
      <c r="P85" s="57" t="s">
        <v>149</v>
      </c>
      <c r="Q85" s="57" t="s">
        <v>150</v>
      </c>
      <c r="R85" s="57" t="s">
        <v>151</v>
      </c>
      <c r="S85" s="57" t="s">
        <v>152</v>
      </c>
      <c r="T85" s="57" t="s">
        <v>153</v>
      </c>
      <c r="U85" s="273" t="s">
        <v>1874</v>
      </c>
    </row>
    <row r="86" spans="2:65" s="1" customFormat="1" ht="22.9" customHeight="1" x14ac:dyDescent="0.25">
      <c r="B86" s="33"/>
      <c r="C86" s="61" t="s">
        <v>155</v>
      </c>
      <c r="J86" s="114">
        <f>BK86</f>
        <v>0</v>
      </c>
      <c r="L86" s="33"/>
      <c r="M86" s="59"/>
      <c r="N86" s="51"/>
      <c r="O86" s="51"/>
      <c r="P86" s="115">
        <f>P87</f>
        <v>0</v>
      </c>
      <c r="Q86" s="51"/>
      <c r="R86" s="115">
        <f>R87</f>
        <v>0</v>
      </c>
      <c r="S86" s="51"/>
      <c r="T86" s="115">
        <f>T87</f>
        <v>0</v>
      </c>
      <c r="U86" s="274">
        <f>SUM(V86:V663)</f>
        <v>0</v>
      </c>
      <c r="AT86" s="18" t="s">
        <v>74</v>
      </c>
      <c r="AU86" s="18" t="s">
        <v>117</v>
      </c>
      <c r="BK86" s="116">
        <f>BK87</f>
        <v>0</v>
      </c>
    </row>
    <row r="87" spans="2:65" s="11" customFormat="1" ht="25.9" customHeight="1" x14ac:dyDescent="0.2">
      <c r="B87" s="117"/>
      <c r="D87" s="118" t="s">
        <v>74</v>
      </c>
      <c r="E87" s="119" t="s">
        <v>1357</v>
      </c>
      <c r="F87" s="119" t="s">
        <v>94</v>
      </c>
      <c r="I87" s="120"/>
      <c r="J87" s="121">
        <f>BK87</f>
        <v>0</v>
      </c>
      <c r="L87" s="117"/>
      <c r="M87" s="122"/>
      <c r="P87" s="123">
        <f>SUM(P88:P102)</f>
        <v>0</v>
      </c>
      <c r="R87" s="123">
        <f>SUM(R88:R102)</f>
        <v>0</v>
      </c>
      <c r="T87" s="123">
        <f>SUM(T88:T102)</f>
        <v>0</v>
      </c>
      <c r="U87" s="275"/>
      <c r="V87" s="1" t="str">
        <f t="shared" ref="V87:V102" si="0">IF(U87="investice",J87,"")</f>
        <v/>
      </c>
      <c r="AR87" s="118" t="s">
        <v>82</v>
      </c>
      <c r="AT87" s="125" t="s">
        <v>74</v>
      </c>
      <c r="AU87" s="125" t="s">
        <v>75</v>
      </c>
      <c r="AY87" s="118" t="s">
        <v>158</v>
      </c>
      <c r="BK87" s="126">
        <f>SUM(BK88:BK102)</f>
        <v>0</v>
      </c>
    </row>
    <row r="88" spans="2:65" s="1" customFormat="1" ht="16.5" customHeight="1" x14ac:dyDescent="0.2">
      <c r="B88" s="33"/>
      <c r="C88" s="129" t="s">
        <v>82</v>
      </c>
      <c r="D88" s="129" t="s">
        <v>161</v>
      </c>
      <c r="E88" s="130" t="s">
        <v>1359</v>
      </c>
      <c r="F88" s="131" t="s">
        <v>1430</v>
      </c>
      <c r="G88" s="132" t="s">
        <v>1361</v>
      </c>
      <c r="H88" s="133">
        <v>1</v>
      </c>
      <c r="I88" s="134"/>
      <c r="J88" s="135">
        <f t="shared" ref="J88:J102" si="1">ROUND(I88*H88,2)</f>
        <v>0</v>
      </c>
      <c r="K88" s="131" t="s">
        <v>19</v>
      </c>
      <c r="L88" s="33"/>
      <c r="M88" s="136" t="s">
        <v>19</v>
      </c>
      <c r="N88" s="137" t="s">
        <v>47</v>
      </c>
      <c r="P88" s="138">
        <f t="shared" ref="P88:P102" si="2">O88*H88</f>
        <v>0</v>
      </c>
      <c r="Q88" s="138">
        <v>0</v>
      </c>
      <c r="R88" s="138">
        <f t="shared" ref="R88:R102" si="3">Q88*H88</f>
        <v>0</v>
      </c>
      <c r="S88" s="138">
        <v>0</v>
      </c>
      <c r="T88" s="138">
        <f t="shared" ref="T88:T102" si="4">S88*H88</f>
        <v>0</v>
      </c>
      <c r="U88" s="276" t="s">
        <v>340</v>
      </c>
      <c r="V88" s="1">
        <f t="shared" si="0"/>
        <v>0</v>
      </c>
      <c r="AR88" s="140" t="s">
        <v>166</v>
      </c>
      <c r="AT88" s="140" t="s">
        <v>161</v>
      </c>
      <c r="AU88" s="140" t="s">
        <v>82</v>
      </c>
      <c r="AY88" s="18" t="s">
        <v>158</v>
      </c>
      <c r="BE88" s="141">
        <f t="shared" ref="BE88:BE102" si="5">IF(N88="základní",J88,0)</f>
        <v>0</v>
      </c>
      <c r="BF88" s="141">
        <f t="shared" ref="BF88:BF102" si="6">IF(N88="snížená",J88,0)</f>
        <v>0</v>
      </c>
      <c r="BG88" s="141">
        <f t="shared" ref="BG88:BG102" si="7">IF(N88="zákl. přenesená",J88,0)</f>
        <v>0</v>
      </c>
      <c r="BH88" s="141">
        <f t="shared" ref="BH88:BH102" si="8">IF(N88="sníž. přenesená",J88,0)</f>
        <v>0</v>
      </c>
      <c r="BI88" s="141">
        <f t="shared" ref="BI88:BI102" si="9">IF(N88="nulová",J88,0)</f>
        <v>0</v>
      </c>
      <c r="BJ88" s="18" t="s">
        <v>88</v>
      </c>
      <c r="BK88" s="141">
        <f t="shared" ref="BK88:BK102" si="10">ROUND(I88*H88,2)</f>
        <v>0</v>
      </c>
      <c r="BL88" s="18" t="s">
        <v>166</v>
      </c>
      <c r="BM88" s="140" t="s">
        <v>88</v>
      </c>
    </row>
    <row r="89" spans="2:65" s="1" customFormat="1" ht="16.5" customHeight="1" x14ac:dyDescent="0.2">
      <c r="B89" s="33"/>
      <c r="C89" s="129" t="s">
        <v>88</v>
      </c>
      <c r="D89" s="129" t="s">
        <v>161</v>
      </c>
      <c r="E89" s="130" t="s">
        <v>1362</v>
      </c>
      <c r="F89" s="131" t="s">
        <v>1431</v>
      </c>
      <c r="G89" s="132" t="s">
        <v>1361</v>
      </c>
      <c r="H89" s="133">
        <v>1</v>
      </c>
      <c r="I89" s="134"/>
      <c r="J89" s="135">
        <f t="shared" si="1"/>
        <v>0</v>
      </c>
      <c r="K89" s="131" t="s">
        <v>19</v>
      </c>
      <c r="L89" s="33"/>
      <c r="M89" s="136" t="s">
        <v>19</v>
      </c>
      <c r="N89" s="137" t="s">
        <v>47</v>
      </c>
      <c r="P89" s="138">
        <f t="shared" si="2"/>
        <v>0</v>
      </c>
      <c r="Q89" s="138">
        <v>0</v>
      </c>
      <c r="R89" s="138">
        <f t="shared" si="3"/>
        <v>0</v>
      </c>
      <c r="S89" s="138">
        <v>0</v>
      </c>
      <c r="T89" s="138">
        <f t="shared" si="4"/>
        <v>0</v>
      </c>
      <c r="U89" s="276" t="s">
        <v>340</v>
      </c>
      <c r="V89" s="1">
        <f t="shared" si="0"/>
        <v>0</v>
      </c>
      <c r="AR89" s="140" t="s">
        <v>166</v>
      </c>
      <c r="AT89" s="140" t="s">
        <v>161</v>
      </c>
      <c r="AU89" s="140" t="s">
        <v>82</v>
      </c>
      <c r="AY89" s="18" t="s">
        <v>158</v>
      </c>
      <c r="BE89" s="141">
        <f t="shared" si="5"/>
        <v>0</v>
      </c>
      <c r="BF89" s="141">
        <f t="shared" si="6"/>
        <v>0</v>
      </c>
      <c r="BG89" s="141">
        <f t="shared" si="7"/>
        <v>0</v>
      </c>
      <c r="BH89" s="141">
        <f t="shared" si="8"/>
        <v>0</v>
      </c>
      <c r="BI89" s="141">
        <f t="shared" si="9"/>
        <v>0</v>
      </c>
      <c r="BJ89" s="18" t="s">
        <v>88</v>
      </c>
      <c r="BK89" s="141">
        <f t="shared" si="10"/>
        <v>0</v>
      </c>
      <c r="BL89" s="18" t="s">
        <v>166</v>
      </c>
      <c r="BM89" s="140" t="s">
        <v>166</v>
      </c>
    </row>
    <row r="90" spans="2:65" s="1" customFormat="1" ht="16.5" customHeight="1" x14ac:dyDescent="0.2">
      <c r="B90" s="33"/>
      <c r="C90" s="129" t="s">
        <v>159</v>
      </c>
      <c r="D90" s="129" t="s">
        <v>161</v>
      </c>
      <c r="E90" s="130" t="s">
        <v>1365</v>
      </c>
      <c r="F90" s="131" t="s">
        <v>1432</v>
      </c>
      <c r="G90" s="132" t="s">
        <v>1361</v>
      </c>
      <c r="H90" s="133">
        <v>2</v>
      </c>
      <c r="I90" s="134"/>
      <c r="J90" s="135">
        <f t="shared" si="1"/>
        <v>0</v>
      </c>
      <c r="K90" s="131" t="s">
        <v>19</v>
      </c>
      <c r="L90" s="33"/>
      <c r="M90" s="136" t="s">
        <v>19</v>
      </c>
      <c r="N90" s="137" t="s">
        <v>47</v>
      </c>
      <c r="P90" s="138">
        <f t="shared" si="2"/>
        <v>0</v>
      </c>
      <c r="Q90" s="138">
        <v>0</v>
      </c>
      <c r="R90" s="138">
        <f t="shared" si="3"/>
        <v>0</v>
      </c>
      <c r="S90" s="138">
        <v>0</v>
      </c>
      <c r="T90" s="138">
        <f t="shared" si="4"/>
        <v>0</v>
      </c>
      <c r="U90" s="276" t="s">
        <v>340</v>
      </c>
      <c r="V90" s="1">
        <f t="shared" si="0"/>
        <v>0</v>
      </c>
      <c r="AR90" s="140" t="s">
        <v>166</v>
      </c>
      <c r="AT90" s="140" t="s">
        <v>161</v>
      </c>
      <c r="AU90" s="140" t="s">
        <v>82</v>
      </c>
      <c r="AY90" s="18" t="s">
        <v>158</v>
      </c>
      <c r="BE90" s="141">
        <f t="shared" si="5"/>
        <v>0</v>
      </c>
      <c r="BF90" s="141">
        <f t="shared" si="6"/>
        <v>0</v>
      </c>
      <c r="BG90" s="141">
        <f t="shared" si="7"/>
        <v>0</v>
      </c>
      <c r="BH90" s="141">
        <f t="shared" si="8"/>
        <v>0</v>
      </c>
      <c r="BI90" s="141">
        <f t="shared" si="9"/>
        <v>0</v>
      </c>
      <c r="BJ90" s="18" t="s">
        <v>88</v>
      </c>
      <c r="BK90" s="141">
        <f t="shared" si="10"/>
        <v>0</v>
      </c>
      <c r="BL90" s="18" t="s">
        <v>166</v>
      </c>
      <c r="BM90" s="140" t="s">
        <v>197</v>
      </c>
    </row>
    <row r="91" spans="2:65" s="1" customFormat="1" ht="16.5" customHeight="1" x14ac:dyDescent="0.2">
      <c r="B91" s="33"/>
      <c r="C91" s="129" t="s">
        <v>166</v>
      </c>
      <c r="D91" s="129" t="s">
        <v>161</v>
      </c>
      <c r="E91" s="130" t="s">
        <v>1367</v>
      </c>
      <c r="F91" s="131" t="s">
        <v>1433</v>
      </c>
      <c r="G91" s="132" t="s">
        <v>1361</v>
      </c>
      <c r="H91" s="133">
        <v>2</v>
      </c>
      <c r="I91" s="134"/>
      <c r="J91" s="135">
        <f t="shared" si="1"/>
        <v>0</v>
      </c>
      <c r="K91" s="131" t="s">
        <v>19</v>
      </c>
      <c r="L91" s="33"/>
      <c r="M91" s="136" t="s">
        <v>19</v>
      </c>
      <c r="N91" s="137" t="s">
        <v>47</v>
      </c>
      <c r="P91" s="138">
        <f t="shared" si="2"/>
        <v>0</v>
      </c>
      <c r="Q91" s="138">
        <v>0</v>
      </c>
      <c r="R91" s="138">
        <f t="shared" si="3"/>
        <v>0</v>
      </c>
      <c r="S91" s="138">
        <v>0</v>
      </c>
      <c r="T91" s="138">
        <f t="shared" si="4"/>
        <v>0</v>
      </c>
      <c r="U91" s="276" t="s">
        <v>340</v>
      </c>
      <c r="V91" s="1">
        <f t="shared" si="0"/>
        <v>0</v>
      </c>
      <c r="AR91" s="140" t="s">
        <v>166</v>
      </c>
      <c r="AT91" s="140" t="s">
        <v>161</v>
      </c>
      <c r="AU91" s="140" t="s">
        <v>82</v>
      </c>
      <c r="AY91" s="18" t="s">
        <v>158</v>
      </c>
      <c r="BE91" s="141">
        <f t="shared" si="5"/>
        <v>0</v>
      </c>
      <c r="BF91" s="141">
        <f t="shared" si="6"/>
        <v>0</v>
      </c>
      <c r="BG91" s="141">
        <f t="shared" si="7"/>
        <v>0</v>
      </c>
      <c r="BH91" s="141">
        <f t="shared" si="8"/>
        <v>0</v>
      </c>
      <c r="BI91" s="141">
        <f t="shared" si="9"/>
        <v>0</v>
      </c>
      <c r="BJ91" s="18" t="s">
        <v>88</v>
      </c>
      <c r="BK91" s="141">
        <f t="shared" si="10"/>
        <v>0</v>
      </c>
      <c r="BL91" s="18" t="s">
        <v>166</v>
      </c>
      <c r="BM91" s="140" t="s">
        <v>209</v>
      </c>
    </row>
    <row r="92" spans="2:65" s="1" customFormat="1" ht="16.5" customHeight="1" x14ac:dyDescent="0.2">
      <c r="B92" s="33"/>
      <c r="C92" s="129" t="s">
        <v>192</v>
      </c>
      <c r="D92" s="129" t="s">
        <v>161</v>
      </c>
      <c r="E92" s="130" t="s">
        <v>1369</v>
      </c>
      <c r="F92" s="131" t="s">
        <v>1434</v>
      </c>
      <c r="G92" s="132" t="s">
        <v>1361</v>
      </c>
      <c r="H92" s="133">
        <v>1</v>
      </c>
      <c r="I92" s="134"/>
      <c r="J92" s="135">
        <f t="shared" si="1"/>
        <v>0</v>
      </c>
      <c r="K92" s="131" t="s">
        <v>19</v>
      </c>
      <c r="L92" s="33"/>
      <c r="M92" s="136" t="s">
        <v>19</v>
      </c>
      <c r="N92" s="137" t="s">
        <v>47</v>
      </c>
      <c r="P92" s="138">
        <f t="shared" si="2"/>
        <v>0</v>
      </c>
      <c r="Q92" s="138">
        <v>0</v>
      </c>
      <c r="R92" s="138">
        <f t="shared" si="3"/>
        <v>0</v>
      </c>
      <c r="S92" s="138">
        <v>0</v>
      </c>
      <c r="T92" s="138">
        <f t="shared" si="4"/>
        <v>0</v>
      </c>
      <c r="U92" s="276" t="s">
        <v>340</v>
      </c>
      <c r="V92" s="1">
        <f t="shared" si="0"/>
        <v>0</v>
      </c>
      <c r="AR92" s="140" t="s">
        <v>166</v>
      </c>
      <c r="AT92" s="140" t="s">
        <v>161</v>
      </c>
      <c r="AU92" s="140" t="s">
        <v>82</v>
      </c>
      <c r="AY92" s="18" t="s">
        <v>158</v>
      </c>
      <c r="BE92" s="141">
        <f t="shared" si="5"/>
        <v>0</v>
      </c>
      <c r="BF92" s="141">
        <f t="shared" si="6"/>
        <v>0</v>
      </c>
      <c r="BG92" s="141">
        <f t="shared" si="7"/>
        <v>0</v>
      </c>
      <c r="BH92" s="141">
        <f t="shared" si="8"/>
        <v>0</v>
      </c>
      <c r="BI92" s="141">
        <f t="shared" si="9"/>
        <v>0</v>
      </c>
      <c r="BJ92" s="18" t="s">
        <v>88</v>
      </c>
      <c r="BK92" s="141">
        <f t="shared" si="10"/>
        <v>0</v>
      </c>
      <c r="BL92" s="18" t="s">
        <v>166</v>
      </c>
      <c r="BM92" s="140" t="s">
        <v>219</v>
      </c>
    </row>
    <row r="93" spans="2:65" s="1" customFormat="1" ht="24.2" customHeight="1" x14ac:dyDescent="0.2">
      <c r="B93" s="33"/>
      <c r="C93" s="129" t="s">
        <v>197</v>
      </c>
      <c r="D93" s="129" t="s">
        <v>161</v>
      </c>
      <c r="E93" s="130" t="s">
        <v>1371</v>
      </c>
      <c r="F93" s="131" t="s">
        <v>1435</v>
      </c>
      <c r="G93" s="132" t="s">
        <v>1361</v>
      </c>
      <c r="H93" s="133">
        <v>1</v>
      </c>
      <c r="I93" s="134"/>
      <c r="J93" s="135">
        <f t="shared" si="1"/>
        <v>0</v>
      </c>
      <c r="K93" s="131" t="s">
        <v>19</v>
      </c>
      <c r="L93" s="33"/>
      <c r="M93" s="136" t="s">
        <v>19</v>
      </c>
      <c r="N93" s="137" t="s">
        <v>47</v>
      </c>
      <c r="P93" s="138">
        <f t="shared" si="2"/>
        <v>0</v>
      </c>
      <c r="Q93" s="138">
        <v>0</v>
      </c>
      <c r="R93" s="138">
        <f t="shared" si="3"/>
        <v>0</v>
      </c>
      <c r="S93" s="138">
        <v>0</v>
      </c>
      <c r="T93" s="138">
        <f t="shared" si="4"/>
        <v>0</v>
      </c>
      <c r="U93" s="276" t="s">
        <v>340</v>
      </c>
      <c r="V93" s="1">
        <f t="shared" si="0"/>
        <v>0</v>
      </c>
      <c r="AR93" s="140" t="s">
        <v>166</v>
      </c>
      <c r="AT93" s="140" t="s">
        <v>161</v>
      </c>
      <c r="AU93" s="140" t="s">
        <v>82</v>
      </c>
      <c r="AY93" s="18" t="s">
        <v>158</v>
      </c>
      <c r="BE93" s="141">
        <f t="shared" si="5"/>
        <v>0</v>
      </c>
      <c r="BF93" s="141">
        <f t="shared" si="6"/>
        <v>0</v>
      </c>
      <c r="BG93" s="141">
        <f t="shared" si="7"/>
        <v>0</v>
      </c>
      <c r="BH93" s="141">
        <f t="shared" si="8"/>
        <v>0</v>
      </c>
      <c r="BI93" s="141">
        <f t="shared" si="9"/>
        <v>0</v>
      </c>
      <c r="BJ93" s="18" t="s">
        <v>88</v>
      </c>
      <c r="BK93" s="141">
        <f t="shared" si="10"/>
        <v>0</v>
      </c>
      <c r="BL93" s="18" t="s">
        <v>166</v>
      </c>
      <c r="BM93" s="140" t="s">
        <v>8</v>
      </c>
    </row>
    <row r="94" spans="2:65" s="1" customFormat="1" ht="16.5" customHeight="1" x14ac:dyDescent="0.2">
      <c r="B94" s="33"/>
      <c r="C94" s="129" t="s">
        <v>203</v>
      </c>
      <c r="D94" s="129" t="s">
        <v>161</v>
      </c>
      <c r="E94" s="130" t="s">
        <v>1373</v>
      </c>
      <c r="F94" s="131" t="s">
        <v>1436</v>
      </c>
      <c r="G94" s="132" t="s">
        <v>1361</v>
      </c>
      <c r="H94" s="133">
        <v>1</v>
      </c>
      <c r="I94" s="134"/>
      <c r="J94" s="135">
        <f t="shared" si="1"/>
        <v>0</v>
      </c>
      <c r="K94" s="131" t="s">
        <v>19</v>
      </c>
      <c r="L94" s="33"/>
      <c r="M94" s="136" t="s">
        <v>19</v>
      </c>
      <c r="N94" s="137" t="s">
        <v>47</v>
      </c>
      <c r="P94" s="138">
        <f t="shared" si="2"/>
        <v>0</v>
      </c>
      <c r="Q94" s="138">
        <v>0</v>
      </c>
      <c r="R94" s="138">
        <f t="shared" si="3"/>
        <v>0</v>
      </c>
      <c r="S94" s="138">
        <v>0</v>
      </c>
      <c r="T94" s="138">
        <f t="shared" si="4"/>
        <v>0</v>
      </c>
      <c r="U94" s="276" t="s">
        <v>340</v>
      </c>
      <c r="V94" s="1">
        <f t="shared" si="0"/>
        <v>0</v>
      </c>
      <c r="AR94" s="140" t="s">
        <v>166</v>
      </c>
      <c r="AT94" s="140" t="s">
        <v>161</v>
      </c>
      <c r="AU94" s="140" t="s">
        <v>82</v>
      </c>
      <c r="AY94" s="18" t="s">
        <v>158</v>
      </c>
      <c r="BE94" s="141">
        <f t="shared" si="5"/>
        <v>0</v>
      </c>
      <c r="BF94" s="141">
        <f t="shared" si="6"/>
        <v>0</v>
      </c>
      <c r="BG94" s="141">
        <f t="shared" si="7"/>
        <v>0</v>
      </c>
      <c r="BH94" s="141">
        <f t="shared" si="8"/>
        <v>0</v>
      </c>
      <c r="BI94" s="141">
        <f t="shared" si="9"/>
        <v>0</v>
      </c>
      <c r="BJ94" s="18" t="s">
        <v>88</v>
      </c>
      <c r="BK94" s="141">
        <f t="shared" si="10"/>
        <v>0</v>
      </c>
      <c r="BL94" s="18" t="s">
        <v>166</v>
      </c>
      <c r="BM94" s="140" t="s">
        <v>243</v>
      </c>
    </row>
    <row r="95" spans="2:65" s="1" customFormat="1" ht="16.5" customHeight="1" x14ac:dyDescent="0.2">
      <c r="B95" s="33"/>
      <c r="C95" s="129" t="s">
        <v>209</v>
      </c>
      <c r="D95" s="129" t="s">
        <v>161</v>
      </c>
      <c r="E95" s="130" t="s">
        <v>1375</v>
      </c>
      <c r="F95" s="131" t="s">
        <v>1437</v>
      </c>
      <c r="G95" s="132" t="s">
        <v>1361</v>
      </c>
      <c r="H95" s="133">
        <v>1</v>
      </c>
      <c r="I95" s="134"/>
      <c r="J95" s="135">
        <f t="shared" si="1"/>
        <v>0</v>
      </c>
      <c r="K95" s="131" t="s">
        <v>19</v>
      </c>
      <c r="L95" s="33"/>
      <c r="M95" s="136" t="s">
        <v>19</v>
      </c>
      <c r="N95" s="137" t="s">
        <v>47</v>
      </c>
      <c r="P95" s="138">
        <f t="shared" si="2"/>
        <v>0</v>
      </c>
      <c r="Q95" s="138">
        <v>0</v>
      </c>
      <c r="R95" s="138">
        <f t="shared" si="3"/>
        <v>0</v>
      </c>
      <c r="S95" s="138">
        <v>0</v>
      </c>
      <c r="T95" s="138">
        <f t="shared" si="4"/>
        <v>0</v>
      </c>
      <c r="U95" s="276" t="s">
        <v>340</v>
      </c>
      <c r="V95" s="1">
        <f t="shared" si="0"/>
        <v>0</v>
      </c>
      <c r="AR95" s="140" t="s">
        <v>166</v>
      </c>
      <c r="AT95" s="140" t="s">
        <v>161</v>
      </c>
      <c r="AU95" s="140" t="s">
        <v>82</v>
      </c>
      <c r="AY95" s="18" t="s">
        <v>158</v>
      </c>
      <c r="BE95" s="141">
        <f t="shared" si="5"/>
        <v>0</v>
      </c>
      <c r="BF95" s="141">
        <f t="shared" si="6"/>
        <v>0</v>
      </c>
      <c r="BG95" s="141">
        <f t="shared" si="7"/>
        <v>0</v>
      </c>
      <c r="BH95" s="141">
        <f t="shared" si="8"/>
        <v>0</v>
      </c>
      <c r="BI95" s="141">
        <f t="shared" si="9"/>
        <v>0</v>
      </c>
      <c r="BJ95" s="18" t="s">
        <v>88</v>
      </c>
      <c r="BK95" s="141">
        <f t="shared" si="10"/>
        <v>0</v>
      </c>
      <c r="BL95" s="18" t="s">
        <v>166</v>
      </c>
      <c r="BM95" s="140" t="s">
        <v>259</v>
      </c>
    </row>
    <row r="96" spans="2:65" s="1" customFormat="1" ht="16.5" customHeight="1" x14ac:dyDescent="0.2">
      <c r="B96" s="33"/>
      <c r="C96" s="129" t="s">
        <v>213</v>
      </c>
      <c r="D96" s="129" t="s">
        <v>161</v>
      </c>
      <c r="E96" s="130" t="s">
        <v>1438</v>
      </c>
      <c r="F96" s="131" t="s">
        <v>1439</v>
      </c>
      <c r="G96" s="132" t="s">
        <v>188</v>
      </c>
      <c r="H96" s="133">
        <v>1</v>
      </c>
      <c r="I96" s="134"/>
      <c r="J96" s="135">
        <f t="shared" si="1"/>
        <v>0</v>
      </c>
      <c r="K96" s="131" t="s">
        <v>19</v>
      </c>
      <c r="L96" s="33"/>
      <c r="M96" s="136" t="s">
        <v>19</v>
      </c>
      <c r="N96" s="137" t="s">
        <v>47</v>
      </c>
      <c r="P96" s="138">
        <f t="shared" si="2"/>
        <v>0</v>
      </c>
      <c r="Q96" s="138">
        <v>0</v>
      </c>
      <c r="R96" s="138">
        <f t="shared" si="3"/>
        <v>0</v>
      </c>
      <c r="S96" s="138">
        <v>0</v>
      </c>
      <c r="T96" s="138">
        <f t="shared" si="4"/>
        <v>0</v>
      </c>
      <c r="U96" s="276" t="s">
        <v>340</v>
      </c>
      <c r="V96" s="1">
        <f t="shared" si="0"/>
        <v>0</v>
      </c>
      <c r="AR96" s="140" t="s">
        <v>166</v>
      </c>
      <c r="AT96" s="140" t="s">
        <v>161</v>
      </c>
      <c r="AU96" s="140" t="s">
        <v>82</v>
      </c>
      <c r="AY96" s="18" t="s">
        <v>158</v>
      </c>
      <c r="BE96" s="141">
        <f t="shared" si="5"/>
        <v>0</v>
      </c>
      <c r="BF96" s="141">
        <f t="shared" si="6"/>
        <v>0</v>
      </c>
      <c r="BG96" s="141">
        <f t="shared" si="7"/>
        <v>0</v>
      </c>
      <c r="BH96" s="141">
        <f t="shared" si="8"/>
        <v>0</v>
      </c>
      <c r="BI96" s="141">
        <f t="shared" si="9"/>
        <v>0</v>
      </c>
      <c r="BJ96" s="18" t="s">
        <v>88</v>
      </c>
      <c r="BK96" s="141">
        <f t="shared" si="10"/>
        <v>0</v>
      </c>
      <c r="BL96" s="18" t="s">
        <v>166</v>
      </c>
      <c r="BM96" s="140" t="s">
        <v>273</v>
      </c>
    </row>
    <row r="97" spans="2:65" s="1" customFormat="1" ht="16.5" customHeight="1" x14ac:dyDescent="0.2">
      <c r="B97" s="33"/>
      <c r="C97" s="129" t="s">
        <v>219</v>
      </c>
      <c r="D97" s="129" t="s">
        <v>161</v>
      </c>
      <c r="E97" s="130" t="s">
        <v>1440</v>
      </c>
      <c r="F97" s="131" t="s">
        <v>1441</v>
      </c>
      <c r="G97" s="132" t="s">
        <v>188</v>
      </c>
      <c r="H97" s="133">
        <v>1</v>
      </c>
      <c r="I97" s="134"/>
      <c r="J97" s="135">
        <f t="shared" si="1"/>
        <v>0</v>
      </c>
      <c r="K97" s="131" t="s">
        <v>19</v>
      </c>
      <c r="L97" s="33"/>
      <c r="M97" s="136" t="s">
        <v>19</v>
      </c>
      <c r="N97" s="137" t="s">
        <v>47</v>
      </c>
      <c r="P97" s="138">
        <f t="shared" si="2"/>
        <v>0</v>
      </c>
      <c r="Q97" s="138">
        <v>0</v>
      </c>
      <c r="R97" s="138">
        <f t="shared" si="3"/>
        <v>0</v>
      </c>
      <c r="S97" s="138">
        <v>0</v>
      </c>
      <c r="T97" s="138">
        <f t="shared" si="4"/>
        <v>0</v>
      </c>
      <c r="U97" s="276" t="s">
        <v>340</v>
      </c>
      <c r="V97" s="1">
        <f t="shared" si="0"/>
        <v>0</v>
      </c>
      <c r="AR97" s="140" t="s">
        <v>166</v>
      </c>
      <c r="AT97" s="140" t="s">
        <v>161</v>
      </c>
      <c r="AU97" s="140" t="s">
        <v>82</v>
      </c>
      <c r="AY97" s="18" t="s">
        <v>158</v>
      </c>
      <c r="BE97" s="141">
        <f t="shared" si="5"/>
        <v>0</v>
      </c>
      <c r="BF97" s="141">
        <f t="shared" si="6"/>
        <v>0</v>
      </c>
      <c r="BG97" s="141">
        <f t="shared" si="7"/>
        <v>0</v>
      </c>
      <c r="BH97" s="141">
        <f t="shared" si="8"/>
        <v>0</v>
      </c>
      <c r="BI97" s="141">
        <f t="shared" si="9"/>
        <v>0</v>
      </c>
      <c r="BJ97" s="18" t="s">
        <v>88</v>
      </c>
      <c r="BK97" s="141">
        <f t="shared" si="10"/>
        <v>0</v>
      </c>
      <c r="BL97" s="18" t="s">
        <v>166</v>
      </c>
      <c r="BM97" s="140" t="s">
        <v>285</v>
      </c>
    </row>
    <row r="98" spans="2:65" s="1" customFormat="1" ht="16.5" customHeight="1" x14ac:dyDescent="0.2">
      <c r="B98" s="33"/>
      <c r="C98" s="129" t="s">
        <v>224</v>
      </c>
      <c r="D98" s="129" t="s">
        <v>161</v>
      </c>
      <c r="E98" s="130" t="s">
        <v>1442</v>
      </c>
      <c r="F98" s="131" t="s">
        <v>1443</v>
      </c>
      <c r="G98" s="132" t="s">
        <v>1361</v>
      </c>
      <c r="H98" s="133">
        <v>2</v>
      </c>
      <c r="I98" s="134"/>
      <c r="J98" s="135">
        <f t="shared" si="1"/>
        <v>0</v>
      </c>
      <c r="K98" s="131" t="s">
        <v>19</v>
      </c>
      <c r="L98" s="33"/>
      <c r="M98" s="136" t="s">
        <v>19</v>
      </c>
      <c r="N98" s="137" t="s">
        <v>47</v>
      </c>
      <c r="P98" s="138">
        <f t="shared" si="2"/>
        <v>0</v>
      </c>
      <c r="Q98" s="138">
        <v>0</v>
      </c>
      <c r="R98" s="138">
        <f t="shared" si="3"/>
        <v>0</v>
      </c>
      <c r="S98" s="138">
        <v>0</v>
      </c>
      <c r="T98" s="138">
        <f t="shared" si="4"/>
        <v>0</v>
      </c>
      <c r="U98" s="276" t="s">
        <v>340</v>
      </c>
      <c r="V98" s="1">
        <f t="shared" si="0"/>
        <v>0</v>
      </c>
      <c r="AR98" s="140" t="s">
        <v>166</v>
      </c>
      <c r="AT98" s="140" t="s">
        <v>161</v>
      </c>
      <c r="AU98" s="140" t="s">
        <v>82</v>
      </c>
      <c r="AY98" s="18" t="s">
        <v>158</v>
      </c>
      <c r="BE98" s="141">
        <f t="shared" si="5"/>
        <v>0</v>
      </c>
      <c r="BF98" s="141">
        <f t="shared" si="6"/>
        <v>0</v>
      </c>
      <c r="BG98" s="141">
        <f t="shared" si="7"/>
        <v>0</v>
      </c>
      <c r="BH98" s="141">
        <f t="shared" si="8"/>
        <v>0</v>
      </c>
      <c r="BI98" s="141">
        <f t="shared" si="9"/>
        <v>0</v>
      </c>
      <c r="BJ98" s="18" t="s">
        <v>88</v>
      </c>
      <c r="BK98" s="141">
        <f t="shared" si="10"/>
        <v>0</v>
      </c>
      <c r="BL98" s="18" t="s">
        <v>166</v>
      </c>
      <c r="BM98" s="140" t="s">
        <v>304</v>
      </c>
    </row>
    <row r="99" spans="2:65" s="1" customFormat="1" ht="21.75" customHeight="1" x14ac:dyDescent="0.2">
      <c r="B99" s="33"/>
      <c r="C99" s="129" t="s">
        <v>8</v>
      </c>
      <c r="D99" s="129" t="s">
        <v>161</v>
      </c>
      <c r="E99" s="130" t="s">
        <v>1444</v>
      </c>
      <c r="F99" s="131" t="s">
        <v>1445</v>
      </c>
      <c r="G99" s="132" t="s">
        <v>188</v>
      </c>
      <c r="H99" s="133">
        <v>1.5</v>
      </c>
      <c r="I99" s="134"/>
      <c r="J99" s="135">
        <f t="shared" si="1"/>
        <v>0</v>
      </c>
      <c r="K99" s="131" t="s">
        <v>19</v>
      </c>
      <c r="L99" s="33"/>
      <c r="M99" s="136" t="s">
        <v>19</v>
      </c>
      <c r="N99" s="137" t="s">
        <v>47</v>
      </c>
      <c r="P99" s="138">
        <f t="shared" si="2"/>
        <v>0</v>
      </c>
      <c r="Q99" s="138">
        <v>0</v>
      </c>
      <c r="R99" s="138">
        <f t="shared" si="3"/>
        <v>0</v>
      </c>
      <c r="S99" s="138">
        <v>0</v>
      </c>
      <c r="T99" s="138">
        <f t="shared" si="4"/>
        <v>0</v>
      </c>
      <c r="U99" s="276" t="s">
        <v>340</v>
      </c>
      <c r="V99" s="1">
        <f t="shared" si="0"/>
        <v>0</v>
      </c>
      <c r="AR99" s="140" t="s">
        <v>166</v>
      </c>
      <c r="AT99" s="140" t="s">
        <v>161</v>
      </c>
      <c r="AU99" s="140" t="s">
        <v>82</v>
      </c>
      <c r="AY99" s="18" t="s">
        <v>158</v>
      </c>
      <c r="BE99" s="141">
        <f t="shared" si="5"/>
        <v>0</v>
      </c>
      <c r="BF99" s="141">
        <f t="shared" si="6"/>
        <v>0</v>
      </c>
      <c r="BG99" s="141">
        <f t="shared" si="7"/>
        <v>0</v>
      </c>
      <c r="BH99" s="141">
        <f t="shared" si="8"/>
        <v>0</v>
      </c>
      <c r="BI99" s="141">
        <f t="shared" si="9"/>
        <v>0</v>
      </c>
      <c r="BJ99" s="18" t="s">
        <v>88</v>
      </c>
      <c r="BK99" s="141">
        <f t="shared" si="10"/>
        <v>0</v>
      </c>
      <c r="BL99" s="18" t="s">
        <v>166</v>
      </c>
      <c r="BM99" s="140" t="s">
        <v>325</v>
      </c>
    </row>
    <row r="100" spans="2:65" s="1" customFormat="1" ht="16.5" customHeight="1" x14ac:dyDescent="0.2">
      <c r="B100" s="33"/>
      <c r="C100" s="129" t="s">
        <v>238</v>
      </c>
      <c r="D100" s="129" t="s">
        <v>161</v>
      </c>
      <c r="E100" s="130" t="s">
        <v>1446</v>
      </c>
      <c r="F100" s="131" t="s">
        <v>1447</v>
      </c>
      <c r="G100" s="132" t="s">
        <v>1361</v>
      </c>
      <c r="H100" s="133">
        <v>1</v>
      </c>
      <c r="I100" s="134"/>
      <c r="J100" s="135">
        <f t="shared" si="1"/>
        <v>0</v>
      </c>
      <c r="K100" s="131" t="s">
        <v>19</v>
      </c>
      <c r="L100" s="33"/>
      <c r="M100" s="136" t="s">
        <v>19</v>
      </c>
      <c r="N100" s="137" t="s">
        <v>47</v>
      </c>
      <c r="P100" s="138">
        <f t="shared" si="2"/>
        <v>0</v>
      </c>
      <c r="Q100" s="138">
        <v>0</v>
      </c>
      <c r="R100" s="138">
        <f t="shared" si="3"/>
        <v>0</v>
      </c>
      <c r="S100" s="138">
        <v>0</v>
      </c>
      <c r="T100" s="138">
        <f t="shared" si="4"/>
        <v>0</v>
      </c>
      <c r="U100" s="276" t="s">
        <v>340</v>
      </c>
      <c r="V100" s="1">
        <f t="shared" si="0"/>
        <v>0</v>
      </c>
      <c r="AR100" s="140" t="s">
        <v>166</v>
      </c>
      <c r="AT100" s="140" t="s">
        <v>161</v>
      </c>
      <c r="AU100" s="140" t="s">
        <v>82</v>
      </c>
      <c r="AY100" s="18" t="s">
        <v>158</v>
      </c>
      <c r="BE100" s="141">
        <f t="shared" si="5"/>
        <v>0</v>
      </c>
      <c r="BF100" s="141">
        <f t="shared" si="6"/>
        <v>0</v>
      </c>
      <c r="BG100" s="141">
        <f t="shared" si="7"/>
        <v>0</v>
      </c>
      <c r="BH100" s="141">
        <f t="shared" si="8"/>
        <v>0</v>
      </c>
      <c r="BI100" s="141">
        <f t="shared" si="9"/>
        <v>0</v>
      </c>
      <c r="BJ100" s="18" t="s">
        <v>88</v>
      </c>
      <c r="BK100" s="141">
        <f t="shared" si="10"/>
        <v>0</v>
      </c>
      <c r="BL100" s="18" t="s">
        <v>166</v>
      </c>
      <c r="BM100" s="140" t="s">
        <v>345</v>
      </c>
    </row>
    <row r="101" spans="2:65" s="1" customFormat="1" ht="21.75" customHeight="1" x14ac:dyDescent="0.2">
      <c r="B101" s="33"/>
      <c r="C101" s="129" t="s">
        <v>243</v>
      </c>
      <c r="D101" s="129" t="s">
        <v>161</v>
      </c>
      <c r="E101" s="130" t="s">
        <v>1448</v>
      </c>
      <c r="F101" s="131" t="s">
        <v>1449</v>
      </c>
      <c r="G101" s="132" t="s">
        <v>1361</v>
      </c>
      <c r="H101" s="133">
        <v>2</v>
      </c>
      <c r="I101" s="134"/>
      <c r="J101" s="135">
        <f t="shared" si="1"/>
        <v>0</v>
      </c>
      <c r="K101" s="131" t="s">
        <v>19</v>
      </c>
      <c r="L101" s="33"/>
      <c r="M101" s="136" t="s">
        <v>19</v>
      </c>
      <c r="N101" s="137" t="s">
        <v>47</v>
      </c>
      <c r="P101" s="138">
        <f t="shared" si="2"/>
        <v>0</v>
      </c>
      <c r="Q101" s="138">
        <v>0</v>
      </c>
      <c r="R101" s="138">
        <f t="shared" si="3"/>
        <v>0</v>
      </c>
      <c r="S101" s="138">
        <v>0</v>
      </c>
      <c r="T101" s="138">
        <f t="shared" si="4"/>
        <v>0</v>
      </c>
      <c r="U101" s="276" t="s">
        <v>340</v>
      </c>
      <c r="V101" s="1">
        <f t="shared" si="0"/>
        <v>0</v>
      </c>
      <c r="AR101" s="140" t="s">
        <v>166</v>
      </c>
      <c r="AT101" s="140" t="s">
        <v>161</v>
      </c>
      <c r="AU101" s="140" t="s">
        <v>82</v>
      </c>
      <c r="AY101" s="18" t="s">
        <v>158</v>
      </c>
      <c r="BE101" s="141">
        <f t="shared" si="5"/>
        <v>0</v>
      </c>
      <c r="BF101" s="141">
        <f t="shared" si="6"/>
        <v>0</v>
      </c>
      <c r="BG101" s="141">
        <f t="shared" si="7"/>
        <v>0</v>
      </c>
      <c r="BH101" s="141">
        <f t="shared" si="8"/>
        <v>0</v>
      </c>
      <c r="BI101" s="141">
        <f t="shared" si="9"/>
        <v>0</v>
      </c>
      <c r="BJ101" s="18" t="s">
        <v>88</v>
      </c>
      <c r="BK101" s="141">
        <f t="shared" si="10"/>
        <v>0</v>
      </c>
      <c r="BL101" s="18" t="s">
        <v>166</v>
      </c>
      <c r="BM101" s="140" t="s">
        <v>357</v>
      </c>
    </row>
    <row r="102" spans="2:65" s="1" customFormat="1" ht="16.5" customHeight="1" x14ac:dyDescent="0.2">
      <c r="B102" s="33"/>
      <c r="C102" s="129" t="s">
        <v>251</v>
      </c>
      <c r="D102" s="129" t="s">
        <v>161</v>
      </c>
      <c r="E102" s="130" t="s">
        <v>1450</v>
      </c>
      <c r="F102" s="131" t="s">
        <v>1451</v>
      </c>
      <c r="G102" s="132" t="s">
        <v>1361</v>
      </c>
      <c r="H102" s="133">
        <v>1</v>
      </c>
      <c r="I102" s="134"/>
      <c r="J102" s="135">
        <f t="shared" si="1"/>
        <v>0</v>
      </c>
      <c r="K102" s="131" t="s">
        <v>19</v>
      </c>
      <c r="L102" s="33"/>
      <c r="M102" s="185" t="s">
        <v>19</v>
      </c>
      <c r="N102" s="186" t="s">
        <v>47</v>
      </c>
      <c r="O102" s="183"/>
      <c r="P102" s="187">
        <f t="shared" si="2"/>
        <v>0</v>
      </c>
      <c r="Q102" s="187">
        <v>0</v>
      </c>
      <c r="R102" s="187">
        <f t="shared" si="3"/>
        <v>0</v>
      </c>
      <c r="S102" s="187">
        <v>0</v>
      </c>
      <c r="T102" s="187">
        <f t="shared" si="4"/>
        <v>0</v>
      </c>
      <c r="U102" s="283" t="s">
        <v>340</v>
      </c>
      <c r="V102" s="1">
        <f t="shared" si="0"/>
        <v>0</v>
      </c>
      <c r="AR102" s="140" t="s">
        <v>166</v>
      </c>
      <c r="AT102" s="140" t="s">
        <v>161</v>
      </c>
      <c r="AU102" s="140" t="s">
        <v>82</v>
      </c>
      <c r="AY102" s="18" t="s">
        <v>158</v>
      </c>
      <c r="BE102" s="141">
        <f t="shared" si="5"/>
        <v>0</v>
      </c>
      <c r="BF102" s="141">
        <f t="shared" si="6"/>
        <v>0</v>
      </c>
      <c r="BG102" s="141">
        <f t="shared" si="7"/>
        <v>0</v>
      </c>
      <c r="BH102" s="141">
        <f t="shared" si="8"/>
        <v>0</v>
      </c>
      <c r="BI102" s="141">
        <f t="shared" si="9"/>
        <v>0</v>
      </c>
      <c r="BJ102" s="18" t="s">
        <v>88</v>
      </c>
      <c r="BK102" s="141">
        <f t="shared" si="10"/>
        <v>0</v>
      </c>
      <c r="BL102" s="18" t="s">
        <v>166</v>
      </c>
      <c r="BM102" s="140" t="s">
        <v>368</v>
      </c>
    </row>
    <row r="103" spans="2:65" s="1" customFormat="1" ht="6.95" customHeight="1" x14ac:dyDescent="0.2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33"/>
    </row>
  </sheetData>
  <sheetProtection algorithmName="SHA-512" hashValue="0+nmUi5lbuaetY9UfLjZTcBOydaMAH9aPCrOnCbxYDP+ZhsA7AoC9ZaT+rfBiln5/B1yOHq4wON56lwLX6BNeA==" saltValue="OaJgGfEbJ4bJg2pbM3Kc9w==" spinCount="100000" sheet="1" objects="1" scenarios="1" formatColumns="0" formatRows="0" autoFilter="0"/>
  <autoFilter ref="C85:K102" xr:uid="{00000000-0009-0000-0000-000003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38"/>
  <sheetViews>
    <sheetView showGridLines="0" workbookViewId="0">
      <selection activeCell="AG104" sqref="AG104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8" t="s">
        <v>98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109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34" t="str">
        <f>'Rekapitulace stavby'!K6</f>
        <v>Rekonstrukce bytových jednotek MČ Štefánikova 3/61, 15000 Praha 5, b.j.č. 3/6 - revize 3</v>
      </c>
      <c r="F7" s="335"/>
      <c r="G7" s="335"/>
      <c r="H7" s="335"/>
      <c r="L7" s="21"/>
    </row>
    <row r="8" spans="2:46" ht="12" customHeight="1" x14ac:dyDescent="0.2">
      <c r="B8" s="21"/>
      <c r="D8" s="28" t="s">
        <v>110</v>
      </c>
      <c r="L8" s="21"/>
    </row>
    <row r="9" spans="2:46" s="1" customFormat="1" ht="16.5" customHeight="1" x14ac:dyDescent="0.2">
      <c r="B9" s="33"/>
      <c r="E9" s="334" t="s">
        <v>111</v>
      </c>
      <c r="F9" s="333"/>
      <c r="G9" s="333"/>
      <c r="H9" s="333"/>
      <c r="L9" s="33"/>
    </row>
    <row r="10" spans="2:46" s="1" customFormat="1" ht="12" customHeight="1" x14ac:dyDescent="0.2">
      <c r="B10" s="33"/>
      <c r="D10" s="28" t="s">
        <v>112</v>
      </c>
      <c r="L10" s="33"/>
    </row>
    <row r="11" spans="2:46" s="1" customFormat="1" ht="16.5" customHeight="1" x14ac:dyDescent="0.2">
      <c r="B11" s="33"/>
      <c r="E11" s="324" t="s">
        <v>1452</v>
      </c>
      <c r="F11" s="333"/>
      <c r="G11" s="333"/>
      <c r="H11" s="333"/>
      <c r="L11" s="33"/>
    </row>
    <row r="12" spans="2:46" s="1" customFormat="1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25. 4. 2024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36" t="str">
        <f>'Rekapitulace stavby'!E14</f>
        <v>Vyplň údaj</v>
      </c>
      <c r="F20" s="303"/>
      <c r="G20" s="303"/>
      <c r="H20" s="303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7" t="s">
        <v>40</v>
      </c>
      <c r="F29" s="307"/>
      <c r="G29" s="307"/>
      <c r="H29" s="307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ROUND(J92,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ROUND((SUM(BE92:BE137)),  2)</f>
        <v>0</v>
      </c>
      <c r="I35" s="92">
        <v>0.21</v>
      </c>
      <c r="J35" s="82">
        <f>ROUND(((SUM(BE92:BE137))*I35),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ROUND((SUM(BF92:BF137)),  2)</f>
        <v>0</v>
      </c>
      <c r="I36" s="92">
        <v>0.12</v>
      </c>
      <c r="J36" s="82">
        <f>ROUND(((SUM(BF92:BF137))*I36),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ROUND((SUM(BG92:BG137)),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ROUND((SUM(BH92:BH137)),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ROUND((SUM(BI92:BI137)),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114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34" t="str">
        <f>E7</f>
        <v>Rekonstrukce bytových jednotek MČ Štefánikova 3/61, 15000 Praha 5, b.j.č. 3/6 - revize 3</v>
      </c>
      <c r="F50" s="335"/>
      <c r="G50" s="335"/>
      <c r="H50" s="335"/>
      <c r="L50" s="33"/>
    </row>
    <row r="51" spans="2:47" ht="12" customHeight="1" x14ac:dyDescent="0.2">
      <c r="B51" s="21"/>
      <c r="C51" s="28" t="s">
        <v>110</v>
      </c>
      <c r="L51" s="21"/>
    </row>
    <row r="52" spans="2:47" s="1" customFormat="1" ht="16.5" customHeight="1" x14ac:dyDescent="0.2">
      <c r="B52" s="33"/>
      <c r="E52" s="334" t="s">
        <v>111</v>
      </c>
      <c r="F52" s="333"/>
      <c r="G52" s="333"/>
      <c r="H52" s="333"/>
      <c r="L52" s="33"/>
    </row>
    <row r="53" spans="2:47" s="1" customFormat="1" ht="12" customHeight="1" x14ac:dyDescent="0.2">
      <c r="B53" s="33"/>
      <c r="C53" s="28" t="s">
        <v>112</v>
      </c>
      <c r="L53" s="33"/>
    </row>
    <row r="54" spans="2:47" s="1" customFormat="1" ht="16.5" customHeight="1" x14ac:dyDescent="0.2">
      <c r="B54" s="33"/>
      <c r="E54" s="324" t="str">
        <f>E11</f>
        <v>ÚT - Vytápění</v>
      </c>
      <c r="F54" s="333"/>
      <c r="G54" s="333"/>
      <c r="H54" s="333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Štefánikova 3/61, 15000 Praha 5</v>
      </c>
      <c r="I56" s="28" t="s">
        <v>23</v>
      </c>
      <c r="J56" s="50" t="str">
        <f>IF(J14="","",J14)</f>
        <v>25. 4. 2024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115</v>
      </c>
      <c r="D61" s="93"/>
      <c r="E61" s="93"/>
      <c r="F61" s="93"/>
      <c r="G61" s="93"/>
      <c r="H61" s="93"/>
      <c r="I61" s="93"/>
      <c r="J61" s="100" t="s">
        <v>116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J92</f>
        <v>0</v>
      </c>
      <c r="L63" s="33"/>
      <c r="AU63" s="18" t="s">
        <v>117</v>
      </c>
    </row>
    <row r="64" spans="2:47" s="8" customFormat="1" ht="24.95" customHeight="1" x14ac:dyDescent="0.2">
      <c r="B64" s="102"/>
      <c r="D64" s="103" t="s">
        <v>1453</v>
      </c>
      <c r="E64" s="104"/>
      <c r="F64" s="104"/>
      <c r="G64" s="104"/>
      <c r="H64" s="104"/>
      <c r="I64" s="104"/>
      <c r="J64" s="105">
        <f>J93</f>
        <v>0</v>
      </c>
      <c r="L64" s="102"/>
    </row>
    <row r="65" spans="2:12" s="8" customFormat="1" ht="24.95" customHeight="1" x14ac:dyDescent="0.2">
      <c r="B65" s="102"/>
      <c r="D65" s="103" t="s">
        <v>1454</v>
      </c>
      <c r="E65" s="104"/>
      <c r="F65" s="104"/>
      <c r="G65" s="104"/>
      <c r="H65" s="104"/>
      <c r="I65" s="104"/>
      <c r="J65" s="105">
        <f>J97</f>
        <v>0</v>
      </c>
      <c r="L65" s="102"/>
    </row>
    <row r="66" spans="2:12" s="8" customFormat="1" ht="24.95" customHeight="1" x14ac:dyDescent="0.2">
      <c r="B66" s="102"/>
      <c r="D66" s="103" t="s">
        <v>1455</v>
      </c>
      <c r="E66" s="104"/>
      <c r="F66" s="104"/>
      <c r="G66" s="104"/>
      <c r="H66" s="104"/>
      <c r="I66" s="104"/>
      <c r="J66" s="105">
        <f>J102</f>
        <v>0</v>
      </c>
      <c r="L66" s="102"/>
    </row>
    <row r="67" spans="2:12" s="8" customFormat="1" ht="24.95" customHeight="1" x14ac:dyDescent="0.2">
      <c r="B67" s="102"/>
      <c r="D67" s="103" t="s">
        <v>1456</v>
      </c>
      <c r="E67" s="104"/>
      <c r="F67" s="104"/>
      <c r="G67" s="104"/>
      <c r="H67" s="104"/>
      <c r="I67" s="104"/>
      <c r="J67" s="105">
        <f>J115</f>
        <v>0</v>
      </c>
      <c r="L67" s="102"/>
    </row>
    <row r="68" spans="2:12" s="8" customFormat="1" ht="24.95" customHeight="1" x14ac:dyDescent="0.2">
      <c r="B68" s="102"/>
      <c r="D68" s="103" t="s">
        <v>1457</v>
      </c>
      <c r="E68" s="104"/>
      <c r="F68" s="104"/>
      <c r="G68" s="104"/>
      <c r="H68" s="104"/>
      <c r="I68" s="104"/>
      <c r="J68" s="105">
        <f>J118</f>
        <v>0</v>
      </c>
      <c r="L68" s="102"/>
    </row>
    <row r="69" spans="2:12" s="8" customFormat="1" ht="24.95" customHeight="1" x14ac:dyDescent="0.2">
      <c r="B69" s="102"/>
      <c r="D69" s="103" t="s">
        <v>1458</v>
      </c>
      <c r="E69" s="104"/>
      <c r="F69" s="104"/>
      <c r="G69" s="104"/>
      <c r="H69" s="104"/>
      <c r="I69" s="104"/>
      <c r="J69" s="105">
        <f>J125</f>
        <v>0</v>
      </c>
      <c r="L69" s="102"/>
    </row>
    <row r="70" spans="2:12" s="8" customFormat="1" ht="24.95" customHeight="1" x14ac:dyDescent="0.2">
      <c r="B70" s="102"/>
      <c r="D70" s="103" t="s">
        <v>1459</v>
      </c>
      <c r="E70" s="104"/>
      <c r="F70" s="104"/>
      <c r="G70" s="104"/>
      <c r="H70" s="104"/>
      <c r="I70" s="104"/>
      <c r="J70" s="105">
        <f>J129</f>
        <v>0</v>
      </c>
      <c r="L70" s="102"/>
    </row>
    <row r="71" spans="2:12" s="1" customFormat="1" ht="21.75" customHeight="1" x14ac:dyDescent="0.2">
      <c r="B71" s="33"/>
      <c r="L71" s="33"/>
    </row>
    <row r="72" spans="2:12" s="1" customFormat="1" ht="6.95" customHeight="1" x14ac:dyDescent="0.2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33"/>
    </row>
    <row r="76" spans="2:12" s="1" customFormat="1" ht="6.95" customHeight="1" x14ac:dyDescent="0.2">
      <c r="B76" s="44"/>
      <c r="C76" s="45"/>
      <c r="D76" s="45"/>
      <c r="E76" s="45"/>
      <c r="F76" s="45"/>
      <c r="G76" s="45"/>
      <c r="H76" s="45"/>
      <c r="I76" s="45"/>
      <c r="J76" s="45"/>
      <c r="K76" s="45"/>
      <c r="L76" s="33"/>
    </row>
    <row r="77" spans="2:12" s="1" customFormat="1" ht="24.95" customHeight="1" x14ac:dyDescent="0.2">
      <c r="B77" s="33"/>
      <c r="C77" s="22" t="s">
        <v>142</v>
      </c>
      <c r="L77" s="33"/>
    </row>
    <row r="78" spans="2:12" s="1" customFormat="1" ht="6.95" customHeight="1" x14ac:dyDescent="0.2">
      <c r="B78" s="33"/>
      <c r="L78" s="33"/>
    </row>
    <row r="79" spans="2:12" s="1" customFormat="1" ht="12" customHeight="1" x14ac:dyDescent="0.2">
      <c r="B79" s="33"/>
      <c r="C79" s="28" t="s">
        <v>16</v>
      </c>
      <c r="L79" s="33"/>
    </row>
    <row r="80" spans="2:12" s="1" customFormat="1" ht="16.5" customHeight="1" x14ac:dyDescent="0.2">
      <c r="B80" s="33"/>
      <c r="E80" s="334" t="str">
        <f>E7</f>
        <v>Rekonstrukce bytových jednotek MČ Štefánikova 3/61, 15000 Praha 5, b.j.č. 3/6 - revize 3</v>
      </c>
      <c r="F80" s="335"/>
      <c r="G80" s="335"/>
      <c r="H80" s="335"/>
      <c r="L80" s="33"/>
    </row>
    <row r="81" spans="2:65" ht="12" customHeight="1" x14ac:dyDescent="0.2">
      <c r="B81" s="21"/>
      <c r="C81" s="28" t="s">
        <v>110</v>
      </c>
      <c r="L81" s="21"/>
    </row>
    <row r="82" spans="2:65" s="1" customFormat="1" ht="16.5" customHeight="1" x14ac:dyDescent="0.2">
      <c r="B82" s="33"/>
      <c r="E82" s="334" t="s">
        <v>111</v>
      </c>
      <c r="F82" s="333"/>
      <c r="G82" s="333"/>
      <c r="H82" s="333"/>
      <c r="L82" s="33"/>
    </row>
    <row r="83" spans="2:65" s="1" customFormat="1" ht="12" customHeight="1" x14ac:dyDescent="0.2">
      <c r="B83" s="33"/>
      <c r="C83" s="28" t="s">
        <v>112</v>
      </c>
      <c r="L83" s="33"/>
    </row>
    <row r="84" spans="2:65" s="1" customFormat="1" ht="16.5" customHeight="1" x14ac:dyDescent="0.2">
      <c r="B84" s="33"/>
      <c r="E84" s="324" t="str">
        <f>E11</f>
        <v>ÚT - Vytápění</v>
      </c>
      <c r="F84" s="333"/>
      <c r="G84" s="333"/>
      <c r="H84" s="333"/>
      <c r="L84" s="33"/>
    </row>
    <row r="85" spans="2:65" s="1" customFormat="1" ht="6.95" customHeight="1" x14ac:dyDescent="0.2">
      <c r="B85" s="33"/>
      <c r="L85" s="33"/>
    </row>
    <row r="86" spans="2:65" s="1" customFormat="1" ht="12" customHeight="1" x14ac:dyDescent="0.2">
      <c r="B86" s="33"/>
      <c r="C86" s="28" t="s">
        <v>21</v>
      </c>
      <c r="F86" s="26" t="str">
        <f>F14</f>
        <v>Štefánikova 3/61, 15000 Praha 5</v>
      </c>
      <c r="I86" s="28" t="s">
        <v>23</v>
      </c>
      <c r="J86" s="50" t="str">
        <f>IF(J14="","",J14)</f>
        <v>25. 4. 2024</v>
      </c>
      <c r="L86" s="33"/>
    </row>
    <row r="87" spans="2:65" s="1" customFormat="1" ht="6.95" customHeight="1" x14ac:dyDescent="0.2">
      <c r="B87" s="33"/>
      <c r="L87" s="33"/>
    </row>
    <row r="88" spans="2:65" s="1" customFormat="1" ht="15.2" customHeight="1" x14ac:dyDescent="0.2">
      <c r="B88" s="33"/>
      <c r="C88" s="28" t="s">
        <v>25</v>
      </c>
      <c r="F88" s="26" t="str">
        <f>E17</f>
        <v>Městská část Praha 5</v>
      </c>
      <c r="I88" s="28" t="s">
        <v>33</v>
      </c>
      <c r="J88" s="31" t="str">
        <f>E23</f>
        <v>Boa projekt s.r.o.</v>
      </c>
      <c r="L88" s="33"/>
    </row>
    <row r="89" spans="2:65" s="1" customFormat="1" ht="15.2" customHeight="1" x14ac:dyDescent="0.2">
      <c r="B89" s="33"/>
      <c r="C89" s="28" t="s">
        <v>31</v>
      </c>
      <c r="F89" s="26" t="str">
        <f>IF(E20="","",E20)</f>
        <v>Vyplň údaj</v>
      </c>
      <c r="I89" s="28" t="s">
        <v>37</v>
      </c>
      <c r="J89" s="31" t="str">
        <f>E26</f>
        <v xml:space="preserve"> </v>
      </c>
      <c r="L89" s="33"/>
    </row>
    <row r="90" spans="2:65" s="1" customFormat="1" ht="10.35" customHeight="1" x14ac:dyDescent="0.2">
      <c r="B90" s="33"/>
      <c r="L90" s="33"/>
    </row>
    <row r="91" spans="2:65" s="10" customFormat="1" ht="29.25" customHeight="1" x14ac:dyDescent="0.2">
      <c r="B91" s="110"/>
      <c r="C91" s="111" t="s">
        <v>143</v>
      </c>
      <c r="D91" s="112" t="s">
        <v>60</v>
      </c>
      <c r="E91" s="112" t="s">
        <v>56</v>
      </c>
      <c r="F91" s="112" t="s">
        <v>57</v>
      </c>
      <c r="G91" s="112" t="s">
        <v>144</v>
      </c>
      <c r="H91" s="112" t="s">
        <v>145</v>
      </c>
      <c r="I91" s="112" t="s">
        <v>146</v>
      </c>
      <c r="J91" s="112" t="s">
        <v>116</v>
      </c>
      <c r="K91" s="113" t="s">
        <v>147</v>
      </c>
      <c r="L91" s="110"/>
      <c r="M91" s="56" t="s">
        <v>19</v>
      </c>
      <c r="N91" s="57" t="s">
        <v>45</v>
      </c>
      <c r="O91" s="57" t="s">
        <v>148</v>
      </c>
      <c r="P91" s="57" t="s">
        <v>149</v>
      </c>
      <c r="Q91" s="57" t="s">
        <v>150</v>
      </c>
      <c r="R91" s="57" t="s">
        <v>151</v>
      </c>
      <c r="S91" s="57" t="s">
        <v>152</v>
      </c>
      <c r="T91" s="57" t="s">
        <v>153</v>
      </c>
      <c r="U91" s="273" t="s">
        <v>1874</v>
      </c>
    </row>
    <row r="92" spans="2:65" s="1" customFormat="1" ht="22.9" customHeight="1" x14ac:dyDescent="0.25">
      <c r="B92" s="33"/>
      <c r="C92" s="61" t="s">
        <v>155</v>
      </c>
      <c r="J92" s="114">
        <f>BK92</f>
        <v>0</v>
      </c>
      <c r="L92" s="33"/>
      <c r="M92" s="59"/>
      <c r="N92" s="51"/>
      <c r="O92" s="51"/>
      <c r="P92" s="115">
        <f>P93+P97+P102+P115+P118+P125+P129</f>
        <v>0</v>
      </c>
      <c r="Q92" s="51"/>
      <c r="R92" s="115">
        <f>R93+R97+R102+R115+R118+R125+R129</f>
        <v>0</v>
      </c>
      <c r="S92" s="51"/>
      <c r="T92" s="115">
        <f>T93+T97+T102+T115+T118+T125+T129</f>
        <v>0</v>
      </c>
      <c r="U92" s="274">
        <f>SUM(V92:V669)</f>
        <v>0</v>
      </c>
      <c r="AT92" s="18" t="s">
        <v>74</v>
      </c>
      <c r="AU92" s="18" t="s">
        <v>117</v>
      </c>
      <c r="BK92" s="116">
        <f>BK93+BK97+BK102+BK115+BK118+BK125+BK129</f>
        <v>0</v>
      </c>
    </row>
    <row r="93" spans="2:65" s="11" customFormat="1" ht="25.9" customHeight="1" x14ac:dyDescent="0.2">
      <c r="B93" s="117"/>
      <c r="D93" s="118" t="s">
        <v>74</v>
      </c>
      <c r="E93" s="119" t="s">
        <v>1357</v>
      </c>
      <c r="F93" s="119" t="s">
        <v>1460</v>
      </c>
      <c r="I93" s="120"/>
      <c r="J93" s="121">
        <f>BK93</f>
        <v>0</v>
      </c>
      <c r="L93" s="117"/>
      <c r="M93" s="122"/>
      <c r="P93" s="123">
        <f>SUM(P94:P96)</f>
        <v>0</v>
      </c>
      <c r="R93" s="123">
        <f>SUM(R94:R96)</f>
        <v>0</v>
      </c>
      <c r="T93" s="123">
        <f>SUM(T94:T96)</f>
        <v>0</v>
      </c>
      <c r="U93" s="275"/>
      <c r="V93" s="1" t="str">
        <f t="shared" ref="V93:V137" si="0">IF(U93="investice",J93,"")</f>
        <v/>
      </c>
      <c r="AR93" s="118" t="s">
        <v>82</v>
      </c>
      <c r="AT93" s="125" t="s">
        <v>74</v>
      </c>
      <c r="AU93" s="125" t="s">
        <v>75</v>
      </c>
      <c r="AY93" s="118" t="s">
        <v>158</v>
      </c>
      <c r="BK93" s="126">
        <f>SUM(BK94:BK96)</f>
        <v>0</v>
      </c>
    </row>
    <row r="94" spans="2:65" s="1" customFormat="1" ht="16.5" customHeight="1" x14ac:dyDescent="0.2">
      <c r="B94" s="33"/>
      <c r="C94" s="129" t="s">
        <v>82</v>
      </c>
      <c r="D94" s="129" t="s">
        <v>161</v>
      </c>
      <c r="E94" s="130" t="s">
        <v>1461</v>
      </c>
      <c r="F94" s="131" t="s">
        <v>1462</v>
      </c>
      <c r="G94" s="132" t="s">
        <v>1361</v>
      </c>
      <c r="H94" s="133">
        <v>1</v>
      </c>
      <c r="I94" s="134"/>
      <c r="J94" s="135">
        <f>ROUND(I94*H94,2)</f>
        <v>0</v>
      </c>
      <c r="K94" s="131" t="s">
        <v>19</v>
      </c>
      <c r="L94" s="33"/>
      <c r="M94" s="136" t="s">
        <v>19</v>
      </c>
      <c r="N94" s="137" t="s">
        <v>47</v>
      </c>
      <c r="P94" s="138">
        <f>O94*H94</f>
        <v>0</v>
      </c>
      <c r="Q94" s="138">
        <v>0</v>
      </c>
      <c r="R94" s="138">
        <f>Q94*H94</f>
        <v>0</v>
      </c>
      <c r="S94" s="138">
        <v>0</v>
      </c>
      <c r="T94" s="138">
        <f>S94*H94</f>
        <v>0</v>
      </c>
      <c r="U94" s="276" t="s">
        <v>340</v>
      </c>
      <c r="V94" s="1">
        <f t="shared" si="0"/>
        <v>0</v>
      </c>
      <c r="AR94" s="140" t="s">
        <v>166</v>
      </c>
      <c r="AT94" s="140" t="s">
        <v>161</v>
      </c>
      <c r="AU94" s="140" t="s">
        <v>82</v>
      </c>
      <c r="AY94" s="18" t="s">
        <v>158</v>
      </c>
      <c r="BE94" s="141">
        <f>IF(N94="základní",J94,0)</f>
        <v>0</v>
      </c>
      <c r="BF94" s="141">
        <f>IF(N94="snížená",J94,0)</f>
        <v>0</v>
      </c>
      <c r="BG94" s="141">
        <f>IF(N94="zákl. přenesená",J94,0)</f>
        <v>0</v>
      </c>
      <c r="BH94" s="141">
        <f>IF(N94="sníž. přenesená",J94,0)</f>
        <v>0</v>
      </c>
      <c r="BI94" s="141">
        <f>IF(N94="nulová",J94,0)</f>
        <v>0</v>
      </c>
      <c r="BJ94" s="18" t="s">
        <v>88</v>
      </c>
      <c r="BK94" s="141">
        <f>ROUND(I94*H94,2)</f>
        <v>0</v>
      </c>
      <c r="BL94" s="18" t="s">
        <v>166</v>
      </c>
      <c r="BM94" s="140" t="s">
        <v>88</v>
      </c>
    </row>
    <row r="95" spans="2:65" s="1" customFormat="1" ht="19.5" x14ac:dyDescent="0.2">
      <c r="B95" s="33"/>
      <c r="D95" s="147" t="s">
        <v>248</v>
      </c>
      <c r="F95" s="164" t="s">
        <v>1463</v>
      </c>
      <c r="I95" s="144"/>
      <c r="L95" s="33"/>
      <c r="M95" s="145"/>
      <c r="U95" s="277"/>
      <c r="V95" s="1" t="str">
        <f t="shared" si="0"/>
        <v/>
      </c>
      <c r="AT95" s="18" t="s">
        <v>248</v>
      </c>
      <c r="AU95" s="18" t="s">
        <v>82</v>
      </c>
    </row>
    <row r="96" spans="2:65" s="1" customFormat="1" ht="16.5" customHeight="1" x14ac:dyDescent="0.2">
      <c r="B96" s="33"/>
      <c r="C96" s="129" t="s">
        <v>88</v>
      </c>
      <c r="D96" s="129" t="s">
        <v>161</v>
      </c>
      <c r="E96" s="130" t="s">
        <v>1464</v>
      </c>
      <c r="F96" s="131" t="s">
        <v>1465</v>
      </c>
      <c r="G96" s="132" t="s">
        <v>1361</v>
      </c>
      <c r="H96" s="133">
        <v>1</v>
      </c>
      <c r="I96" s="134"/>
      <c r="J96" s="135">
        <f>ROUND(I96*H96,2)</f>
        <v>0</v>
      </c>
      <c r="K96" s="131" t="s">
        <v>19</v>
      </c>
      <c r="L96" s="33"/>
      <c r="M96" s="136" t="s">
        <v>19</v>
      </c>
      <c r="N96" s="137" t="s">
        <v>47</v>
      </c>
      <c r="P96" s="138">
        <f>O96*H96</f>
        <v>0</v>
      </c>
      <c r="Q96" s="138">
        <v>0</v>
      </c>
      <c r="R96" s="138">
        <f>Q96*H96</f>
        <v>0</v>
      </c>
      <c r="S96" s="138">
        <v>0</v>
      </c>
      <c r="T96" s="138">
        <f>S96*H96</f>
        <v>0</v>
      </c>
      <c r="U96" s="276" t="s">
        <v>340</v>
      </c>
      <c r="V96" s="1">
        <f t="shared" si="0"/>
        <v>0</v>
      </c>
      <c r="AR96" s="140" t="s">
        <v>166</v>
      </c>
      <c r="AT96" s="140" t="s">
        <v>161</v>
      </c>
      <c r="AU96" s="140" t="s">
        <v>82</v>
      </c>
      <c r="AY96" s="18" t="s">
        <v>158</v>
      </c>
      <c r="BE96" s="141">
        <f>IF(N96="základní",J96,0)</f>
        <v>0</v>
      </c>
      <c r="BF96" s="141">
        <f>IF(N96="snížená",J96,0)</f>
        <v>0</v>
      </c>
      <c r="BG96" s="141">
        <f>IF(N96="zákl. přenesená",J96,0)</f>
        <v>0</v>
      </c>
      <c r="BH96" s="141">
        <f>IF(N96="sníž. přenesená",J96,0)</f>
        <v>0</v>
      </c>
      <c r="BI96" s="141">
        <f>IF(N96="nulová",J96,0)</f>
        <v>0</v>
      </c>
      <c r="BJ96" s="18" t="s">
        <v>88</v>
      </c>
      <c r="BK96" s="141">
        <f>ROUND(I96*H96,2)</f>
        <v>0</v>
      </c>
      <c r="BL96" s="18" t="s">
        <v>166</v>
      </c>
      <c r="BM96" s="140" t="s">
        <v>166</v>
      </c>
    </row>
    <row r="97" spans="2:65" s="11" customFormat="1" ht="25.9" customHeight="1" x14ac:dyDescent="0.2">
      <c r="B97" s="117"/>
      <c r="D97" s="118" t="s">
        <v>74</v>
      </c>
      <c r="E97" s="119" t="s">
        <v>1377</v>
      </c>
      <c r="F97" s="119" t="s">
        <v>1466</v>
      </c>
      <c r="I97" s="120"/>
      <c r="J97" s="121">
        <f>BK97</f>
        <v>0</v>
      </c>
      <c r="L97" s="117"/>
      <c r="M97" s="122"/>
      <c r="P97" s="123">
        <f>SUM(P98:P101)</f>
        <v>0</v>
      </c>
      <c r="R97" s="123">
        <f>SUM(R98:R101)</f>
        <v>0</v>
      </c>
      <c r="T97" s="123">
        <f>SUM(T98:T101)</f>
        <v>0</v>
      </c>
      <c r="U97" s="275"/>
      <c r="V97" s="1" t="str">
        <f t="shared" si="0"/>
        <v/>
      </c>
      <c r="AR97" s="118" t="s">
        <v>82</v>
      </c>
      <c r="AT97" s="125" t="s">
        <v>74</v>
      </c>
      <c r="AU97" s="125" t="s">
        <v>75</v>
      </c>
      <c r="AY97" s="118" t="s">
        <v>158</v>
      </c>
      <c r="BK97" s="126">
        <f>SUM(BK98:BK101)</f>
        <v>0</v>
      </c>
    </row>
    <row r="98" spans="2:65" s="1" customFormat="1" ht="16.5" customHeight="1" x14ac:dyDescent="0.2">
      <c r="B98" s="33"/>
      <c r="C98" s="129" t="s">
        <v>159</v>
      </c>
      <c r="D98" s="129" t="s">
        <v>161</v>
      </c>
      <c r="E98" s="130" t="s">
        <v>1467</v>
      </c>
      <c r="F98" s="131" t="s">
        <v>1468</v>
      </c>
      <c r="G98" s="132" t="s">
        <v>1361</v>
      </c>
      <c r="H98" s="133">
        <v>1</v>
      </c>
      <c r="I98" s="134"/>
      <c r="J98" s="135">
        <f>ROUND(I98*H98,2)</f>
        <v>0</v>
      </c>
      <c r="K98" s="131" t="s">
        <v>19</v>
      </c>
      <c r="L98" s="33"/>
      <c r="M98" s="136" t="s">
        <v>19</v>
      </c>
      <c r="N98" s="137" t="s">
        <v>47</v>
      </c>
      <c r="P98" s="138">
        <f>O98*H98</f>
        <v>0</v>
      </c>
      <c r="Q98" s="138">
        <v>0</v>
      </c>
      <c r="R98" s="138">
        <f>Q98*H98</f>
        <v>0</v>
      </c>
      <c r="S98" s="138">
        <v>0</v>
      </c>
      <c r="T98" s="138">
        <f>S98*H98</f>
        <v>0</v>
      </c>
      <c r="U98" s="276" t="s">
        <v>340</v>
      </c>
      <c r="V98" s="1">
        <f t="shared" si="0"/>
        <v>0</v>
      </c>
      <c r="AR98" s="140" t="s">
        <v>166</v>
      </c>
      <c r="AT98" s="140" t="s">
        <v>161</v>
      </c>
      <c r="AU98" s="140" t="s">
        <v>82</v>
      </c>
      <c r="AY98" s="18" t="s">
        <v>158</v>
      </c>
      <c r="BE98" s="141">
        <f>IF(N98="základní",J98,0)</f>
        <v>0</v>
      </c>
      <c r="BF98" s="141">
        <f>IF(N98="snížená",J98,0)</f>
        <v>0</v>
      </c>
      <c r="BG98" s="141">
        <f>IF(N98="zákl. přenesená",J98,0)</f>
        <v>0</v>
      </c>
      <c r="BH98" s="141">
        <f>IF(N98="sníž. přenesená",J98,0)</f>
        <v>0</v>
      </c>
      <c r="BI98" s="141">
        <f>IF(N98="nulová",J98,0)</f>
        <v>0</v>
      </c>
      <c r="BJ98" s="18" t="s">
        <v>88</v>
      </c>
      <c r="BK98" s="141">
        <f>ROUND(I98*H98,2)</f>
        <v>0</v>
      </c>
      <c r="BL98" s="18" t="s">
        <v>166</v>
      </c>
      <c r="BM98" s="140" t="s">
        <v>197</v>
      </c>
    </row>
    <row r="99" spans="2:65" s="1" customFormat="1" ht="16.5" customHeight="1" x14ac:dyDescent="0.2">
      <c r="B99" s="33"/>
      <c r="C99" s="129" t="s">
        <v>166</v>
      </c>
      <c r="D99" s="129" t="s">
        <v>161</v>
      </c>
      <c r="E99" s="130" t="s">
        <v>1469</v>
      </c>
      <c r="F99" s="131" t="s">
        <v>1470</v>
      </c>
      <c r="G99" s="132" t="s">
        <v>1364</v>
      </c>
      <c r="H99" s="133">
        <v>13</v>
      </c>
      <c r="I99" s="134"/>
      <c r="J99" s="135">
        <f>ROUND(I99*H99,2)</f>
        <v>0</v>
      </c>
      <c r="K99" s="131" t="s">
        <v>19</v>
      </c>
      <c r="L99" s="33"/>
      <c r="M99" s="136" t="s">
        <v>19</v>
      </c>
      <c r="N99" s="137" t="s">
        <v>47</v>
      </c>
      <c r="P99" s="138">
        <f>O99*H99</f>
        <v>0</v>
      </c>
      <c r="Q99" s="138">
        <v>0</v>
      </c>
      <c r="R99" s="138">
        <f>Q99*H99</f>
        <v>0</v>
      </c>
      <c r="S99" s="138">
        <v>0</v>
      </c>
      <c r="T99" s="138">
        <f>S99*H99</f>
        <v>0</v>
      </c>
      <c r="U99" s="276" t="s">
        <v>340</v>
      </c>
      <c r="V99" s="1">
        <f t="shared" si="0"/>
        <v>0</v>
      </c>
      <c r="AR99" s="140" t="s">
        <v>166</v>
      </c>
      <c r="AT99" s="140" t="s">
        <v>161</v>
      </c>
      <c r="AU99" s="140" t="s">
        <v>82</v>
      </c>
      <c r="AY99" s="18" t="s">
        <v>158</v>
      </c>
      <c r="BE99" s="141">
        <f>IF(N99="základní",J99,0)</f>
        <v>0</v>
      </c>
      <c r="BF99" s="141">
        <f>IF(N99="snížená",J99,0)</f>
        <v>0</v>
      </c>
      <c r="BG99" s="141">
        <f>IF(N99="zákl. přenesená",J99,0)</f>
        <v>0</v>
      </c>
      <c r="BH99" s="141">
        <f>IF(N99="sníž. přenesená",J99,0)</f>
        <v>0</v>
      </c>
      <c r="BI99" s="141">
        <f>IF(N99="nulová",J99,0)</f>
        <v>0</v>
      </c>
      <c r="BJ99" s="18" t="s">
        <v>88</v>
      </c>
      <c r="BK99" s="141">
        <f>ROUND(I99*H99,2)</f>
        <v>0</v>
      </c>
      <c r="BL99" s="18" t="s">
        <v>166</v>
      </c>
      <c r="BM99" s="140" t="s">
        <v>209</v>
      </c>
    </row>
    <row r="100" spans="2:65" s="1" customFormat="1" ht="19.5" x14ac:dyDescent="0.2">
      <c r="B100" s="33"/>
      <c r="D100" s="147" t="s">
        <v>248</v>
      </c>
      <c r="F100" s="164" t="s">
        <v>1471</v>
      </c>
      <c r="I100" s="144"/>
      <c r="L100" s="33"/>
      <c r="M100" s="145"/>
      <c r="U100" s="277"/>
      <c r="V100" s="1" t="str">
        <f t="shared" si="0"/>
        <v/>
      </c>
      <c r="AT100" s="18" t="s">
        <v>248</v>
      </c>
      <c r="AU100" s="18" t="s">
        <v>82</v>
      </c>
    </row>
    <row r="101" spans="2:65" s="1" customFormat="1" ht="21.75" customHeight="1" x14ac:dyDescent="0.2">
      <c r="B101" s="33"/>
      <c r="C101" s="129" t="s">
        <v>192</v>
      </c>
      <c r="D101" s="129" t="s">
        <v>161</v>
      </c>
      <c r="E101" s="130" t="s">
        <v>1472</v>
      </c>
      <c r="F101" s="131" t="s">
        <v>1473</v>
      </c>
      <c r="G101" s="132" t="s">
        <v>1361</v>
      </c>
      <c r="H101" s="133">
        <v>1</v>
      </c>
      <c r="I101" s="134"/>
      <c r="J101" s="135">
        <f>ROUND(I101*H101,2)</f>
        <v>0</v>
      </c>
      <c r="K101" s="131" t="s">
        <v>19</v>
      </c>
      <c r="L101" s="33"/>
      <c r="M101" s="136" t="s">
        <v>19</v>
      </c>
      <c r="N101" s="137" t="s">
        <v>47</v>
      </c>
      <c r="P101" s="138">
        <f>O101*H101</f>
        <v>0</v>
      </c>
      <c r="Q101" s="138">
        <v>0</v>
      </c>
      <c r="R101" s="138">
        <f>Q101*H101</f>
        <v>0</v>
      </c>
      <c r="S101" s="138">
        <v>0</v>
      </c>
      <c r="T101" s="138">
        <f>S101*H101</f>
        <v>0</v>
      </c>
      <c r="U101" s="276" t="s">
        <v>340</v>
      </c>
      <c r="V101" s="1">
        <f t="shared" si="0"/>
        <v>0</v>
      </c>
      <c r="AR101" s="140" t="s">
        <v>166</v>
      </c>
      <c r="AT101" s="140" t="s">
        <v>161</v>
      </c>
      <c r="AU101" s="140" t="s">
        <v>82</v>
      </c>
      <c r="AY101" s="18" t="s">
        <v>158</v>
      </c>
      <c r="BE101" s="141">
        <f>IF(N101="základní",J101,0)</f>
        <v>0</v>
      </c>
      <c r="BF101" s="141">
        <f>IF(N101="snížená",J101,0)</f>
        <v>0</v>
      </c>
      <c r="BG101" s="141">
        <f>IF(N101="zákl. přenesená",J101,0)</f>
        <v>0</v>
      </c>
      <c r="BH101" s="141">
        <f>IF(N101="sníž. přenesená",J101,0)</f>
        <v>0</v>
      </c>
      <c r="BI101" s="141">
        <f>IF(N101="nulová",J101,0)</f>
        <v>0</v>
      </c>
      <c r="BJ101" s="18" t="s">
        <v>88</v>
      </c>
      <c r="BK101" s="141">
        <f>ROUND(I101*H101,2)</f>
        <v>0</v>
      </c>
      <c r="BL101" s="18" t="s">
        <v>166</v>
      </c>
      <c r="BM101" s="140" t="s">
        <v>219</v>
      </c>
    </row>
    <row r="102" spans="2:65" s="11" customFormat="1" ht="25.9" customHeight="1" x14ac:dyDescent="0.2">
      <c r="B102" s="117"/>
      <c r="D102" s="118" t="s">
        <v>74</v>
      </c>
      <c r="E102" s="119" t="s">
        <v>1393</v>
      </c>
      <c r="F102" s="119" t="s">
        <v>1474</v>
      </c>
      <c r="I102" s="120"/>
      <c r="J102" s="121">
        <f>BK102</f>
        <v>0</v>
      </c>
      <c r="L102" s="117"/>
      <c r="M102" s="122"/>
      <c r="P102" s="123">
        <f>SUM(P103:P114)</f>
        <v>0</v>
      </c>
      <c r="R102" s="123">
        <f>SUM(R103:R114)</f>
        <v>0</v>
      </c>
      <c r="T102" s="123">
        <f>SUM(T103:T114)</f>
        <v>0</v>
      </c>
      <c r="U102" s="275"/>
      <c r="V102" s="1" t="str">
        <f t="shared" si="0"/>
        <v/>
      </c>
      <c r="AR102" s="118" t="s">
        <v>82</v>
      </c>
      <c r="AT102" s="125" t="s">
        <v>74</v>
      </c>
      <c r="AU102" s="125" t="s">
        <v>75</v>
      </c>
      <c r="AY102" s="118" t="s">
        <v>158</v>
      </c>
      <c r="BK102" s="126">
        <f>SUM(BK103:BK114)</f>
        <v>0</v>
      </c>
    </row>
    <row r="103" spans="2:65" s="1" customFormat="1" ht="16.5" customHeight="1" x14ac:dyDescent="0.2">
      <c r="B103" s="33"/>
      <c r="C103" s="129" t="s">
        <v>197</v>
      </c>
      <c r="D103" s="129" t="s">
        <v>161</v>
      </c>
      <c r="E103" s="130" t="s">
        <v>1475</v>
      </c>
      <c r="F103" s="131" t="s">
        <v>1476</v>
      </c>
      <c r="G103" s="132" t="s">
        <v>1361</v>
      </c>
      <c r="H103" s="133">
        <v>1</v>
      </c>
      <c r="I103" s="134"/>
      <c r="J103" s="135">
        <f>ROUND(I103*H103,2)</f>
        <v>0</v>
      </c>
      <c r="K103" s="131" t="s">
        <v>19</v>
      </c>
      <c r="L103" s="33"/>
      <c r="M103" s="136" t="s">
        <v>19</v>
      </c>
      <c r="N103" s="137" t="s">
        <v>47</v>
      </c>
      <c r="P103" s="138">
        <f>O103*H103</f>
        <v>0</v>
      </c>
      <c r="Q103" s="138">
        <v>0</v>
      </c>
      <c r="R103" s="138">
        <f>Q103*H103</f>
        <v>0</v>
      </c>
      <c r="S103" s="138">
        <v>0</v>
      </c>
      <c r="T103" s="138">
        <f>S103*H103</f>
        <v>0</v>
      </c>
      <c r="U103" s="276" t="s">
        <v>340</v>
      </c>
      <c r="V103" s="1">
        <f t="shared" si="0"/>
        <v>0</v>
      </c>
      <c r="AR103" s="140" t="s">
        <v>166</v>
      </c>
      <c r="AT103" s="140" t="s">
        <v>161</v>
      </c>
      <c r="AU103" s="140" t="s">
        <v>82</v>
      </c>
      <c r="AY103" s="18" t="s">
        <v>158</v>
      </c>
      <c r="BE103" s="141">
        <f>IF(N103="základní",J103,0)</f>
        <v>0</v>
      </c>
      <c r="BF103" s="141">
        <f>IF(N103="snížená",J103,0)</f>
        <v>0</v>
      </c>
      <c r="BG103" s="141">
        <f>IF(N103="zákl. přenesená",J103,0)</f>
        <v>0</v>
      </c>
      <c r="BH103" s="141">
        <f>IF(N103="sníž. přenesená",J103,0)</f>
        <v>0</v>
      </c>
      <c r="BI103" s="141">
        <f>IF(N103="nulová",J103,0)</f>
        <v>0</v>
      </c>
      <c r="BJ103" s="18" t="s">
        <v>88</v>
      </c>
      <c r="BK103" s="141">
        <f>ROUND(I103*H103,2)</f>
        <v>0</v>
      </c>
      <c r="BL103" s="18" t="s">
        <v>166</v>
      </c>
      <c r="BM103" s="140" t="s">
        <v>8</v>
      </c>
    </row>
    <row r="104" spans="2:65" s="1" customFormat="1" ht="19.5" x14ac:dyDescent="0.2">
      <c r="B104" s="33"/>
      <c r="D104" s="147" t="s">
        <v>248</v>
      </c>
      <c r="F104" s="164" t="s">
        <v>1477</v>
      </c>
      <c r="I104" s="144"/>
      <c r="L104" s="33"/>
      <c r="M104" s="145"/>
      <c r="U104" s="277"/>
      <c r="V104" s="1" t="str">
        <f t="shared" si="0"/>
        <v/>
      </c>
      <c r="AT104" s="18" t="s">
        <v>248</v>
      </c>
      <c r="AU104" s="18" t="s">
        <v>82</v>
      </c>
    </row>
    <row r="105" spans="2:65" s="1" customFormat="1" ht="16.5" customHeight="1" x14ac:dyDescent="0.2">
      <c r="B105" s="33"/>
      <c r="C105" s="129" t="s">
        <v>203</v>
      </c>
      <c r="D105" s="129" t="s">
        <v>161</v>
      </c>
      <c r="E105" s="130" t="s">
        <v>1478</v>
      </c>
      <c r="F105" s="131" t="s">
        <v>1479</v>
      </c>
      <c r="G105" s="132" t="s">
        <v>1361</v>
      </c>
      <c r="H105" s="133">
        <v>1</v>
      </c>
      <c r="I105" s="134"/>
      <c r="J105" s="135">
        <f>ROUND(I105*H105,2)</f>
        <v>0</v>
      </c>
      <c r="K105" s="131" t="s">
        <v>19</v>
      </c>
      <c r="L105" s="33"/>
      <c r="M105" s="136" t="s">
        <v>19</v>
      </c>
      <c r="N105" s="137" t="s">
        <v>47</v>
      </c>
      <c r="P105" s="138">
        <f>O105*H105</f>
        <v>0</v>
      </c>
      <c r="Q105" s="138">
        <v>0</v>
      </c>
      <c r="R105" s="138">
        <f>Q105*H105</f>
        <v>0</v>
      </c>
      <c r="S105" s="138">
        <v>0</v>
      </c>
      <c r="T105" s="138">
        <f>S105*H105</f>
        <v>0</v>
      </c>
      <c r="U105" s="276" t="s">
        <v>340</v>
      </c>
      <c r="V105" s="1">
        <f t="shared" si="0"/>
        <v>0</v>
      </c>
      <c r="AR105" s="140" t="s">
        <v>166</v>
      </c>
      <c r="AT105" s="140" t="s">
        <v>161</v>
      </c>
      <c r="AU105" s="140" t="s">
        <v>82</v>
      </c>
      <c r="AY105" s="18" t="s">
        <v>158</v>
      </c>
      <c r="BE105" s="141">
        <f>IF(N105="základní",J105,0)</f>
        <v>0</v>
      </c>
      <c r="BF105" s="141">
        <f>IF(N105="snížená",J105,0)</f>
        <v>0</v>
      </c>
      <c r="BG105" s="141">
        <f>IF(N105="zákl. přenesená",J105,0)</f>
        <v>0</v>
      </c>
      <c r="BH105" s="141">
        <f>IF(N105="sníž. přenesená",J105,0)</f>
        <v>0</v>
      </c>
      <c r="BI105" s="141">
        <f>IF(N105="nulová",J105,0)</f>
        <v>0</v>
      </c>
      <c r="BJ105" s="18" t="s">
        <v>88</v>
      </c>
      <c r="BK105" s="141">
        <f>ROUND(I105*H105,2)</f>
        <v>0</v>
      </c>
      <c r="BL105" s="18" t="s">
        <v>166</v>
      </c>
      <c r="BM105" s="140" t="s">
        <v>243</v>
      </c>
    </row>
    <row r="106" spans="2:65" s="1" customFormat="1" ht="19.5" x14ac:dyDescent="0.2">
      <c r="B106" s="33"/>
      <c r="D106" s="147" t="s">
        <v>248</v>
      </c>
      <c r="F106" s="164" t="s">
        <v>1477</v>
      </c>
      <c r="I106" s="144"/>
      <c r="L106" s="33"/>
      <c r="M106" s="145"/>
      <c r="U106" s="277"/>
      <c r="V106" s="1" t="str">
        <f t="shared" si="0"/>
        <v/>
      </c>
      <c r="AT106" s="18" t="s">
        <v>248</v>
      </c>
      <c r="AU106" s="18" t="s">
        <v>82</v>
      </c>
    </row>
    <row r="107" spans="2:65" s="1" customFormat="1" ht="16.5" customHeight="1" x14ac:dyDescent="0.2">
      <c r="B107" s="33"/>
      <c r="C107" s="129" t="s">
        <v>209</v>
      </c>
      <c r="D107" s="129" t="s">
        <v>161</v>
      </c>
      <c r="E107" s="130" t="s">
        <v>1480</v>
      </c>
      <c r="F107" s="131" t="s">
        <v>1481</v>
      </c>
      <c r="G107" s="132" t="s">
        <v>1361</v>
      </c>
      <c r="H107" s="133">
        <v>1</v>
      </c>
      <c r="I107" s="134"/>
      <c r="J107" s="135">
        <f>ROUND(I107*H107,2)</f>
        <v>0</v>
      </c>
      <c r="K107" s="131" t="s">
        <v>19</v>
      </c>
      <c r="L107" s="33"/>
      <c r="M107" s="136" t="s">
        <v>19</v>
      </c>
      <c r="N107" s="137" t="s">
        <v>47</v>
      </c>
      <c r="P107" s="138">
        <f>O107*H107</f>
        <v>0</v>
      </c>
      <c r="Q107" s="138">
        <v>0</v>
      </c>
      <c r="R107" s="138">
        <f>Q107*H107</f>
        <v>0</v>
      </c>
      <c r="S107" s="138">
        <v>0</v>
      </c>
      <c r="T107" s="138">
        <f>S107*H107</f>
        <v>0</v>
      </c>
      <c r="U107" s="276" t="s">
        <v>340</v>
      </c>
      <c r="V107" s="1">
        <f t="shared" si="0"/>
        <v>0</v>
      </c>
      <c r="AR107" s="140" t="s">
        <v>166</v>
      </c>
      <c r="AT107" s="140" t="s">
        <v>161</v>
      </c>
      <c r="AU107" s="140" t="s">
        <v>82</v>
      </c>
      <c r="AY107" s="18" t="s">
        <v>158</v>
      </c>
      <c r="BE107" s="141">
        <f>IF(N107="základní",J107,0)</f>
        <v>0</v>
      </c>
      <c r="BF107" s="141">
        <f>IF(N107="snížená",J107,0)</f>
        <v>0</v>
      </c>
      <c r="BG107" s="141">
        <f>IF(N107="zákl. přenesená",J107,0)</f>
        <v>0</v>
      </c>
      <c r="BH107" s="141">
        <f>IF(N107="sníž. přenesená",J107,0)</f>
        <v>0</v>
      </c>
      <c r="BI107" s="141">
        <f>IF(N107="nulová",J107,0)</f>
        <v>0</v>
      </c>
      <c r="BJ107" s="18" t="s">
        <v>88</v>
      </c>
      <c r="BK107" s="141">
        <f>ROUND(I107*H107,2)</f>
        <v>0</v>
      </c>
      <c r="BL107" s="18" t="s">
        <v>166</v>
      </c>
      <c r="BM107" s="140" t="s">
        <v>259</v>
      </c>
    </row>
    <row r="108" spans="2:65" s="1" customFormat="1" ht="19.5" x14ac:dyDescent="0.2">
      <c r="B108" s="33"/>
      <c r="D108" s="147" t="s">
        <v>248</v>
      </c>
      <c r="F108" s="164" t="s">
        <v>1477</v>
      </c>
      <c r="I108" s="144"/>
      <c r="L108" s="33"/>
      <c r="M108" s="145"/>
      <c r="U108" s="277"/>
      <c r="V108" s="1" t="str">
        <f t="shared" si="0"/>
        <v/>
      </c>
      <c r="AT108" s="18" t="s">
        <v>248</v>
      </c>
      <c r="AU108" s="18" t="s">
        <v>82</v>
      </c>
    </row>
    <row r="109" spans="2:65" s="1" customFormat="1" ht="16.5" customHeight="1" x14ac:dyDescent="0.2">
      <c r="B109" s="33"/>
      <c r="C109" s="129" t="s">
        <v>213</v>
      </c>
      <c r="D109" s="129" t="s">
        <v>161</v>
      </c>
      <c r="E109" s="130" t="s">
        <v>1482</v>
      </c>
      <c r="F109" s="131" t="s">
        <v>1483</v>
      </c>
      <c r="G109" s="132" t="s">
        <v>1361</v>
      </c>
      <c r="H109" s="133">
        <v>1</v>
      </c>
      <c r="I109" s="134"/>
      <c r="J109" s="135">
        <f>ROUND(I109*H109,2)</f>
        <v>0</v>
      </c>
      <c r="K109" s="131" t="s">
        <v>19</v>
      </c>
      <c r="L109" s="33"/>
      <c r="M109" s="136" t="s">
        <v>19</v>
      </c>
      <c r="N109" s="137" t="s">
        <v>47</v>
      </c>
      <c r="P109" s="138">
        <f>O109*H109</f>
        <v>0</v>
      </c>
      <c r="Q109" s="138">
        <v>0</v>
      </c>
      <c r="R109" s="138">
        <f>Q109*H109</f>
        <v>0</v>
      </c>
      <c r="S109" s="138">
        <v>0</v>
      </c>
      <c r="T109" s="138">
        <f>S109*H109</f>
        <v>0</v>
      </c>
      <c r="U109" s="276" t="s">
        <v>340</v>
      </c>
      <c r="V109" s="1">
        <f t="shared" si="0"/>
        <v>0</v>
      </c>
      <c r="AR109" s="140" t="s">
        <v>166</v>
      </c>
      <c r="AT109" s="140" t="s">
        <v>161</v>
      </c>
      <c r="AU109" s="140" t="s">
        <v>82</v>
      </c>
      <c r="AY109" s="18" t="s">
        <v>158</v>
      </c>
      <c r="BE109" s="141">
        <f>IF(N109="základní",J109,0)</f>
        <v>0</v>
      </c>
      <c r="BF109" s="141">
        <f>IF(N109="snížená",J109,0)</f>
        <v>0</v>
      </c>
      <c r="BG109" s="141">
        <f>IF(N109="zákl. přenesená",J109,0)</f>
        <v>0</v>
      </c>
      <c r="BH109" s="141">
        <f>IF(N109="sníž. přenesená",J109,0)</f>
        <v>0</v>
      </c>
      <c r="BI109" s="141">
        <f>IF(N109="nulová",J109,0)</f>
        <v>0</v>
      </c>
      <c r="BJ109" s="18" t="s">
        <v>88</v>
      </c>
      <c r="BK109" s="141">
        <f>ROUND(I109*H109,2)</f>
        <v>0</v>
      </c>
      <c r="BL109" s="18" t="s">
        <v>166</v>
      </c>
      <c r="BM109" s="140" t="s">
        <v>273</v>
      </c>
    </row>
    <row r="110" spans="2:65" s="1" customFormat="1" ht="19.5" x14ac:dyDescent="0.2">
      <c r="B110" s="33"/>
      <c r="D110" s="147" t="s">
        <v>248</v>
      </c>
      <c r="F110" s="164" t="s">
        <v>1477</v>
      </c>
      <c r="I110" s="144"/>
      <c r="L110" s="33"/>
      <c r="M110" s="145"/>
      <c r="U110" s="277"/>
      <c r="V110" s="1" t="str">
        <f t="shared" si="0"/>
        <v/>
      </c>
      <c r="AT110" s="18" t="s">
        <v>248</v>
      </c>
      <c r="AU110" s="18" t="s">
        <v>82</v>
      </c>
    </row>
    <row r="111" spans="2:65" s="1" customFormat="1" ht="16.5" customHeight="1" x14ac:dyDescent="0.2">
      <c r="B111" s="33"/>
      <c r="C111" s="129" t="s">
        <v>219</v>
      </c>
      <c r="D111" s="129" t="s">
        <v>161</v>
      </c>
      <c r="E111" s="130" t="s">
        <v>1484</v>
      </c>
      <c r="F111" s="131" t="s">
        <v>1485</v>
      </c>
      <c r="G111" s="132" t="s">
        <v>1361</v>
      </c>
      <c r="H111" s="133">
        <v>1</v>
      </c>
      <c r="I111" s="134"/>
      <c r="J111" s="135">
        <f>ROUND(I111*H111,2)</f>
        <v>0</v>
      </c>
      <c r="K111" s="131" t="s">
        <v>19</v>
      </c>
      <c r="L111" s="33"/>
      <c r="M111" s="136" t="s">
        <v>19</v>
      </c>
      <c r="N111" s="137" t="s">
        <v>47</v>
      </c>
      <c r="P111" s="138">
        <f>O111*H111</f>
        <v>0</v>
      </c>
      <c r="Q111" s="138">
        <v>0</v>
      </c>
      <c r="R111" s="138">
        <f>Q111*H111</f>
        <v>0</v>
      </c>
      <c r="S111" s="138">
        <v>0</v>
      </c>
      <c r="T111" s="138">
        <f>S111*H111</f>
        <v>0</v>
      </c>
      <c r="U111" s="276" t="s">
        <v>340</v>
      </c>
      <c r="V111" s="1">
        <f t="shared" si="0"/>
        <v>0</v>
      </c>
      <c r="AR111" s="140" t="s">
        <v>166</v>
      </c>
      <c r="AT111" s="140" t="s">
        <v>161</v>
      </c>
      <c r="AU111" s="140" t="s">
        <v>82</v>
      </c>
      <c r="AY111" s="18" t="s">
        <v>158</v>
      </c>
      <c r="BE111" s="141">
        <f>IF(N111="základní",J111,0)</f>
        <v>0</v>
      </c>
      <c r="BF111" s="141">
        <f>IF(N111="snížená",J111,0)</f>
        <v>0</v>
      </c>
      <c r="BG111" s="141">
        <f>IF(N111="zákl. přenesená",J111,0)</f>
        <v>0</v>
      </c>
      <c r="BH111" s="141">
        <f>IF(N111="sníž. přenesená",J111,0)</f>
        <v>0</v>
      </c>
      <c r="BI111" s="141">
        <f>IF(N111="nulová",J111,0)</f>
        <v>0</v>
      </c>
      <c r="BJ111" s="18" t="s">
        <v>88</v>
      </c>
      <c r="BK111" s="141">
        <f>ROUND(I111*H111,2)</f>
        <v>0</v>
      </c>
      <c r="BL111" s="18" t="s">
        <v>166</v>
      </c>
      <c r="BM111" s="140" t="s">
        <v>285</v>
      </c>
    </row>
    <row r="112" spans="2:65" s="1" customFormat="1" ht="19.5" x14ac:dyDescent="0.2">
      <c r="B112" s="33"/>
      <c r="D112" s="147" t="s">
        <v>248</v>
      </c>
      <c r="F112" s="164" t="s">
        <v>1477</v>
      </c>
      <c r="I112" s="144"/>
      <c r="L112" s="33"/>
      <c r="M112" s="145"/>
      <c r="U112" s="277"/>
      <c r="V112" s="1" t="str">
        <f t="shared" si="0"/>
        <v/>
      </c>
      <c r="AT112" s="18" t="s">
        <v>248</v>
      </c>
      <c r="AU112" s="18" t="s">
        <v>82</v>
      </c>
    </row>
    <row r="113" spans="2:65" s="1" customFormat="1" ht="16.5" customHeight="1" x14ac:dyDescent="0.2">
      <c r="B113" s="33"/>
      <c r="C113" s="129" t="s">
        <v>224</v>
      </c>
      <c r="D113" s="129" t="s">
        <v>161</v>
      </c>
      <c r="E113" s="130" t="s">
        <v>1486</v>
      </c>
      <c r="F113" s="131" t="s">
        <v>1487</v>
      </c>
      <c r="G113" s="132" t="s">
        <v>1361</v>
      </c>
      <c r="H113" s="133">
        <v>6</v>
      </c>
      <c r="I113" s="134"/>
      <c r="J113" s="135">
        <f>ROUND(I113*H113,2)</f>
        <v>0</v>
      </c>
      <c r="K113" s="131" t="s">
        <v>19</v>
      </c>
      <c r="L113" s="33"/>
      <c r="M113" s="136" t="s">
        <v>19</v>
      </c>
      <c r="N113" s="137" t="s">
        <v>47</v>
      </c>
      <c r="P113" s="138">
        <f>O113*H113</f>
        <v>0</v>
      </c>
      <c r="Q113" s="138">
        <v>0</v>
      </c>
      <c r="R113" s="138">
        <f>Q113*H113</f>
        <v>0</v>
      </c>
      <c r="S113" s="138">
        <v>0</v>
      </c>
      <c r="T113" s="138">
        <f>S113*H113</f>
        <v>0</v>
      </c>
      <c r="U113" s="276" t="s">
        <v>340</v>
      </c>
      <c r="V113" s="1">
        <f t="shared" si="0"/>
        <v>0</v>
      </c>
      <c r="AR113" s="140" t="s">
        <v>166</v>
      </c>
      <c r="AT113" s="140" t="s">
        <v>161</v>
      </c>
      <c r="AU113" s="140" t="s">
        <v>82</v>
      </c>
      <c r="AY113" s="18" t="s">
        <v>158</v>
      </c>
      <c r="BE113" s="141">
        <f>IF(N113="základní",J113,0)</f>
        <v>0</v>
      </c>
      <c r="BF113" s="141">
        <f>IF(N113="snížená",J113,0)</f>
        <v>0</v>
      </c>
      <c r="BG113" s="141">
        <f>IF(N113="zákl. přenesená",J113,0)</f>
        <v>0</v>
      </c>
      <c r="BH113" s="141">
        <f>IF(N113="sníž. přenesená",J113,0)</f>
        <v>0</v>
      </c>
      <c r="BI113" s="141">
        <f>IF(N113="nulová",J113,0)</f>
        <v>0</v>
      </c>
      <c r="BJ113" s="18" t="s">
        <v>88</v>
      </c>
      <c r="BK113" s="141">
        <f>ROUND(I113*H113,2)</f>
        <v>0</v>
      </c>
      <c r="BL113" s="18" t="s">
        <v>166</v>
      </c>
      <c r="BM113" s="140" t="s">
        <v>304</v>
      </c>
    </row>
    <row r="114" spans="2:65" s="1" customFormat="1" ht="16.5" customHeight="1" x14ac:dyDescent="0.2">
      <c r="B114" s="33"/>
      <c r="C114" s="129" t="s">
        <v>8</v>
      </c>
      <c r="D114" s="129" t="s">
        <v>161</v>
      </c>
      <c r="E114" s="130" t="s">
        <v>1488</v>
      </c>
      <c r="F114" s="131" t="s">
        <v>1489</v>
      </c>
      <c r="G114" s="132" t="s">
        <v>1361</v>
      </c>
      <c r="H114" s="133">
        <v>6</v>
      </c>
      <c r="I114" s="134"/>
      <c r="J114" s="135">
        <f>ROUND(I114*H114,2)</f>
        <v>0</v>
      </c>
      <c r="K114" s="131" t="s">
        <v>19</v>
      </c>
      <c r="L114" s="33"/>
      <c r="M114" s="136" t="s">
        <v>19</v>
      </c>
      <c r="N114" s="137" t="s">
        <v>47</v>
      </c>
      <c r="P114" s="138">
        <f>O114*H114</f>
        <v>0</v>
      </c>
      <c r="Q114" s="138">
        <v>0</v>
      </c>
      <c r="R114" s="138">
        <f>Q114*H114</f>
        <v>0</v>
      </c>
      <c r="S114" s="138">
        <v>0</v>
      </c>
      <c r="T114" s="138">
        <f>S114*H114</f>
        <v>0</v>
      </c>
      <c r="U114" s="276" t="s">
        <v>340</v>
      </c>
      <c r="V114" s="1">
        <f t="shared" si="0"/>
        <v>0</v>
      </c>
      <c r="AR114" s="140" t="s">
        <v>166</v>
      </c>
      <c r="AT114" s="140" t="s">
        <v>161</v>
      </c>
      <c r="AU114" s="140" t="s">
        <v>82</v>
      </c>
      <c r="AY114" s="18" t="s">
        <v>158</v>
      </c>
      <c r="BE114" s="141">
        <f>IF(N114="základní",J114,0)</f>
        <v>0</v>
      </c>
      <c r="BF114" s="141">
        <f>IF(N114="snížená",J114,0)</f>
        <v>0</v>
      </c>
      <c r="BG114" s="141">
        <f>IF(N114="zákl. přenesená",J114,0)</f>
        <v>0</v>
      </c>
      <c r="BH114" s="141">
        <f>IF(N114="sníž. přenesená",J114,0)</f>
        <v>0</v>
      </c>
      <c r="BI114" s="141">
        <f>IF(N114="nulová",J114,0)</f>
        <v>0</v>
      </c>
      <c r="BJ114" s="18" t="s">
        <v>88</v>
      </c>
      <c r="BK114" s="141">
        <f>ROUND(I114*H114,2)</f>
        <v>0</v>
      </c>
      <c r="BL114" s="18" t="s">
        <v>166</v>
      </c>
      <c r="BM114" s="140" t="s">
        <v>325</v>
      </c>
    </row>
    <row r="115" spans="2:65" s="11" customFormat="1" ht="25.9" customHeight="1" x14ac:dyDescent="0.2">
      <c r="B115" s="117"/>
      <c r="D115" s="118" t="s">
        <v>74</v>
      </c>
      <c r="E115" s="119" t="s">
        <v>1421</v>
      </c>
      <c r="F115" s="119" t="s">
        <v>1490</v>
      </c>
      <c r="I115" s="120"/>
      <c r="J115" s="121">
        <f>BK115</f>
        <v>0</v>
      </c>
      <c r="L115" s="117"/>
      <c r="M115" s="122"/>
      <c r="P115" s="123">
        <f>SUM(P116:P117)</f>
        <v>0</v>
      </c>
      <c r="R115" s="123">
        <f>SUM(R116:R117)</f>
        <v>0</v>
      </c>
      <c r="T115" s="123">
        <f>SUM(T116:T117)</f>
        <v>0</v>
      </c>
      <c r="U115" s="275"/>
      <c r="V115" s="1" t="str">
        <f t="shared" si="0"/>
        <v/>
      </c>
      <c r="AR115" s="118" t="s">
        <v>82</v>
      </c>
      <c r="AT115" s="125" t="s">
        <v>74</v>
      </c>
      <c r="AU115" s="125" t="s">
        <v>75</v>
      </c>
      <c r="AY115" s="118" t="s">
        <v>158</v>
      </c>
      <c r="BK115" s="126">
        <f>SUM(BK116:BK117)</f>
        <v>0</v>
      </c>
    </row>
    <row r="116" spans="2:65" s="1" customFormat="1" ht="16.5" customHeight="1" x14ac:dyDescent="0.2">
      <c r="B116" s="33"/>
      <c r="C116" s="129" t="s">
        <v>238</v>
      </c>
      <c r="D116" s="129" t="s">
        <v>161</v>
      </c>
      <c r="E116" s="130" t="s">
        <v>1491</v>
      </c>
      <c r="F116" s="131" t="s">
        <v>1492</v>
      </c>
      <c r="G116" s="132" t="s">
        <v>1361</v>
      </c>
      <c r="H116" s="133">
        <v>2</v>
      </c>
      <c r="I116" s="134"/>
      <c r="J116" s="135">
        <f>ROUND(I116*H116,2)</f>
        <v>0</v>
      </c>
      <c r="K116" s="131" t="s">
        <v>19</v>
      </c>
      <c r="L116" s="33"/>
      <c r="M116" s="136" t="s">
        <v>19</v>
      </c>
      <c r="N116" s="137" t="s">
        <v>47</v>
      </c>
      <c r="P116" s="138">
        <f>O116*H116</f>
        <v>0</v>
      </c>
      <c r="Q116" s="138">
        <v>0</v>
      </c>
      <c r="R116" s="138">
        <f>Q116*H116</f>
        <v>0</v>
      </c>
      <c r="S116" s="138">
        <v>0</v>
      </c>
      <c r="T116" s="138">
        <f>S116*H116</f>
        <v>0</v>
      </c>
      <c r="U116" s="276" t="s">
        <v>340</v>
      </c>
      <c r="V116" s="1">
        <f t="shared" si="0"/>
        <v>0</v>
      </c>
      <c r="AR116" s="140" t="s">
        <v>166</v>
      </c>
      <c r="AT116" s="140" t="s">
        <v>161</v>
      </c>
      <c r="AU116" s="140" t="s">
        <v>82</v>
      </c>
      <c r="AY116" s="18" t="s">
        <v>158</v>
      </c>
      <c r="BE116" s="141">
        <f>IF(N116="základní",J116,0)</f>
        <v>0</v>
      </c>
      <c r="BF116" s="141">
        <f>IF(N116="snížená",J116,0)</f>
        <v>0</v>
      </c>
      <c r="BG116" s="141">
        <f>IF(N116="zákl. přenesená",J116,0)</f>
        <v>0</v>
      </c>
      <c r="BH116" s="141">
        <f>IF(N116="sníž. přenesená",J116,0)</f>
        <v>0</v>
      </c>
      <c r="BI116" s="141">
        <f>IF(N116="nulová",J116,0)</f>
        <v>0</v>
      </c>
      <c r="BJ116" s="18" t="s">
        <v>88</v>
      </c>
      <c r="BK116" s="141">
        <f>ROUND(I116*H116,2)</f>
        <v>0</v>
      </c>
      <c r="BL116" s="18" t="s">
        <v>166</v>
      </c>
      <c r="BM116" s="140" t="s">
        <v>345</v>
      </c>
    </row>
    <row r="117" spans="2:65" s="1" customFormat="1" ht="16.5" customHeight="1" x14ac:dyDescent="0.2">
      <c r="B117" s="33"/>
      <c r="C117" s="129" t="s">
        <v>243</v>
      </c>
      <c r="D117" s="129" t="s">
        <v>161</v>
      </c>
      <c r="E117" s="130" t="s">
        <v>1493</v>
      </c>
      <c r="F117" s="131" t="s">
        <v>1494</v>
      </c>
      <c r="G117" s="132" t="s">
        <v>1361</v>
      </c>
      <c r="H117" s="133">
        <v>1</v>
      </c>
      <c r="I117" s="134"/>
      <c r="J117" s="135">
        <f>ROUND(I117*H117,2)</f>
        <v>0</v>
      </c>
      <c r="K117" s="131" t="s">
        <v>19</v>
      </c>
      <c r="L117" s="33"/>
      <c r="M117" s="136" t="s">
        <v>19</v>
      </c>
      <c r="N117" s="137" t="s">
        <v>47</v>
      </c>
      <c r="P117" s="138">
        <f>O117*H117</f>
        <v>0</v>
      </c>
      <c r="Q117" s="138">
        <v>0</v>
      </c>
      <c r="R117" s="138">
        <f>Q117*H117</f>
        <v>0</v>
      </c>
      <c r="S117" s="138">
        <v>0</v>
      </c>
      <c r="T117" s="138">
        <f>S117*H117</f>
        <v>0</v>
      </c>
      <c r="U117" s="276" t="s">
        <v>340</v>
      </c>
      <c r="V117" s="1">
        <f t="shared" si="0"/>
        <v>0</v>
      </c>
      <c r="AR117" s="140" t="s">
        <v>166</v>
      </c>
      <c r="AT117" s="140" t="s">
        <v>161</v>
      </c>
      <c r="AU117" s="140" t="s">
        <v>82</v>
      </c>
      <c r="AY117" s="18" t="s">
        <v>158</v>
      </c>
      <c r="BE117" s="141">
        <f>IF(N117="základní",J117,0)</f>
        <v>0</v>
      </c>
      <c r="BF117" s="141">
        <f>IF(N117="snížená",J117,0)</f>
        <v>0</v>
      </c>
      <c r="BG117" s="141">
        <f>IF(N117="zákl. přenesená",J117,0)</f>
        <v>0</v>
      </c>
      <c r="BH117" s="141">
        <f>IF(N117="sníž. přenesená",J117,0)</f>
        <v>0</v>
      </c>
      <c r="BI117" s="141">
        <f>IF(N117="nulová",J117,0)</f>
        <v>0</v>
      </c>
      <c r="BJ117" s="18" t="s">
        <v>88</v>
      </c>
      <c r="BK117" s="141">
        <f>ROUND(I117*H117,2)</f>
        <v>0</v>
      </c>
      <c r="BL117" s="18" t="s">
        <v>166</v>
      </c>
      <c r="BM117" s="140" t="s">
        <v>357</v>
      </c>
    </row>
    <row r="118" spans="2:65" s="11" customFormat="1" ht="25.9" customHeight="1" x14ac:dyDescent="0.2">
      <c r="B118" s="117"/>
      <c r="D118" s="118" t="s">
        <v>74</v>
      </c>
      <c r="E118" s="119" t="s">
        <v>1495</v>
      </c>
      <c r="F118" s="119" t="s">
        <v>1496</v>
      </c>
      <c r="I118" s="120"/>
      <c r="J118" s="121">
        <f>BK118</f>
        <v>0</v>
      </c>
      <c r="L118" s="117"/>
      <c r="M118" s="122"/>
      <c r="P118" s="123">
        <f>SUM(P119:P124)</f>
        <v>0</v>
      </c>
      <c r="R118" s="123">
        <f>SUM(R119:R124)</f>
        <v>0</v>
      </c>
      <c r="T118" s="123">
        <f>SUM(T119:T124)</f>
        <v>0</v>
      </c>
      <c r="U118" s="275"/>
      <c r="V118" s="1" t="str">
        <f t="shared" si="0"/>
        <v/>
      </c>
      <c r="AR118" s="118" t="s">
        <v>82</v>
      </c>
      <c r="AT118" s="125" t="s">
        <v>74</v>
      </c>
      <c r="AU118" s="125" t="s">
        <v>75</v>
      </c>
      <c r="AY118" s="118" t="s">
        <v>158</v>
      </c>
      <c r="BK118" s="126">
        <f>SUM(BK119:BK124)</f>
        <v>0</v>
      </c>
    </row>
    <row r="119" spans="2:65" s="1" customFormat="1" ht="16.5" customHeight="1" x14ac:dyDescent="0.2">
      <c r="B119" s="33"/>
      <c r="C119" s="129" t="s">
        <v>251</v>
      </c>
      <c r="D119" s="129" t="s">
        <v>161</v>
      </c>
      <c r="E119" s="130" t="s">
        <v>1497</v>
      </c>
      <c r="F119" s="131" t="s">
        <v>1498</v>
      </c>
      <c r="G119" s="132" t="s">
        <v>1364</v>
      </c>
      <c r="H119" s="133">
        <v>29</v>
      </c>
      <c r="I119" s="134"/>
      <c r="J119" s="135">
        <f>ROUND(I119*H119,2)</f>
        <v>0</v>
      </c>
      <c r="K119" s="131" t="s">
        <v>19</v>
      </c>
      <c r="L119" s="33"/>
      <c r="M119" s="136" t="s">
        <v>19</v>
      </c>
      <c r="N119" s="137" t="s">
        <v>47</v>
      </c>
      <c r="P119" s="138">
        <f>O119*H119</f>
        <v>0</v>
      </c>
      <c r="Q119" s="138">
        <v>0</v>
      </c>
      <c r="R119" s="138">
        <f>Q119*H119</f>
        <v>0</v>
      </c>
      <c r="S119" s="138">
        <v>0</v>
      </c>
      <c r="T119" s="138">
        <f>S119*H119</f>
        <v>0</v>
      </c>
      <c r="U119" s="276" t="s">
        <v>340</v>
      </c>
      <c r="V119" s="1">
        <f t="shared" si="0"/>
        <v>0</v>
      </c>
      <c r="AR119" s="140" t="s">
        <v>166</v>
      </c>
      <c r="AT119" s="140" t="s">
        <v>161</v>
      </c>
      <c r="AU119" s="140" t="s">
        <v>82</v>
      </c>
      <c r="AY119" s="18" t="s">
        <v>158</v>
      </c>
      <c r="BE119" s="141">
        <f>IF(N119="základní",J119,0)</f>
        <v>0</v>
      </c>
      <c r="BF119" s="141">
        <f>IF(N119="snížená",J119,0)</f>
        <v>0</v>
      </c>
      <c r="BG119" s="141">
        <f>IF(N119="zákl. přenesená",J119,0)</f>
        <v>0</v>
      </c>
      <c r="BH119" s="141">
        <f>IF(N119="sníž. přenesená",J119,0)</f>
        <v>0</v>
      </c>
      <c r="BI119" s="141">
        <f>IF(N119="nulová",J119,0)</f>
        <v>0</v>
      </c>
      <c r="BJ119" s="18" t="s">
        <v>88</v>
      </c>
      <c r="BK119" s="141">
        <f>ROUND(I119*H119,2)</f>
        <v>0</v>
      </c>
      <c r="BL119" s="18" t="s">
        <v>166</v>
      </c>
      <c r="BM119" s="140" t="s">
        <v>368</v>
      </c>
    </row>
    <row r="120" spans="2:65" s="1" customFormat="1" ht="19.5" x14ac:dyDescent="0.2">
      <c r="B120" s="33"/>
      <c r="D120" s="147" t="s">
        <v>248</v>
      </c>
      <c r="F120" s="164" t="s">
        <v>1499</v>
      </c>
      <c r="I120" s="144"/>
      <c r="L120" s="33"/>
      <c r="M120" s="145"/>
      <c r="U120" s="277"/>
      <c r="V120" s="1" t="str">
        <f t="shared" si="0"/>
        <v/>
      </c>
      <c r="AT120" s="18" t="s">
        <v>248</v>
      </c>
      <c r="AU120" s="18" t="s">
        <v>82</v>
      </c>
    </row>
    <row r="121" spans="2:65" s="1" customFormat="1" ht="16.5" customHeight="1" x14ac:dyDescent="0.2">
      <c r="B121" s="33"/>
      <c r="C121" s="129" t="s">
        <v>259</v>
      </c>
      <c r="D121" s="129" t="s">
        <v>161</v>
      </c>
      <c r="E121" s="130" t="s">
        <v>1500</v>
      </c>
      <c r="F121" s="131" t="s">
        <v>1501</v>
      </c>
      <c r="G121" s="132" t="s">
        <v>1364</v>
      </c>
      <c r="H121" s="133">
        <v>6</v>
      </c>
      <c r="I121" s="134"/>
      <c r="J121" s="135">
        <f>ROUND(I121*H121,2)</f>
        <v>0</v>
      </c>
      <c r="K121" s="131" t="s">
        <v>19</v>
      </c>
      <c r="L121" s="33"/>
      <c r="M121" s="136" t="s">
        <v>19</v>
      </c>
      <c r="N121" s="137" t="s">
        <v>47</v>
      </c>
      <c r="P121" s="138">
        <f>O121*H121</f>
        <v>0</v>
      </c>
      <c r="Q121" s="138">
        <v>0</v>
      </c>
      <c r="R121" s="138">
        <f>Q121*H121</f>
        <v>0</v>
      </c>
      <c r="S121" s="138">
        <v>0</v>
      </c>
      <c r="T121" s="138">
        <f>S121*H121</f>
        <v>0</v>
      </c>
      <c r="U121" s="276" t="s">
        <v>340</v>
      </c>
      <c r="V121" s="1">
        <f t="shared" si="0"/>
        <v>0</v>
      </c>
      <c r="AR121" s="140" t="s">
        <v>166</v>
      </c>
      <c r="AT121" s="140" t="s">
        <v>161</v>
      </c>
      <c r="AU121" s="140" t="s">
        <v>82</v>
      </c>
      <c r="AY121" s="18" t="s">
        <v>158</v>
      </c>
      <c r="BE121" s="141">
        <f>IF(N121="základní",J121,0)</f>
        <v>0</v>
      </c>
      <c r="BF121" s="141">
        <f>IF(N121="snížená",J121,0)</f>
        <v>0</v>
      </c>
      <c r="BG121" s="141">
        <f>IF(N121="zákl. přenesená",J121,0)</f>
        <v>0</v>
      </c>
      <c r="BH121" s="141">
        <f>IF(N121="sníž. přenesená",J121,0)</f>
        <v>0</v>
      </c>
      <c r="BI121" s="141">
        <f>IF(N121="nulová",J121,0)</f>
        <v>0</v>
      </c>
      <c r="BJ121" s="18" t="s">
        <v>88</v>
      </c>
      <c r="BK121" s="141">
        <f>ROUND(I121*H121,2)</f>
        <v>0</v>
      </c>
      <c r="BL121" s="18" t="s">
        <v>166</v>
      </c>
      <c r="BM121" s="140" t="s">
        <v>379</v>
      </c>
    </row>
    <row r="122" spans="2:65" s="1" customFormat="1" ht="19.5" x14ac:dyDescent="0.2">
      <c r="B122" s="33"/>
      <c r="D122" s="147" t="s">
        <v>248</v>
      </c>
      <c r="F122" s="164" t="s">
        <v>1499</v>
      </c>
      <c r="I122" s="144"/>
      <c r="L122" s="33"/>
      <c r="M122" s="145"/>
      <c r="U122" s="277"/>
      <c r="V122" s="1" t="str">
        <f t="shared" si="0"/>
        <v/>
      </c>
      <c r="AT122" s="18" t="s">
        <v>248</v>
      </c>
      <c r="AU122" s="18" t="s">
        <v>82</v>
      </c>
    </row>
    <row r="123" spans="2:65" s="1" customFormat="1" ht="16.5" customHeight="1" x14ac:dyDescent="0.2">
      <c r="B123" s="33"/>
      <c r="C123" s="129" t="s">
        <v>266</v>
      </c>
      <c r="D123" s="129" t="s">
        <v>161</v>
      </c>
      <c r="E123" s="130" t="s">
        <v>1502</v>
      </c>
      <c r="F123" s="131" t="s">
        <v>1503</v>
      </c>
      <c r="G123" s="132" t="s">
        <v>1364</v>
      </c>
      <c r="H123" s="133">
        <v>10</v>
      </c>
      <c r="I123" s="134"/>
      <c r="J123" s="135">
        <f>ROUND(I123*H123,2)</f>
        <v>0</v>
      </c>
      <c r="K123" s="131" t="s">
        <v>19</v>
      </c>
      <c r="L123" s="33"/>
      <c r="M123" s="136" t="s">
        <v>19</v>
      </c>
      <c r="N123" s="137" t="s">
        <v>47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8">
        <f>S123*H123</f>
        <v>0</v>
      </c>
      <c r="U123" s="276" t="s">
        <v>340</v>
      </c>
      <c r="V123" s="1">
        <f t="shared" si="0"/>
        <v>0</v>
      </c>
      <c r="AR123" s="140" t="s">
        <v>166</v>
      </c>
      <c r="AT123" s="140" t="s">
        <v>161</v>
      </c>
      <c r="AU123" s="140" t="s">
        <v>82</v>
      </c>
      <c r="AY123" s="18" t="s">
        <v>158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8" t="s">
        <v>88</v>
      </c>
      <c r="BK123" s="141">
        <f>ROUND(I123*H123,2)</f>
        <v>0</v>
      </c>
      <c r="BL123" s="18" t="s">
        <v>166</v>
      </c>
      <c r="BM123" s="140" t="s">
        <v>389</v>
      </c>
    </row>
    <row r="124" spans="2:65" s="1" customFormat="1" ht="19.5" x14ac:dyDescent="0.2">
      <c r="B124" s="33"/>
      <c r="D124" s="147" t="s">
        <v>248</v>
      </c>
      <c r="F124" s="164" t="s">
        <v>1499</v>
      </c>
      <c r="I124" s="144"/>
      <c r="L124" s="33"/>
      <c r="M124" s="145"/>
      <c r="U124" s="277"/>
      <c r="V124" s="1" t="str">
        <f t="shared" si="0"/>
        <v/>
      </c>
      <c r="AT124" s="18" t="s">
        <v>248</v>
      </c>
      <c r="AU124" s="18" t="s">
        <v>82</v>
      </c>
    </row>
    <row r="125" spans="2:65" s="11" customFormat="1" ht="25.9" customHeight="1" x14ac:dyDescent="0.2">
      <c r="B125" s="117"/>
      <c r="D125" s="118" t="s">
        <v>74</v>
      </c>
      <c r="E125" s="119" t="s">
        <v>1504</v>
      </c>
      <c r="F125" s="119" t="s">
        <v>1505</v>
      </c>
      <c r="I125" s="120"/>
      <c r="J125" s="121">
        <f>BK125</f>
        <v>0</v>
      </c>
      <c r="L125" s="117"/>
      <c r="M125" s="122"/>
      <c r="P125" s="123">
        <f>SUM(P126:P128)</f>
        <v>0</v>
      </c>
      <c r="R125" s="123">
        <f>SUM(R126:R128)</f>
        <v>0</v>
      </c>
      <c r="T125" s="123">
        <f>SUM(T126:T128)</f>
        <v>0</v>
      </c>
      <c r="U125" s="275"/>
      <c r="V125" s="1" t="str">
        <f t="shared" si="0"/>
        <v/>
      </c>
      <c r="AR125" s="118" t="s">
        <v>82</v>
      </c>
      <c r="AT125" s="125" t="s">
        <v>74</v>
      </c>
      <c r="AU125" s="125" t="s">
        <v>75</v>
      </c>
      <c r="AY125" s="118" t="s">
        <v>158</v>
      </c>
      <c r="BK125" s="126">
        <f>SUM(BK126:BK128)</f>
        <v>0</v>
      </c>
    </row>
    <row r="126" spans="2:65" s="1" customFormat="1" ht="16.5" customHeight="1" x14ac:dyDescent="0.2">
      <c r="B126" s="33"/>
      <c r="C126" s="129" t="s">
        <v>273</v>
      </c>
      <c r="D126" s="129" t="s">
        <v>161</v>
      </c>
      <c r="E126" s="130" t="s">
        <v>1506</v>
      </c>
      <c r="F126" s="131" t="s">
        <v>1507</v>
      </c>
      <c r="G126" s="132" t="s">
        <v>1364</v>
      </c>
      <c r="H126" s="133">
        <v>29</v>
      </c>
      <c r="I126" s="134"/>
      <c r="J126" s="135">
        <f>ROUND(I126*H126,2)</f>
        <v>0</v>
      </c>
      <c r="K126" s="131" t="s">
        <v>19</v>
      </c>
      <c r="L126" s="33"/>
      <c r="M126" s="136" t="s">
        <v>19</v>
      </c>
      <c r="N126" s="137" t="s">
        <v>47</v>
      </c>
      <c r="P126" s="138">
        <f>O126*H126</f>
        <v>0</v>
      </c>
      <c r="Q126" s="138">
        <v>0</v>
      </c>
      <c r="R126" s="138">
        <f>Q126*H126</f>
        <v>0</v>
      </c>
      <c r="S126" s="138">
        <v>0</v>
      </c>
      <c r="T126" s="138">
        <f>S126*H126</f>
        <v>0</v>
      </c>
      <c r="U126" s="276" t="s">
        <v>340</v>
      </c>
      <c r="V126" s="1">
        <f t="shared" si="0"/>
        <v>0</v>
      </c>
      <c r="AR126" s="140" t="s">
        <v>166</v>
      </c>
      <c r="AT126" s="140" t="s">
        <v>161</v>
      </c>
      <c r="AU126" s="140" t="s">
        <v>82</v>
      </c>
      <c r="AY126" s="18" t="s">
        <v>158</v>
      </c>
      <c r="BE126" s="141">
        <f>IF(N126="základní",J126,0)</f>
        <v>0</v>
      </c>
      <c r="BF126" s="141">
        <f>IF(N126="snížená",J126,0)</f>
        <v>0</v>
      </c>
      <c r="BG126" s="141">
        <f>IF(N126="zákl. přenesená",J126,0)</f>
        <v>0</v>
      </c>
      <c r="BH126" s="141">
        <f>IF(N126="sníž. přenesená",J126,0)</f>
        <v>0</v>
      </c>
      <c r="BI126" s="141">
        <f>IF(N126="nulová",J126,0)</f>
        <v>0</v>
      </c>
      <c r="BJ126" s="18" t="s">
        <v>88</v>
      </c>
      <c r="BK126" s="141">
        <f>ROUND(I126*H126,2)</f>
        <v>0</v>
      </c>
      <c r="BL126" s="18" t="s">
        <v>166</v>
      </c>
      <c r="BM126" s="140" t="s">
        <v>397</v>
      </c>
    </row>
    <row r="127" spans="2:65" s="1" customFormat="1" ht="16.5" customHeight="1" x14ac:dyDescent="0.2">
      <c r="B127" s="33"/>
      <c r="C127" s="129" t="s">
        <v>279</v>
      </c>
      <c r="D127" s="129" t="s">
        <v>161</v>
      </c>
      <c r="E127" s="130" t="s">
        <v>1508</v>
      </c>
      <c r="F127" s="131" t="s">
        <v>1509</v>
      </c>
      <c r="G127" s="132" t="s">
        <v>1364</v>
      </c>
      <c r="H127" s="133">
        <v>6</v>
      </c>
      <c r="I127" s="134"/>
      <c r="J127" s="135">
        <f>ROUND(I127*H127,2)</f>
        <v>0</v>
      </c>
      <c r="K127" s="131" t="s">
        <v>19</v>
      </c>
      <c r="L127" s="33"/>
      <c r="M127" s="136" t="s">
        <v>19</v>
      </c>
      <c r="N127" s="137" t="s">
        <v>47</v>
      </c>
      <c r="P127" s="138">
        <f>O127*H127</f>
        <v>0</v>
      </c>
      <c r="Q127" s="138">
        <v>0</v>
      </c>
      <c r="R127" s="138">
        <f>Q127*H127</f>
        <v>0</v>
      </c>
      <c r="S127" s="138">
        <v>0</v>
      </c>
      <c r="T127" s="138">
        <f>S127*H127</f>
        <v>0</v>
      </c>
      <c r="U127" s="276" t="s">
        <v>340</v>
      </c>
      <c r="V127" s="1">
        <f t="shared" si="0"/>
        <v>0</v>
      </c>
      <c r="AR127" s="140" t="s">
        <v>166</v>
      </c>
      <c r="AT127" s="140" t="s">
        <v>161</v>
      </c>
      <c r="AU127" s="140" t="s">
        <v>82</v>
      </c>
      <c r="AY127" s="18" t="s">
        <v>158</v>
      </c>
      <c r="BE127" s="141">
        <f>IF(N127="základní",J127,0)</f>
        <v>0</v>
      </c>
      <c r="BF127" s="141">
        <f>IF(N127="snížená",J127,0)</f>
        <v>0</v>
      </c>
      <c r="BG127" s="141">
        <f>IF(N127="zákl. přenesená",J127,0)</f>
        <v>0</v>
      </c>
      <c r="BH127" s="141">
        <f>IF(N127="sníž. přenesená",J127,0)</f>
        <v>0</v>
      </c>
      <c r="BI127" s="141">
        <f>IF(N127="nulová",J127,0)</f>
        <v>0</v>
      </c>
      <c r="BJ127" s="18" t="s">
        <v>88</v>
      </c>
      <c r="BK127" s="141">
        <f>ROUND(I127*H127,2)</f>
        <v>0</v>
      </c>
      <c r="BL127" s="18" t="s">
        <v>166</v>
      </c>
      <c r="BM127" s="140" t="s">
        <v>411</v>
      </c>
    </row>
    <row r="128" spans="2:65" s="1" customFormat="1" ht="16.5" customHeight="1" x14ac:dyDescent="0.2">
      <c r="B128" s="33"/>
      <c r="C128" s="129" t="s">
        <v>285</v>
      </c>
      <c r="D128" s="129" t="s">
        <v>161</v>
      </c>
      <c r="E128" s="130" t="s">
        <v>1510</v>
      </c>
      <c r="F128" s="131" t="s">
        <v>1511</v>
      </c>
      <c r="G128" s="132" t="s">
        <v>1364</v>
      </c>
      <c r="H128" s="133">
        <v>10</v>
      </c>
      <c r="I128" s="134"/>
      <c r="J128" s="135">
        <f>ROUND(I128*H128,2)</f>
        <v>0</v>
      </c>
      <c r="K128" s="131" t="s">
        <v>19</v>
      </c>
      <c r="L128" s="33"/>
      <c r="M128" s="136" t="s">
        <v>19</v>
      </c>
      <c r="N128" s="137" t="s">
        <v>47</v>
      </c>
      <c r="P128" s="138">
        <f>O128*H128</f>
        <v>0</v>
      </c>
      <c r="Q128" s="138">
        <v>0</v>
      </c>
      <c r="R128" s="138">
        <f>Q128*H128</f>
        <v>0</v>
      </c>
      <c r="S128" s="138">
        <v>0</v>
      </c>
      <c r="T128" s="138">
        <f>S128*H128</f>
        <v>0</v>
      </c>
      <c r="U128" s="276" t="s">
        <v>340</v>
      </c>
      <c r="V128" s="1">
        <f t="shared" si="0"/>
        <v>0</v>
      </c>
      <c r="AR128" s="140" t="s">
        <v>166</v>
      </c>
      <c r="AT128" s="140" t="s">
        <v>161</v>
      </c>
      <c r="AU128" s="140" t="s">
        <v>82</v>
      </c>
      <c r="AY128" s="18" t="s">
        <v>158</v>
      </c>
      <c r="BE128" s="141">
        <f>IF(N128="základní",J128,0)</f>
        <v>0</v>
      </c>
      <c r="BF128" s="141">
        <f>IF(N128="snížená",J128,0)</f>
        <v>0</v>
      </c>
      <c r="BG128" s="141">
        <f>IF(N128="zákl. přenesená",J128,0)</f>
        <v>0</v>
      </c>
      <c r="BH128" s="141">
        <f>IF(N128="sníž. přenesená",J128,0)</f>
        <v>0</v>
      </c>
      <c r="BI128" s="141">
        <f>IF(N128="nulová",J128,0)</f>
        <v>0</v>
      </c>
      <c r="BJ128" s="18" t="s">
        <v>88</v>
      </c>
      <c r="BK128" s="141">
        <f>ROUND(I128*H128,2)</f>
        <v>0</v>
      </c>
      <c r="BL128" s="18" t="s">
        <v>166</v>
      </c>
      <c r="BM128" s="140" t="s">
        <v>423</v>
      </c>
    </row>
    <row r="129" spans="2:65" s="11" customFormat="1" ht="25.9" customHeight="1" x14ac:dyDescent="0.2">
      <c r="B129" s="117"/>
      <c r="D129" s="118" t="s">
        <v>74</v>
      </c>
      <c r="E129" s="119" t="s">
        <v>1512</v>
      </c>
      <c r="F129" s="119" t="s">
        <v>1513</v>
      </c>
      <c r="I129" s="120"/>
      <c r="J129" s="121">
        <f>BK129</f>
        <v>0</v>
      </c>
      <c r="L129" s="117"/>
      <c r="M129" s="122"/>
      <c r="P129" s="123">
        <f>SUM(P130:P137)</f>
        <v>0</v>
      </c>
      <c r="R129" s="123">
        <f>SUM(R130:R137)</f>
        <v>0</v>
      </c>
      <c r="T129" s="123">
        <f>SUM(T130:T137)</f>
        <v>0</v>
      </c>
      <c r="U129" s="275"/>
      <c r="V129" s="1" t="str">
        <f t="shared" si="0"/>
        <v/>
      </c>
      <c r="AR129" s="118" t="s">
        <v>82</v>
      </c>
      <c r="AT129" s="125" t="s">
        <v>74</v>
      </c>
      <c r="AU129" s="125" t="s">
        <v>75</v>
      </c>
      <c r="AY129" s="118" t="s">
        <v>158</v>
      </c>
      <c r="BK129" s="126">
        <f>SUM(BK130:BK137)</f>
        <v>0</v>
      </c>
    </row>
    <row r="130" spans="2:65" s="1" customFormat="1" ht="16.5" customHeight="1" x14ac:dyDescent="0.2">
      <c r="B130" s="33"/>
      <c r="C130" s="129" t="s">
        <v>7</v>
      </c>
      <c r="D130" s="129" t="s">
        <v>161</v>
      </c>
      <c r="E130" s="130" t="s">
        <v>1514</v>
      </c>
      <c r="F130" s="131" t="s">
        <v>1515</v>
      </c>
      <c r="G130" s="132" t="s">
        <v>1516</v>
      </c>
      <c r="H130" s="133">
        <v>1</v>
      </c>
      <c r="I130" s="134"/>
      <c r="J130" s="135">
        <f t="shared" ref="J130:J136" si="1">ROUND(I130*H130,2)</f>
        <v>0</v>
      </c>
      <c r="K130" s="131" t="s">
        <v>19</v>
      </c>
      <c r="L130" s="33"/>
      <c r="M130" s="136" t="s">
        <v>19</v>
      </c>
      <c r="N130" s="137" t="s">
        <v>47</v>
      </c>
      <c r="P130" s="138">
        <f t="shared" ref="P130:P136" si="2">O130*H130</f>
        <v>0</v>
      </c>
      <c r="Q130" s="138">
        <v>0</v>
      </c>
      <c r="R130" s="138">
        <f t="shared" ref="R130:R136" si="3">Q130*H130</f>
        <v>0</v>
      </c>
      <c r="S130" s="138">
        <v>0</v>
      </c>
      <c r="T130" s="138">
        <f t="shared" ref="T130:T136" si="4">S130*H130</f>
        <v>0</v>
      </c>
      <c r="U130" s="276" t="s">
        <v>340</v>
      </c>
      <c r="V130" s="1">
        <f t="shared" si="0"/>
        <v>0</v>
      </c>
      <c r="AR130" s="140" t="s">
        <v>166</v>
      </c>
      <c r="AT130" s="140" t="s">
        <v>161</v>
      </c>
      <c r="AU130" s="140" t="s">
        <v>82</v>
      </c>
      <c r="AY130" s="18" t="s">
        <v>158</v>
      </c>
      <c r="BE130" s="141">
        <f t="shared" ref="BE130:BE136" si="5">IF(N130="základní",J130,0)</f>
        <v>0</v>
      </c>
      <c r="BF130" s="141">
        <f t="shared" ref="BF130:BF136" si="6">IF(N130="snížená",J130,0)</f>
        <v>0</v>
      </c>
      <c r="BG130" s="141">
        <f t="shared" ref="BG130:BG136" si="7">IF(N130="zákl. přenesená",J130,0)</f>
        <v>0</v>
      </c>
      <c r="BH130" s="141">
        <f t="shared" ref="BH130:BH136" si="8">IF(N130="sníž. přenesená",J130,0)</f>
        <v>0</v>
      </c>
      <c r="BI130" s="141">
        <f t="shared" ref="BI130:BI136" si="9">IF(N130="nulová",J130,0)</f>
        <v>0</v>
      </c>
      <c r="BJ130" s="18" t="s">
        <v>88</v>
      </c>
      <c r="BK130" s="141">
        <f t="shared" ref="BK130:BK136" si="10">ROUND(I130*H130,2)</f>
        <v>0</v>
      </c>
      <c r="BL130" s="18" t="s">
        <v>166</v>
      </c>
      <c r="BM130" s="140" t="s">
        <v>436</v>
      </c>
    </row>
    <row r="131" spans="2:65" s="1" customFormat="1" ht="16.5" customHeight="1" x14ac:dyDescent="0.2">
      <c r="B131" s="33"/>
      <c r="C131" s="129" t="s">
        <v>304</v>
      </c>
      <c r="D131" s="129" t="s">
        <v>161</v>
      </c>
      <c r="E131" s="130" t="s">
        <v>1517</v>
      </c>
      <c r="F131" s="131" t="s">
        <v>1518</v>
      </c>
      <c r="G131" s="132" t="s">
        <v>1516</v>
      </c>
      <c r="H131" s="133">
        <v>1</v>
      </c>
      <c r="I131" s="134"/>
      <c r="J131" s="135">
        <f t="shared" si="1"/>
        <v>0</v>
      </c>
      <c r="K131" s="131" t="s">
        <v>19</v>
      </c>
      <c r="L131" s="33"/>
      <c r="M131" s="136" t="s">
        <v>19</v>
      </c>
      <c r="N131" s="137" t="s">
        <v>47</v>
      </c>
      <c r="P131" s="138">
        <f t="shared" si="2"/>
        <v>0</v>
      </c>
      <c r="Q131" s="138">
        <v>0</v>
      </c>
      <c r="R131" s="138">
        <f t="shared" si="3"/>
        <v>0</v>
      </c>
      <c r="S131" s="138">
        <v>0</v>
      </c>
      <c r="T131" s="138">
        <f t="shared" si="4"/>
        <v>0</v>
      </c>
      <c r="U131" s="276" t="s">
        <v>340</v>
      </c>
      <c r="V131" s="1">
        <f t="shared" si="0"/>
        <v>0</v>
      </c>
      <c r="AR131" s="140" t="s">
        <v>166</v>
      </c>
      <c r="AT131" s="140" t="s">
        <v>161</v>
      </c>
      <c r="AU131" s="140" t="s">
        <v>82</v>
      </c>
      <c r="AY131" s="18" t="s">
        <v>158</v>
      </c>
      <c r="BE131" s="141">
        <f t="shared" si="5"/>
        <v>0</v>
      </c>
      <c r="BF131" s="141">
        <f t="shared" si="6"/>
        <v>0</v>
      </c>
      <c r="BG131" s="141">
        <f t="shared" si="7"/>
        <v>0</v>
      </c>
      <c r="BH131" s="141">
        <f t="shared" si="8"/>
        <v>0</v>
      </c>
      <c r="BI131" s="141">
        <f t="shared" si="9"/>
        <v>0</v>
      </c>
      <c r="BJ131" s="18" t="s">
        <v>88</v>
      </c>
      <c r="BK131" s="141">
        <f t="shared" si="10"/>
        <v>0</v>
      </c>
      <c r="BL131" s="18" t="s">
        <v>166</v>
      </c>
      <c r="BM131" s="140" t="s">
        <v>448</v>
      </c>
    </row>
    <row r="132" spans="2:65" s="1" customFormat="1" ht="16.5" customHeight="1" x14ac:dyDescent="0.2">
      <c r="B132" s="33"/>
      <c r="C132" s="129" t="s">
        <v>311</v>
      </c>
      <c r="D132" s="129" t="s">
        <v>161</v>
      </c>
      <c r="E132" s="130" t="s">
        <v>1519</v>
      </c>
      <c r="F132" s="131" t="s">
        <v>1520</v>
      </c>
      <c r="G132" s="132" t="s">
        <v>1516</v>
      </c>
      <c r="H132" s="133">
        <v>1</v>
      </c>
      <c r="I132" s="134"/>
      <c r="J132" s="135">
        <f t="shared" si="1"/>
        <v>0</v>
      </c>
      <c r="K132" s="131" t="s">
        <v>19</v>
      </c>
      <c r="L132" s="33"/>
      <c r="M132" s="136" t="s">
        <v>19</v>
      </c>
      <c r="N132" s="137" t="s">
        <v>47</v>
      </c>
      <c r="P132" s="138">
        <f t="shared" si="2"/>
        <v>0</v>
      </c>
      <c r="Q132" s="138">
        <v>0</v>
      </c>
      <c r="R132" s="138">
        <f t="shared" si="3"/>
        <v>0</v>
      </c>
      <c r="S132" s="138">
        <v>0</v>
      </c>
      <c r="T132" s="138">
        <f t="shared" si="4"/>
        <v>0</v>
      </c>
      <c r="U132" s="276" t="s">
        <v>340</v>
      </c>
      <c r="V132" s="1">
        <f t="shared" si="0"/>
        <v>0</v>
      </c>
      <c r="AR132" s="140" t="s">
        <v>166</v>
      </c>
      <c r="AT132" s="140" t="s">
        <v>161</v>
      </c>
      <c r="AU132" s="140" t="s">
        <v>82</v>
      </c>
      <c r="AY132" s="18" t="s">
        <v>158</v>
      </c>
      <c r="BE132" s="141">
        <f t="shared" si="5"/>
        <v>0</v>
      </c>
      <c r="BF132" s="141">
        <f t="shared" si="6"/>
        <v>0</v>
      </c>
      <c r="BG132" s="141">
        <f t="shared" si="7"/>
        <v>0</v>
      </c>
      <c r="BH132" s="141">
        <f t="shared" si="8"/>
        <v>0</v>
      </c>
      <c r="BI132" s="141">
        <f t="shared" si="9"/>
        <v>0</v>
      </c>
      <c r="BJ132" s="18" t="s">
        <v>88</v>
      </c>
      <c r="BK132" s="141">
        <f t="shared" si="10"/>
        <v>0</v>
      </c>
      <c r="BL132" s="18" t="s">
        <v>166</v>
      </c>
      <c r="BM132" s="140" t="s">
        <v>462</v>
      </c>
    </row>
    <row r="133" spans="2:65" s="1" customFormat="1" ht="16.5" customHeight="1" x14ac:dyDescent="0.2">
      <c r="B133" s="33"/>
      <c r="C133" s="129" t="s">
        <v>325</v>
      </c>
      <c r="D133" s="129" t="s">
        <v>161</v>
      </c>
      <c r="E133" s="130" t="s">
        <v>1521</v>
      </c>
      <c r="F133" s="131" t="s">
        <v>1522</v>
      </c>
      <c r="G133" s="132" t="s">
        <v>1516</v>
      </c>
      <c r="H133" s="133">
        <v>1</v>
      </c>
      <c r="I133" s="134"/>
      <c r="J133" s="135">
        <f t="shared" si="1"/>
        <v>0</v>
      </c>
      <c r="K133" s="131" t="s">
        <v>19</v>
      </c>
      <c r="L133" s="33"/>
      <c r="M133" s="136" t="s">
        <v>19</v>
      </c>
      <c r="N133" s="137" t="s">
        <v>47</v>
      </c>
      <c r="P133" s="138">
        <f t="shared" si="2"/>
        <v>0</v>
      </c>
      <c r="Q133" s="138">
        <v>0</v>
      </c>
      <c r="R133" s="138">
        <f t="shared" si="3"/>
        <v>0</v>
      </c>
      <c r="S133" s="138">
        <v>0</v>
      </c>
      <c r="T133" s="138">
        <f t="shared" si="4"/>
        <v>0</v>
      </c>
      <c r="U133" s="276" t="s">
        <v>340</v>
      </c>
      <c r="V133" s="1">
        <f t="shared" si="0"/>
        <v>0</v>
      </c>
      <c r="AR133" s="140" t="s">
        <v>166</v>
      </c>
      <c r="AT133" s="140" t="s">
        <v>161</v>
      </c>
      <c r="AU133" s="140" t="s">
        <v>82</v>
      </c>
      <c r="AY133" s="18" t="s">
        <v>158</v>
      </c>
      <c r="BE133" s="141">
        <f t="shared" si="5"/>
        <v>0</v>
      </c>
      <c r="BF133" s="141">
        <f t="shared" si="6"/>
        <v>0</v>
      </c>
      <c r="BG133" s="141">
        <f t="shared" si="7"/>
        <v>0</v>
      </c>
      <c r="BH133" s="141">
        <f t="shared" si="8"/>
        <v>0</v>
      </c>
      <c r="BI133" s="141">
        <f t="shared" si="9"/>
        <v>0</v>
      </c>
      <c r="BJ133" s="18" t="s">
        <v>88</v>
      </c>
      <c r="BK133" s="141">
        <f t="shared" si="10"/>
        <v>0</v>
      </c>
      <c r="BL133" s="18" t="s">
        <v>166</v>
      </c>
      <c r="BM133" s="140" t="s">
        <v>475</v>
      </c>
    </row>
    <row r="134" spans="2:65" s="1" customFormat="1" ht="16.5" customHeight="1" x14ac:dyDescent="0.2">
      <c r="B134" s="33"/>
      <c r="C134" s="129" t="s">
        <v>337</v>
      </c>
      <c r="D134" s="129" t="s">
        <v>161</v>
      </c>
      <c r="E134" s="130" t="s">
        <v>1523</v>
      </c>
      <c r="F134" s="131" t="s">
        <v>1524</v>
      </c>
      <c r="G134" s="132" t="s">
        <v>1516</v>
      </c>
      <c r="H134" s="133">
        <v>1</v>
      </c>
      <c r="I134" s="134"/>
      <c r="J134" s="135">
        <f t="shared" si="1"/>
        <v>0</v>
      </c>
      <c r="K134" s="131" t="s">
        <v>19</v>
      </c>
      <c r="L134" s="33"/>
      <c r="M134" s="136" t="s">
        <v>19</v>
      </c>
      <c r="N134" s="137" t="s">
        <v>47</v>
      </c>
      <c r="P134" s="138">
        <f t="shared" si="2"/>
        <v>0</v>
      </c>
      <c r="Q134" s="138">
        <v>0</v>
      </c>
      <c r="R134" s="138">
        <f t="shared" si="3"/>
        <v>0</v>
      </c>
      <c r="S134" s="138">
        <v>0</v>
      </c>
      <c r="T134" s="138">
        <f t="shared" si="4"/>
        <v>0</v>
      </c>
      <c r="U134" s="276" t="s">
        <v>340</v>
      </c>
      <c r="V134" s="1">
        <f t="shared" si="0"/>
        <v>0</v>
      </c>
      <c r="AR134" s="140" t="s">
        <v>166</v>
      </c>
      <c r="AT134" s="140" t="s">
        <v>161</v>
      </c>
      <c r="AU134" s="140" t="s">
        <v>82</v>
      </c>
      <c r="AY134" s="18" t="s">
        <v>158</v>
      </c>
      <c r="BE134" s="141">
        <f t="shared" si="5"/>
        <v>0</v>
      </c>
      <c r="BF134" s="141">
        <f t="shared" si="6"/>
        <v>0</v>
      </c>
      <c r="BG134" s="141">
        <f t="shared" si="7"/>
        <v>0</v>
      </c>
      <c r="BH134" s="141">
        <f t="shared" si="8"/>
        <v>0</v>
      </c>
      <c r="BI134" s="141">
        <f t="shared" si="9"/>
        <v>0</v>
      </c>
      <c r="BJ134" s="18" t="s">
        <v>88</v>
      </c>
      <c r="BK134" s="141">
        <f t="shared" si="10"/>
        <v>0</v>
      </c>
      <c r="BL134" s="18" t="s">
        <v>166</v>
      </c>
      <c r="BM134" s="140" t="s">
        <v>488</v>
      </c>
    </row>
    <row r="135" spans="2:65" s="1" customFormat="1" ht="16.5" customHeight="1" x14ac:dyDescent="0.2">
      <c r="B135" s="33"/>
      <c r="C135" s="129" t="s">
        <v>345</v>
      </c>
      <c r="D135" s="129" t="s">
        <v>161</v>
      </c>
      <c r="E135" s="130" t="s">
        <v>1525</v>
      </c>
      <c r="F135" s="131" t="s">
        <v>1526</v>
      </c>
      <c r="G135" s="132" t="s">
        <v>1516</v>
      </c>
      <c r="H135" s="133">
        <v>1</v>
      </c>
      <c r="I135" s="134"/>
      <c r="J135" s="135">
        <f t="shared" si="1"/>
        <v>0</v>
      </c>
      <c r="K135" s="131" t="s">
        <v>19</v>
      </c>
      <c r="L135" s="33"/>
      <c r="M135" s="136" t="s">
        <v>19</v>
      </c>
      <c r="N135" s="137" t="s">
        <v>47</v>
      </c>
      <c r="P135" s="138">
        <f t="shared" si="2"/>
        <v>0</v>
      </c>
      <c r="Q135" s="138">
        <v>0</v>
      </c>
      <c r="R135" s="138">
        <f t="shared" si="3"/>
        <v>0</v>
      </c>
      <c r="S135" s="138">
        <v>0</v>
      </c>
      <c r="T135" s="138">
        <f t="shared" si="4"/>
        <v>0</v>
      </c>
      <c r="U135" s="276" t="s">
        <v>340</v>
      </c>
      <c r="V135" s="1">
        <f t="shared" si="0"/>
        <v>0</v>
      </c>
      <c r="AR135" s="140" t="s">
        <v>166</v>
      </c>
      <c r="AT135" s="140" t="s">
        <v>161</v>
      </c>
      <c r="AU135" s="140" t="s">
        <v>82</v>
      </c>
      <c r="AY135" s="18" t="s">
        <v>158</v>
      </c>
      <c r="BE135" s="141">
        <f t="shared" si="5"/>
        <v>0</v>
      </c>
      <c r="BF135" s="141">
        <f t="shared" si="6"/>
        <v>0</v>
      </c>
      <c r="BG135" s="141">
        <f t="shared" si="7"/>
        <v>0</v>
      </c>
      <c r="BH135" s="141">
        <f t="shared" si="8"/>
        <v>0</v>
      </c>
      <c r="BI135" s="141">
        <f t="shared" si="9"/>
        <v>0</v>
      </c>
      <c r="BJ135" s="18" t="s">
        <v>88</v>
      </c>
      <c r="BK135" s="141">
        <f t="shared" si="10"/>
        <v>0</v>
      </c>
      <c r="BL135" s="18" t="s">
        <v>166</v>
      </c>
      <c r="BM135" s="140" t="s">
        <v>499</v>
      </c>
    </row>
    <row r="136" spans="2:65" s="1" customFormat="1" ht="16.5" customHeight="1" x14ac:dyDescent="0.2">
      <c r="B136" s="33"/>
      <c r="C136" s="129" t="s">
        <v>351</v>
      </c>
      <c r="D136" s="129" t="s">
        <v>161</v>
      </c>
      <c r="E136" s="130" t="s">
        <v>1527</v>
      </c>
      <c r="F136" s="131" t="s">
        <v>1528</v>
      </c>
      <c r="G136" s="132" t="s">
        <v>1516</v>
      </c>
      <c r="H136" s="133">
        <v>1</v>
      </c>
      <c r="I136" s="134"/>
      <c r="J136" s="135">
        <f t="shared" si="1"/>
        <v>0</v>
      </c>
      <c r="K136" s="131" t="s">
        <v>19</v>
      </c>
      <c r="L136" s="33"/>
      <c r="M136" s="136" t="s">
        <v>19</v>
      </c>
      <c r="N136" s="137" t="s">
        <v>47</v>
      </c>
      <c r="P136" s="138">
        <f t="shared" si="2"/>
        <v>0</v>
      </c>
      <c r="Q136" s="138">
        <v>0</v>
      </c>
      <c r="R136" s="138">
        <f t="shared" si="3"/>
        <v>0</v>
      </c>
      <c r="S136" s="138">
        <v>0</v>
      </c>
      <c r="T136" s="138">
        <f t="shared" si="4"/>
        <v>0</v>
      </c>
      <c r="U136" s="276" t="s">
        <v>340</v>
      </c>
      <c r="V136" s="1">
        <f t="shared" si="0"/>
        <v>0</v>
      </c>
      <c r="AR136" s="140" t="s">
        <v>166</v>
      </c>
      <c r="AT136" s="140" t="s">
        <v>161</v>
      </c>
      <c r="AU136" s="140" t="s">
        <v>82</v>
      </c>
      <c r="AY136" s="18" t="s">
        <v>158</v>
      </c>
      <c r="BE136" s="141">
        <f t="shared" si="5"/>
        <v>0</v>
      </c>
      <c r="BF136" s="141">
        <f t="shared" si="6"/>
        <v>0</v>
      </c>
      <c r="BG136" s="141">
        <f t="shared" si="7"/>
        <v>0</v>
      </c>
      <c r="BH136" s="141">
        <f t="shared" si="8"/>
        <v>0</v>
      </c>
      <c r="BI136" s="141">
        <f t="shared" si="9"/>
        <v>0</v>
      </c>
      <c r="BJ136" s="18" t="s">
        <v>88</v>
      </c>
      <c r="BK136" s="141">
        <f t="shared" si="10"/>
        <v>0</v>
      </c>
      <c r="BL136" s="18" t="s">
        <v>166</v>
      </c>
      <c r="BM136" s="140" t="s">
        <v>512</v>
      </c>
    </row>
    <row r="137" spans="2:65" s="1" customFormat="1" ht="19.5" x14ac:dyDescent="0.2">
      <c r="B137" s="33"/>
      <c r="D137" s="147" t="s">
        <v>248</v>
      </c>
      <c r="F137" s="164" t="s">
        <v>1529</v>
      </c>
      <c r="I137" s="144"/>
      <c r="L137" s="33"/>
      <c r="M137" s="182"/>
      <c r="N137" s="183"/>
      <c r="O137" s="183"/>
      <c r="P137" s="183"/>
      <c r="Q137" s="183"/>
      <c r="R137" s="183"/>
      <c r="S137" s="183"/>
      <c r="T137" s="183"/>
      <c r="U137" s="282"/>
      <c r="V137" s="1" t="str">
        <f t="shared" si="0"/>
        <v/>
      </c>
      <c r="AT137" s="18" t="s">
        <v>248</v>
      </c>
      <c r="AU137" s="18" t="s">
        <v>82</v>
      </c>
    </row>
    <row r="138" spans="2:65" s="1" customFormat="1" ht="6.95" customHeight="1" x14ac:dyDescent="0.2">
      <c r="B138" s="42"/>
      <c r="C138" s="43"/>
      <c r="D138" s="43"/>
      <c r="E138" s="43"/>
      <c r="F138" s="43"/>
      <c r="G138" s="43"/>
      <c r="H138" s="43"/>
      <c r="I138" s="43"/>
      <c r="J138" s="43"/>
      <c r="K138" s="43"/>
      <c r="L138" s="33"/>
    </row>
  </sheetData>
  <sheetProtection algorithmName="SHA-512" hashValue="SxqX6tZq/Bwn7XnUgZN9Qi57a7I0r2uVUTtXRq6O7sWYtPz3xcKAVugHu3vgBJtD1+3c1/tz/dZ8KFOHPRIHvA==" saltValue="yeBP3LCy7Toer1YmR6uvOQ==" spinCount="100000" sheet="1" objects="1" scenarios="1" formatColumns="0" formatRows="0" autoFilter="0"/>
  <autoFilter ref="C91:K137" xr:uid="{00000000-0009-0000-0000-000004000000}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16"/>
  <sheetViews>
    <sheetView showGridLines="0" workbookViewId="0">
      <selection activeCell="W97" sqref="W97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8" t="s">
        <v>101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109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34" t="str">
        <f>'Rekapitulace stavby'!K6</f>
        <v>Rekonstrukce bytových jednotek MČ Štefánikova 3/61, 15000 Praha 5, b.j.č. 3/6 - revize 3</v>
      </c>
      <c r="F7" s="335"/>
      <c r="G7" s="335"/>
      <c r="H7" s="335"/>
      <c r="L7" s="21"/>
    </row>
    <row r="8" spans="2:46" ht="12" customHeight="1" x14ac:dyDescent="0.2">
      <c r="B8" s="21"/>
      <c r="D8" s="28" t="s">
        <v>110</v>
      </c>
      <c r="L8" s="21"/>
    </row>
    <row r="9" spans="2:46" s="1" customFormat="1" ht="16.5" customHeight="1" x14ac:dyDescent="0.2">
      <c r="B9" s="33"/>
      <c r="E9" s="334" t="s">
        <v>111</v>
      </c>
      <c r="F9" s="333"/>
      <c r="G9" s="333"/>
      <c r="H9" s="333"/>
      <c r="L9" s="33"/>
    </row>
    <row r="10" spans="2:46" s="1" customFormat="1" ht="12" customHeight="1" x14ac:dyDescent="0.2">
      <c r="B10" s="33"/>
      <c r="D10" s="28" t="s">
        <v>112</v>
      </c>
      <c r="L10" s="33"/>
    </row>
    <row r="11" spans="2:46" s="1" customFormat="1" ht="16.5" customHeight="1" x14ac:dyDescent="0.2">
      <c r="B11" s="33"/>
      <c r="E11" s="324" t="s">
        <v>1530</v>
      </c>
      <c r="F11" s="333"/>
      <c r="G11" s="333"/>
      <c r="H11" s="333"/>
      <c r="L11" s="33"/>
    </row>
    <row r="12" spans="2:46" s="1" customFormat="1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25. 4. 2024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36" t="str">
        <f>'Rekapitulace stavby'!E14</f>
        <v>Vyplň údaj</v>
      </c>
      <c r="F20" s="303"/>
      <c r="G20" s="303"/>
      <c r="H20" s="303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7" t="s">
        <v>40</v>
      </c>
      <c r="F29" s="307"/>
      <c r="G29" s="307"/>
      <c r="H29" s="307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ROUND(J89,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ROUND((SUM(BE89:BE115)),  2)</f>
        <v>0</v>
      </c>
      <c r="I35" s="92">
        <v>0.21</v>
      </c>
      <c r="J35" s="82">
        <f>ROUND(((SUM(BE89:BE115))*I35),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ROUND((SUM(BF89:BF115)),  2)</f>
        <v>0</v>
      </c>
      <c r="I36" s="92">
        <v>0.12</v>
      </c>
      <c r="J36" s="82">
        <f>ROUND(((SUM(BF89:BF115))*I36),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ROUND((SUM(BG89:BG115)),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ROUND((SUM(BH89:BH115)),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ROUND((SUM(BI89:BI115)),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114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34" t="str">
        <f>E7</f>
        <v>Rekonstrukce bytových jednotek MČ Štefánikova 3/61, 15000 Praha 5, b.j.č. 3/6 - revize 3</v>
      </c>
      <c r="F50" s="335"/>
      <c r="G50" s="335"/>
      <c r="H50" s="335"/>
      <c r="L50" s="33"/>
    </row>
    <row r="51" spans="2:47" ht="12" customHeight="1" x14ac:dyDescent="0.2">
      <c r="B51" s="21"/>
      <c r="C51" s="28" t="s">
        <v>110</v>
      </c>
      <c r="L51" s="21"/>
    </row>
    <row r="52" spans="2:47" s="1" customFormat="1" ht="16.5" customHeight="1" x14ac:dyDescent="0.2">
      <c r="B52" s="33"/>
      <c r="E52" s="334" t="s">
        <v>111</v>
      </c>
      <c r="F52" s="333"/>
      <c r="G52" s="333"/>
      <c r="H52" s="333"/>
      <c r="L52" s="33"/>
    </row>
    <row r="53" spans="2:47" s="1" customFormat="1" ht="12" customHeight="1" x14ac:dyDescent="0.2">
      <c r="B53" s="33"/>
      <c r="C53" s="28" t="s">
        <v>112</v>
      </c>
      <c r="L53" s="33"/>
    </row>
    <row r="54" spans="2:47" s="1" customFormat="1" ht="16.5" customHeight="1" x14ac:dyDescent="0.2">
      <c r="B54" s="33"/>
      <c r="E54" s="324" t="str">
        <f>E11</f>
        <v>ZTP - Plynovod</v>
      </c>
      <c r="F54" s="333"/>
      <c r="G54" s="333"/>
      <c r="H54" s="333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Štefánikova 3/61, 15000 Praha 5</v>
      </c>
      <c r="I56" s="28" t="s">
        <v>23</v>
      </c>
      <c r="J56" s="50" t="str">
        <f>IF(J14="","",J14)</f>
        <v>25. 4. 2024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115</v>
      </c>
      <c r="D61" s="93"/>
      <c r="E61" s="93"/>
      <c r="F61" s="93"/>
      <c r="G61" s="93"/>
      <c r="H61" s="93"/>
      <c r="I61" s="93"/>
      <c r="J61" s="100" t="s">
        <v>116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J89</f>
        <v>0</v>
      </c>
      <c r="L63" s="33"/>
      <c r="AU63" s="18" t="s">
        <v>117</v>
      </c>
    </row>
    <row r="64" spans="2:47" s="8" customFormat="1" ht="24.95" customHeight="1" x14ac:dyDescent="0.2">
      <c r="B64" s="102"/>
      <c r="D64" s="103" t="s">
        <v>1531</v>
      </c>
      <c r="E64" s="104"/>
      <c r="F64" s="104"/>
      <c r="G64" s="104"/>
      <c r="H64" s="104"/>
      <c r="I64" s="104"/>
      <c r="J64" s="105">
        <f>J90</f>
        <v>0</v>
      </c>
      <c r="L64" s="102"/>
    </row>
    <row r="65" spans="2:12" s="8" customFormat="1" ht="24.95" customHeight="1" x14ac:dyDescent="0.2">
      <c r="B65" s="102"/>
      <c r="D65" s="103" t="s">
        <v>1532</v>
      </c>
      <c r="E65" s="104"/>
      <c r="F65" s="104"/>
      <c r="G65" s="104"/>
      <c r="H65" s="104"/>
      <c r="I65" s="104"/>
      <c r="J65" s="105">
        <f>J94</f>
        <v>0</v>
      </c>
      <c r="L65" s="102"/>
    </row>
    <row r="66" spans="2:12" s="8" customFormat="1" ht="24.95" customHeight="1" x14ac:dyDescent="0.2">
      <c r="B66" s="102"/>
      <c r="D66" s="103" t="s">
        <v>1533</v>
      </c>
      <c r="E66" s="104"/>
      <c r="F66" s="104"/>
      <c r="G66" s="104"/>
      <c r="H66" s="104"/>
      <c r="I66" s="104"/>
      <c r="J66" s="105">
        <f>J98</f>
        <v>0</v>
      </c>
      <c r="L66" s="102"/>
    </row>
    <row r="67" spans="2:12" s="8" customFormat="1" ht="24.95" customHeight="1" x14ac:dyDescent="0.2">
      <c r="B67" s="102"/>
      <c r="D67" s="103" t="s">
        <v>1534</v>
      </c>
      <c r="E67" s="104"/>
      <c r="F67" s="104"/>
      <c r="G67" s="104"/>
      <c r="H67" s="104"/>
      <c r="I67" s="104"/>
      <c r="J67" s="105">
        <f>J107</f>
        <v>0</v>
      </c>
      <c r="L67" s="102"/>
    </row>
    <row r="68" spans="2:12" s="1" customFormat="1" ht="21.75" customHeight="1" x14ac:dyDescent="0.2">
      <c r="B68" s="33"/>
      <c r="L68" s="33"/>
    </row>
    <row r="69" spans="2:12" s="1" customFormat="1" ht="6.95" customHeight="1" x14ac:dyDescent="0.2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3"/>
    </row>
    <row r="73" spans="2:12" s="1" customFormat="1" ht="6.95" customHeight="1" x14ac:dyDescent="0.2"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33"/>
    </row>
    <row r="74" spans="2:12" s="1" customFormat="1" ht="24.95" customHeight="1" x14ac:dyDescent="0.2">
      <c r="B74" s="33"/>
      <c r="C74" s="22" t="s">
        <v>142</v>
      </c>
      <c r="L74" s="33"/>
    </row>
    <row r="75" spans="2:12" s="1" customFormat="1" ht="6.95" customHeight="1" x14ac:dyDescent="0.2">
      <c r="B75" s="33"/>
      <c r="L75" s="33"/>
    </row>
    <row r="76" spans="2:12" s="1" customFormat="1" ht="12" customHeight="1" x14ac:dyDescent="0.2">
      <c r="B76" s="33"/>
      <c r="C76" s="28" t="s">
        <v>16</v>
      </c>
      <c r="L76" s="33"/>
    </row>
    <row r="77" spans="2:12" s="1" customFormat="1" ht="16.5" customHeight="1" x14ac:dyDescent="0.2">
      <c r="B77" s="33"/>
      <c r="E77" s="334" t="str">
        <f>E7</f>
        <v>Rekonstrukce bytových jednotek MČ Štefánikova 3/61, 15000 Praha 5, b.j.č. 3/6 - revize 3</v>
      </c>
      <c r="F77" s="335"/>
      <c r="G77" s="335"/>
      <c r="H77" s="335"/>
      <c r="L77" s="33"/>
    </row>
    <row r="78" spans="2:12" ht="12" customHeight="1" x14ac:dyDescent="0.2">
      <c r="B78" s="21"/>
      <c r="C78" s="28" t="s">
        <v>110</v>
      </c>
      <c r="L78" s="21"/>
    </row>
    <row r="79" spans="2:12" s="1" customFormat="1" ht="16.5" customHeight="1" x14ac:dyDescent="0.2">
      <c r="B79" s="33"/>
      <c r="E79" s="334" t="s">
        <v>111</v>
      </c>
      <c r="F79" s="333"/>
      <c r="G79" s="333"/>
      <c r="H79" s="333"/>
      <c r="L79" s="33"/>
    </row>
    <row r="80" spans="2:12" s="1" customFormat="1" ht="12" customHeight="1" x14ac:dyDescent="0.2">
      <c r="B80" s="33"/>
      <c r="C80" s="28" t="s">
        <v>112</v>
      </c>
      <c r="L80" s="33"/>
    </row>
    <row r="81" spans="2:65" s="1" customFormat="1" ht="16.5" customHeight="1" x14ac:dyDescent="0.2">
      <c r="B81" s="33"/>
      <c r="E81" s="324" t="str">
        <f>E11</f>
        <v>ZTP - Plynovod</v>
      </c>
      <c r="F81" s="333"/>
      <c r="G81" s="333"/>
      <c r="H81" s="333"/>
      <c r="L81" s="33"/>
    </row>
    <row r="82" spans="2:65" s="1" customFormat="1" ht="6.95" customHeight="1" x14ac:dyDescent="0.2">
      <c r="B82" s="33"/>
      <c r="L82" s="33"/>
    </row>
    <row r="83" spans="2:65" s="1" customFormat="1" ht="12" customHeight="1" x14ac:dyDescent="0.2">
      <c r="B83" s="33"/>
      <c r="C83" s="28" t="s">
        <v>21</v>
      </c>
      <c r="F83" s="26" t="str">
        <f>F14</f>
        <v>Štefánikova 3/61, 15000 Praha 5</v>
      </c>
      <c r="I83" s="28" t="s">
        <v>23</v>
      </c>
      <c r="J83" s="50" t="str">
        <f>IF(J14="","",J14)</f>
        <v>25. 4. 2024</v>
      </c>
      <c r="L83" s="33"/>
    </row>
    <row r="84" spans="2:65" s="1" customFormat="1" ht="6.95" customHeight="1" x14ac:dyDescent="0.2">
      <c r="B84" s="33"/>
      <c r="L84" s="33"/>
    </row>
    <row r="85" spans="2:65" s="1" customFormat="1" ht="15.2" customHeight="1" x14ac:dyDescent="0.2">
      <c r="B85" s="33"/>
      <c r="C85" s="28" t="s">
        <v>25</v>
      </c>
      <c r="F85" s="26" t="str">
        <f>E17</f>
        <v>Městská část Praha 5</v>
      </c>
      <c r="I85" s="28" t="s">
        <v>33</v>
      </c>
      <c r="J85" s="31" t="str">
        <f>E23</f>
        <v>Boa projekt s.r.o.</v>
      </c>
      <c r="L85" s="33"/>
    </row>
    <row r="86" spans="2:65" s="1" customFormat="1" ht="15.2" customHeight="1" x14ac:dyDescent="0.2">
      <c r="B86" s="33"/>
      <c r="C86" s="28" t="s">
        <v>31</v>
      </c>
      <c r="F86" s="26" t="str">
        <f>IF(E20="","",E20)</f>
        <v>Vyplň údaj</v>
      </c>
      <c r="I86" s="28" t="s">
        <v>37</v>
      </c>
      <c r="J86" s="31" t="str">
        <f>E26</f>
        <v xml:space="preserve"> </v>
      </c>
      <c r="L86" s="33"/>
    </row>
    <row r="87" spans="2:65" s="1" customFormat="1" ht="10.35" customHeight="1" x14ac:dyDescent="0.2">
      <c r="B87" s="33"/>
      <c r="L87" s="33"/>
    </row>
    <row r="88" spans="2:65" s="10" customFormat="1" ht="29.25" customHeight="1" x14ac:dyDescent="0.2">
      <c r="B88" s="110"/>
      <c r="C88" s="111" t="s">
        <v>143</v>
      </c>
      <c r="D88" s="112" t="s">
        <v>60</v>
      </c>
      <c r="E88" s="112" t="s">
        <v>56</v>
      </c>
      <c r="F88" s="112" t="s">
        <v>57</v>
      </c>
      <c r="G88" s="112" t="s">
        <v>144</v>
      </c>
      <c r="H88" s="112" t="s">
        <v>145</v>
      </c>
      <c r="I88" s="112" t="s">
        <v>146</v>
      </c>
      <c r="J88" s="112" t="s">
        <v>116</v>
      </c>
      <c r="K88" s="113" t="s">
        <v>147</v>
      </c>
      <c r="L88" s="110"/>
      <c r="M88" s="56" t="s">
        <v>19</v>
      </c>
      <c r="N88" s="57" t="s">
        <v>45</v>
      </c>
      <c r="O88" s="57" t="s">
        <v>148</v>
      </c>
      <c r="P88" s="57" t="s">
        <v>149</v>
      </c>
      <c r="Q88" s="57" t="s">
        <v>150</v>
      </c>
      <c r="R88" s="57" t="s">
        <v>151</v>
      </c>
      <c r="S88" s="57" t="s">
        <v>152</v>
      </c>
      <c r="T88" s="57" t="s">
        <v>153</v>
      </c>
      <c r="U88" s="273" t="s">
        <v>1874</v>
      </c>
    </row>
    <row r="89" spans="2:65" s="1" customFormat="1" ht="22.9" customHeight="1" x14ac:dyDescent="0.25">
      <c r="B89" s="33"/>
      <c r="C89" s="61" t="s">
        <v>155</v>
      </c>
      <c r="J89" s="114">
        <f>BK89</f>
        <v>0</v>
      </c>
      <c r="L89" s="33"/>
      <c r="M89" s="59"/>
      <c r="N89" s="51"/>
      <c r="O89" s="51"/>
      <c r="P89" s="115">
        <f>P90+P94+P98+P107</f>
        <v>0</v>
      </c>
      <c r="Q89" s="51"/>
      <c r="R89" s="115">
        <f>R90+R94+R98+R107</f>
        <v>0</v>
      </c>
      <c r="S89" s="51"/>
      <c r="T89" s="115">
        <f>T90+T94+T98+T107</f>
        <v>0</v>
      </c>
      <c r="U89" s="274">
        <f>SUM(V89:V666)</f>
        <v>0</v>
      </c>
      <c r="AT89" s="18" t="s">
        <v>74</v>
      </c>
      <c r="AU89" s="18" t="s">
        <v>117</v>
      </c>
      <c r="BK89" s="116">
        <f>BK90+BK94+BK98+BK107</f>
        <v>0</v>
      </c>
    </row>
    <row r="90" spans="2:65" s="11" customFormat="1" ht="25.9" customHeight="1" x14ac:dyDescent="0.2">
      <c r="B90" s="117"/>
      <c r="D90" s="118" t="s">
        <v>74</v>
      </c>
      <c r="E90" s="119" t="s">
        <v>1357</v>
      </c>
      <c r="F90" s="119" t="s">
        <v>1535</v>
      </c>
      <c r="I90" s="120"/>
      <c r="J90" s="121">
        <f>BK90</f>
        <v>0</v>
      </c>
      <c r="L90" s="117"/>
      <c r="M90" s="122"/>
      <c r="P90" s="123">
        <f>SUM(P91:P93)</f>
        <v>0</v>
      </c>
      <c r="R90" s="123">
        <f>SUM(R91:R93)</f>
        <v>0</v>
      </c>
      <c r="T90" s="123">
        <f>SUM(T91:T93)</f>
        <v>0</v>
      </c>
      <c r="U90" s="275"/>
      <c r="V90" s="1" t="str">
        <f t="shared" ref="V90:V115" si="0">IF(U90="investice",J90,"")</f>
        <v/>
      </c>
      <c r="AR90" s="118" t="s">
        <v>82</v>
      </c>
      <c r="AT90" s="125" t="s">
        <v>74</v>
      </c>
      <c r="AU90" s="125" t="s">
        <v>75</v>
      </c>
      <c r="AY90" s="118" t="s">
        <v>158</v>
      </c>
      <c r="BK90" s="126">
        <f>SUM(BK91:BK93)</f>
        <v>0</v>
      </c>
    </row>
    <row r="91" spans="2:65" s="1" customFormat="1" ht="16.5" customHeight="1" x14ac:dyDescent="0.2">
      <c r="B91" s="33"/>
      <c r="C91" s="129" t="s">
        <v>82</v>
      </c>
      <c r="D91" s="129" t="s">
        <v>161</v>
      </c>
      <c r="E91" s="130" t="s">
        <v>1461</v>
      </c>
      <c r="F91" s="131" t="s">
        <v>1536</v>
      </c>
      <c r="G91" s="132" t="s">
        <v>1364</v>
      </c>
      <c r="H91" s="133">
        <v>6</v>
      </c>
      <c r="I91" s="134"/>
      <c r="J91" s="135">
        <f>ROUND(I91*H91,2)</f>
        <v>0</v>
      </c>
      <c r="K91" s="131" t="s">
        <v>19</v>
      </c>
      <c r="L91" s="33"/>
      <c r="M91" s="136" t="s">
        <v>19</v>
      </c>
      <c r="N91" s="137" t="s">
        <v>47</v>
      </c>
      <c r="P91" s="138">
        <f>O91*H91</f>
        <v>0</v>
      </c>
      <c r="Q91" s="138">
        <v>0</v>
      </c>
      <c r="R91" s="138">
        <f>Q91*H91</f>
        <v>0</v>
      </c>
      <c r="S91" s="138">
        <v>0</v>
      </c>
      <c r="T91" s="138">
        <f>S91*H91</f>
        <v>0</v>
      </c>
      <c r="U91" s="276" t="s">
        <v>19</v>
      </c>
      <c r="V91" s="1" t="str">
        <f t="shared" si="0"/>
        <v/>
      </c>
      <c r="AR91" s="140" t="s">
        <v>166</v>
      </c>
      <c r="AT91" s="140" t="s">
        <v>161</v>
      </c>
      <c r="AU91" s="140" t="s">
        <v>82</v>
      </c>
      <c r="AY91" s="18" t="s">
        <v>158</v>
      </c>
      <c r="BE91" s="141">
        <f>IF(N91="základní",J91,0)</f>
        <v>0</v>
      </c>
      <c r="BF91" s="141">
        <f>IF(N91="snížená",J91,0)</f>
        <v>0</v>
      </c>
      <c r="BG91" s="141">
        <f>IF(N91="zákl. přenesená",J91,0)</f>
        <v>0</v>
      </c>
      <c r="BH91" s="141">
        <f>IF(N91="sníž. přenesená",J91,0)</f>
        <v>0</v>
      </c>
      <c r="BI91" s="141">
        <f>IF(N91="nulová",J91,0)</f>
        <v>0</v>
      </c>
      <c r="BJ91" s="18" t="s">
        <v>88</v>
      </c>
      <c r="BK91" s="141">
        <f>ROUND(I91*H91,2)</f>
        <v>0</v>
      </c>
      <c r="BL91" s="18" t="s">
        <v>166</v>
      </c>
      <c r="BM91" s="140" t="s">
        <v>88</v>
      </c>
    </row>
    <row r="92" spans="2:65" s="1" customFormat="1" ht="16.5" customHeight="1" x14ac:dyDescent="0.2">
      <c r="B92" s="33"/>
      <c r="C92" s="129" t="s">
        <v>88</v>
      </c>
      <c r="D92" s="129" t="s">
        <v>161</v>
      </c>
      <c r="E92" s="130" t="s">
        <v>1464</v>
      </c>
      <c r="F92" s="131" t="s">
        <v>1537</v>
      </c>
      <c r="G92" s="132" t="s">
        <v>1364</v>
      </c>
      <c r="H92" s="133">
        <v>11</v>
      </c>
      <c r="I92" s="134"/>
      <c r="J92" s="135">
        <f>ROUND(I92*H92,2)</f>
        <v>0</v>
      </c>
      <c r="K92" s="131" t="s">
        <v>19</v>
      </c>
      <c r="L92" s="33"/>
      <c r="M92" s="136" t="s">
        <v>19</v>
      </c>
      <c r="N92" s="137" t="s">
        <v>47</v>
      </c>
      <c r="P92" s="138">
        <f>O92*H92</f>
        <v>0</v>
      </c>
      <c r="Q92" s="138">
        <v>0</v>
      </c>
      <c r="R92" s="138">
        <f>Q92*H92</f>
        <v>0</v>
      </c>
      <c r="S92" s="138">
        <v>0</v>
      </c>
      <c r="T92" s="138">
        <f>S92*H92</f>
        <v>0</v>
      </c>
      <c r="U92" s="276" t="s">
        <v>19</v>
      </c>
      <c r="V92" s="1" t="str">
        <f t="shared" si="0"/>
        <v/>
      </c>
      <c r="AR92" s="140" t="s">
        <v>166</v>
      </c>
      <c r="AT92" s="140" t="s">
        <v>161</v>
      </c>
      <c r="AU92" s="140" t="s">
        <v>82</v>
      </c>
      <c r="AY92" s="18" t="s">
        <v>158</v>
      </c>
      <c r="BE92" s="141">
        <f>IF(N92="základní",J92,0)</f>
        <v>0</v>
      </c>
      <c r="BF92" s="141">
        <f>IF(N92="snížená",J92,0)</f>
        <v>0</v>
      </c>
      <c r="BG92" s="141">
        <f>IF(N92="zákl. přenesená",J92,0)</f>
        <v>0</v>
      </c>
      <c r="BH92" s="141">
        <f>IF(N92="sníž. přenesená",J92,0)</f>
        <v>0</v>
      </c>
      <c r="BI92" s="141">
        <f>IF(N92="nulová",J92,0)</f>
        <v>0</v>
      </c>
      <c r="BJ92" s="18" t="s">
        <v>88</v>
      </c>
      <c r="BK92" s="141">
        <f>ROUND(I92*H92,2)</f>
        <v>0</v>
      </c>
      <c r="BL92" s="18" t="s">
        <v>166</v>
      </c>
      <c r="BM92" s="140" t="s">
        <v>166</v>
      </c>
    </row>
    <row r="93" spans="2:65" s="1" customFormat="1" ht="16.5" customHeight="1" x14ac:dyDescent="0.2">
      <c r="B93" s="33"/>
      <c r="C93" s="129" t="s">
        <v>159</v>
      </c>
      <c r="D93" s="129" t="s">
        <v>161</v>
      </c>
      <c r="E93" s="130" t="s">
        <v>1538</v>
      </c>
      <c r="F93" s="131" t="s">
        <v>1539</v>
      </c>
      <c r="G93" s="132" t="s">
        <v>1364</v>
      </c>
      <c r="H93" s="133">
        <v>1</v>
      </c>
      <c r="I93" s="134"/>
      <c r="J93" s="135">
        <f>ROUND(I93*H93,2)</f>
        <v>0</v>
      </c>
      <c r="K93" s="131" t="s">
        <v>19</v>
      </c>
      <c r="L93" s="33"/>
      <c r="M93" s="136" t="s">
        <v>19</v>
      </c>
      <c r="N93" s="137" t="s">
        <v>47</v>
      </c>
      <c r="P93" s="138">
        <f>O93*H93</f>
        <v>0</v>
      </c>
      <c r="Q93" s="138">
        <v>0</v>
      </c>
      <c r="R93" s="138">
        <f>Q93*H93</f>
        <v>0</v>
      </c>
      <c r="S93" s="138">
        <v>0</v>
      </c>
      <c r="T93" s="138">
        <f>S93*H93</f>
        <v>0</v>
      </c>
      <c r="U93" s="276" t="s">
        <v>19</v>
      </c>
      <c r="V93" s="1" t="str">
        <f t="shared" si="0"/>
        <v/>
      </c>
      <c r="AR93" s="140" t="s">
        <v>166</v>
      </c>
      <c r="AT93" s="140" t="s">
        <v>161</v>
      </c>
      <c r="AU93" s="140" t="s">
        <v>82</v>
      </c>
      <c r="AY93" s="18" t="s">
        <v>158</v>
      </c>
      <c r="BE93" s="141">
        <f>IF(N93="základní",J93,0)</f>
        <v>0</v>
      </c>
      <c r="BF93" s="141">
        <f>IF(N93="snížená",J93,0)</f>
        <v>0</v>
      </c>
      <c r="BG93" s="141">
        <f>IF(N93="zákl. přenesená",J93,0)</f>
        <v>0</v>
      </c>
      <c r="BH93" s="141">
        <f>IF(N93="sníž. přenesená",J93,0)</f>
        <v>0</v>
      </c>
      <c r="BI93" s="141">
        <f>IF(N93="nulová",J93,0)</f>
        <v>0</v>
      </c>
      <c r="BJ93" s="18" t="s">
        <v>88</v>
      </c>
      <c r="BK93" s="141">
        <f>ROUND(I93*H93,2)</f>
        <v>0</v>
      </c>
      <c r="BL93" s="18" t="s">
        <v>166</v>
      </c>
      <c r="BM93" s="140" t="s">
        <v>197</v>
      </c>
    </row>
    <row r="94" spans="2:65" s="11" customFormat="1" ht="25.9" customHeight="1" x14ac:dyDescent="0.2">
      <c r="B94" s="117"/>
      <c r="D94" s="118" t="s">
        <v>74</v>
      </c>
      <c r="E94" s="119" t="s">
        <v>1377</v>
      </c>
      <c r="F94" s="119" t="s">
        <v>1540</v>
      </c>
      <c r="I94" s="120"/>
      <c r="J94" s="121">
        <f>BK94</f>
        <v>0</v>
      </c>
      <c r="L94" s="117"/>
      <c r="M94" s="122"/>
      <c r="P94" s="123">
        <f>SUM(P95:P97)</f>
        <v>0</v>
      </c>
      <c r="R94" s="123">
        <f>SUM(R95:R97)</f>
        <v>0</v>
      </c>
      <c r="T94" s="123">
        <f>SUM(T95:T97)</f>
        <v>0</v>
      </c>
      <c r="U94" s="275"/>
      <c r="V94" s="1" t="str">
        <f t="shared" si="0"/>
        <v/>
      </c>
      <c r="AR94" s="118" t="s">
        <v>82</v>
      </c>
      <c r="AT94" s="125" t="s">
        <v>74</v>
      </c>
      <c r="AU94" s="125" t="s">
        <v>75</v>
      </c>
      <c r="AY94" s="118" t="s">
        <v>158</v>
      </c>
      <c r="BK94" s="126">
        <f>SUM(BK95:BK97)</f>
        <v>0</v>
      </c>
    </row>
    <row r="95" spans="2:65" s="1" customFormat="1" ht="16.5" customHeight="1" x14ac:dyDescent="0.2">
      <c r="B95" s="33"/>
      <c r="C95" s="129" t="s">
        <v>166</v>
      </c>
      <c r="D95" s="129" t="s">
        <v>161</v>
      </c>
      <c r="E95" s="130" t="s">
        <v>1467</v>
      </c>
      <c r="F95" s="131" t="s">
        <v>1541</v>
      </c>
      <c r="G95" s="132" t="s">
        <v>1361</v>
      </c>
      <c r="H95" s="133">
        <v>6</v>
      </c>
      <c r="I95" s="134"/>
      <c r="J95" s="135">
        <f>ROUND(I95*H95,2)</f>
        <v>0</v>
      </c>
      <c r="K95" s="131" t="s">
        <v>19</v>
      </c>
      <c r="L95" s="33"/>
      <c r="M95" s="136" t="s">
        <v>19</v>
      </c>
      <c r="N95" s="137" t="s">
        <v>47</v>
      </c>
      <c r="P95" s="138">
        <f>O95*H95</f>
        <v>0</v>
      </c>
      <c r="Q95" s="138">
        <v>0</v>
      </c>
      <c r="R95" s="138">
        <f>Q95*H95</f>
        <v>0</v>
      </c>
      <c r="S95" s="138">
        <v>0</v>
      </c>
      <c r="T95" s="138">
        <f>S95*H95</f>
        <v>0</v>
      </c>
      <c r="U95" s="276" t="s">
        <v>19</v>
      </c>
      <c r="V95" s="1" t="str">
        <f t="shared" si="0"/>
        <v/>
      </c>
      <c r="AR95" s="140" t="s">
        <v>166</v>
      </c>
      <c r="AT95" s="140" t="s">
        <v>161</v>
      </c>
      <c r="AU95" s="140" t="s">
        <v>82</v>
      </c>
      <c r="AY95" s="18" t="s">
        <v>158</v>
      </c>
      <c r="BE95" s="141">
        <f>IF(N95="základní",J95,0)</f>
        <v>0</v>
      </c>
      <c r="BF95" s="141">
        <f>IF(N95="snížená",J95,0)</f>
        <v>0</v>
      </c>
      <c r="BG95" s="141">
        <f>IF(N95="zákl. přenesená",J95,0)</f>
        <v>0</v>
      </c>
      <c r="BH95" s="141">
        <f>IF(N95="sníž. přenesená",J95,0)</f>
        <v>0</v>
      </c>
      <c r="BI95" s="141">
        <f>IF(N95="nulová",J95,0)</f>
        <v>0</v>
      </c>
      <c r="BJ95" s="18" t="s">
        <v>88</v>
      </c>
      <c r="BK95" s="141">
        <f>ROUND(I95*H95,2)</f>
        <v>0</v>
      </c>
      <c r="BL95" s="18" t="s">
        <v>166</v>
      </c>
      <c r="BM95" s="140" t="s">
        <v>209</v>
      </c>
    </row>
    <row r="96" spans="2:65" s="1" customFormat="1" ht="16.5" customHeight="1" x14ac:dyDescent="0.2">
      <c r="B96" s="33"/>
      <c r="C96" s="129" t="s">
        <v>192</v>
      </c>
      <c r="D96" s="129" t="s">
        <v>161</v>
      </c>
      <c r="E96" s="130" t="s">
        <v>1469</v>
      </c>
      <c r="F96" s="131" t="s">
        <v>1541</v>
      </c>
      <c r="G96" s="132" t="s">
        <v>1361</v>
      </c>
      <c r="H96" s="133">
        <v>11</v>
      </c>
      <c r="I96" s="134"/>
      <c r="J96" s="135">
        <f>ROUND(I96*H96,2)</f>
        <v>0</v>
      </c>
      <c r="K96" s="131" t="s">
        <v>19</v>
      </c>
      <c r="L96" s="33"/>
      <c r="M96" s="136" t="s">
        <v>19</v>
      </c>
      <c r="N96" s="137" t="s">
        <v>47</v>
      </c>
      <c r="P96" s="138">
        <f>O96*H96</f>
        <v>0</v>
      </c>
      <c r="Q96" s="138">
        <v>0</v>
      </c>
      <c r="R96" s="138">
        <f>Q96*H96</f>
        <v>0</v>
      </c>
      <c r="S96" s="138">
        <v>0</v>
      </c>
      <c r="T96" s="138">
        <f>S96*H96</f>
        <v>0</v>
      </c>
      <c r="U96" s="276" t="s">
        <v>19</v>
      </c>
      <c r="V96" s="1" t="str">
        <f t="shared" si="0"/>
        <v/>
      </c>
      <c r="AR96" s="140" t="s">
        <v>166</v>
      </c>
      <c r="AT96" s="140" t="s">
        <v>161</v>
      </c>
      <c r="AU96" s="140" t="s">
        <v>82</v>
      </c>
      <c r="AY96" s="18" t="s">
        <v>158</v>
      </c>
      <c r="BE96" s="141">
        <f>IF(N96="základní",J96,0)</f>
        <v>0</v>
      </c>
      <c r="BF96" s="141">
        <f>IF(N96="snížená",J96,0)</f>
        <v>0</v>
      </c>
      <c r="BG96" s="141">
        <f>IF(N96="zákl. přenesená",J96,0)</f>
        <v>0</v>
      </c>
      <c r="BH96" s="141">
        <f>IF(N96="sníž. přenesená",J96,0)</f>
        <v>0</v>
      </c>
      <c r="BI96" s="141">
        <f>IF(N96="nulová",J96,0)</f>
        <v>0</v>
      </c>
      <c r="BJ96" s="18" t="s">
        <v>88</v>
      </c>
      <c r="BK96" s="141">
        <f>ROUND(I96*H96,2)</f>
        <v>0</v>
      </c>
      <c r="BL96" s="18" t="s">
        <v>166</v>
      </c>
      <c r="BM96" s="140" t="s">
        <v>219</v>
      </c>
    </row>
    <row r="97" spans="2:65" s="1" customFormat="1" ht="16.5" customHeight="1" x14ac:dyDescent="0.2">
      <c r="B97" s="33"/>
      <c r="C97" s="129" t="s">
        <v>197</v>
      </c>
      <c r="D97" s="129" t="s">
        <v>161</v>
      </c>
      <c r="E97" s="130" t="s">
        <v>1472</v>
      </c>
      <c r="F97" s="131" t="s">
        <v>1542</v>
      </c>
      <c r="G97" s="132" t="s">
        <v>1361</v>
      </c>
      <c r="H97" s="133">
        <v>1</v>
      </c>
      <c r="I97" s="134"/>
      <c r="J97" s="135">
        <f>ROUND(I97*H97,2)</f>
        <v>0</v>
      </c>
      <c r="K97" s="131" t="s">
        <v>19</v>
      </c>
      <c r="L97" s="33"/>
      <c r="M97" s="136" t="s">
        <v>19</v>
      </c>
      <c r="N97" s="137" t="s">
        <v>47</v>
      </c>
      <c r="P97" s="138">
        <f>O97*H97</f>
        <v>0</v>
      </c>
      <c r="Q97" s="138">
        <v>0</v>
      </c>
      <c r="R97" s="138">
        <f>Q97*H97</f>
        <v>0</v>
      </c>
      <c r="S97" s="138">
        <v>0</v>
      </c>
      <c r="T97" s="138">
        <f>S97*H97</f>
        <v>0</v>
      </c>
      <c r="U97" s="276" t="s">
        <v>19</v>
      </c>
      <c r="V97" s="1" t="str">
        <f t="shared" si="0"/>
        <v/>
      </c>
      <c r="AR97" s="140" t="s">
        <v>166</v>
      </c>
      <c r="AT97" s="140" t="s">
        <v>161</v>
      </c>
      <c r="AU97" s="140" t="s">
        <v>82</v>
      </c>
      <c r="AY97" s="18" t="s">
        <v>158</v>
      </c>
      <c r="BE97" s="141">
        <f>IF(N97="základní",J97,0)</f>
        <v>0</v>
      </c>
      <c r="BF97" s="141">
        <f>IF(N97="snížená",J97,0)</f>
        <v>0</v>
      </c>
      <c r="BG97" s="141">
        <f>IF(N97="zákl. přenesená",J97,0)</f>
        <v>0</v>
      </c>
      <c r="BH97" s="141">
        <f>IF(N97="sníž. přenesená",J97,0)</f>
        <v>0</v>
      </c>
      <c r="BI97" s="141">
        <f>IF(N97="nulová",J97,0)</f>
        <v>0</v>
      </c>
      <c r="BJ97" s="18" t="s">
        <v>88</v>
      </c>
      <c r="BK97" s="141">
        <f>ROUND(I97*H97,2)</f>
        <v>0</v>
      </c>
      <c r="BL97" s="18" t="s">
        <v>166</v>
      </c>
      <c r="BM97" s="140" t="s">
        <v>8</v>
      </c>
    </row>
    <row r="98" spans="2:65" s="11" customFormat="1" ht="25.9" customHeight="1" x14ac:dyDescent="0.2">
      <c r="B98" s="117"/>
      <c r="D98" s="118" t="s">
        <v>74</v>
      </c>
      <c r="E98" s="119" t="s">
        <v>1393</v>
      </c>
      <c r="F98" s="119" t="s">
        <v>1543</v>
      </c>
      <c r="I98" s="120"/>
      <c r="J98" s="121">
        <f>BK98</f>
        <v>0</v>
      </c>
      <c r="L98" s="117"/>
      <c r="M98" s="122"/>
      <c r="P98" s="123">
        <f>SUM(P99:P106)</f>
        <v>0</v>
      </c>
      <c r="R98" s="123">
        <f>SUM(R99:R106)</f>
        <v>0</v>
      </c>
      <c r="T98" s="123">
        <f>SUM(T99:T106)</f>
        <v>0</v>
      </c>
      <c r="U98" s="275"/>
      <c r="V98" s="1" t="str">
        <f t="shared" si="0"/>
        <v/>
      </c>
      <c r="AR98" s="118" t="s">
        <v>82</v>
      </c>
      <c r="AT98" s="125" t="s">
        <v>74</v>
      </c>
      <c r="AU98" s="125" t="s">
        <v>75</v>
      </c>
      <c r="AY98" s="118" t="s">
        <v>158</v>
      </c>
      <c r="BK98" s="126">
        <f>SUM(BK99:BK106)</f>
        <v>0</v>
      </c>
    </row>
    <row r="99" spans="2:65" s="1" customFormat="1" ht="16.5" customHeight="1" x14ac:dyDescent="0.2">
      <c r="B99" s="33"/>
      <c r="C99" s="129" t="s">
        <v>203</v>
      </c>
      <c r="D99" s="129" t="s">
        <v>161</v>
      </c>
      <c r="E99" s="130" t="s">
        <v>1475</v>
      </c>
      <c r="F99" s="131" t="s">
        <v>1544</v>
      </c>
      <c r="G99" s="132" t="s">
        <v>1361</v>
      </c>
      <c r="H99" s="133">
        <v>1</v>
      </c>
      <c r="I99" s="134"/>
      <c r="J99" s="135">
        <f>ROUND(I99*H99,2)</f>
        <v>0</v>
      </c>
      <c r="K99" s="131" t="s">
        <v>19</v>
      </c>
      <c r="L99" s="33"/>
      <c r="M99" s="136" t="s">
        <v>19</v>
      </c>
      <c r="N99" s="137" t="s">
        <v>47</v>
      </c>
      <c r="P99" s="138">
        <f>O99*H99</f>
        <v>0</v>
      </c>
      <c r="Q99" s="138">
        <v>0</v>
      </c>
      <c r="R99" s="138">
        <f>Q99*H99</f>
        <v>0</v>
      </c>
      <c r="S99" s="138">
        <v>0</v>
      </c>
      <c r="T99" s="138">
        <f>S99*H99</f>
        <v>0</v>
      </c>
      <c r="U99" s="276" t="s">
        <v>19</v>
      </c>
      <c r="V99" s="1" t="str">
        <f t="shared" si="0"/>
        <v/>
      </c>
      <c r="AR99" s="140" t="s">
        <v>166</v>
      </c>
      <c r="AT99" s="140" t="s">
        <v>161</v>
      </c>
      <c r="AU99" s="140" t="s">
        <v>82</v>
      </c>
      <c r="AY99" s="18" t="s">
        <v>158</v>
      </c>
      <c r="BE99" s="141">
        <f>IF(N99="základní",J99,0)</f>
        <v>0</v>
      </c>
      <c r="BF99" s="141">
        <f>IF(N99="snížená",J99,0)</f>
        <v>0</v>
      </c>
      <c r="BG99" s="141">
        <f>IF(N99="zákl. přenesená",J99,0)</f>
        <v>0</v>
      </c>
      <c r="BH99" s="141">
        <f>IF(N99="sníž. přenesená",J99,0)</f>
        <v>0</v>
      </c>
      <c r="BI99" s="141">
        <f>IF(N99="nulová",J99,0)</f>
        <v>0</v>
      </c>
      <c r="BJ99" s="18" t="s">
        <v>88</v>
      </c>
      <c r="BK99" s="141">
        <f>ROUND(I99*H99,2)</f>
        <v>0</v>
      </c>
      <c r="BL99" s="18" t="s">
        <v>166</v>
      </c>
      <c r="BM99" s="140" t="s">
        <v>243</v>
      </c>
    </row>
    <row r="100" spans="2:65" s="1" customFormat="1" ht="19.5" x14ac:dyDescent="0.2">
      <c r="B100" s="33"/>
      <c r="D100" s="147" t="s">
        <v>248</v>
      </c>
      <c r="F100" s="164" t="s">
        <v>1545</v>
      </c>
      <c r="I100" s="144"/>
      <c r="L100" s="33"/>
      <c r="M100" s="145"/>
      <c r="U100" s="277"/>
      <c r="V100" s="1" t="str">
        <f t="shared" si="0"/>
        <v/>
      </c>
      <c r="AT100" s="18" t="s">
        <v>248</v>
      </c>
      <c r="AU100" s="18" t="s">
        <v>82</v>
      </c>
    </row>
    <row r="101" spans="2:65" s="1" customFormat="1" ht="16.5" customHeight="1" x14ac:dyDescent="0.2">
      <c r="B101" s="33"/>
      <c r="C101" s="129" t="s">
        <v>209</v>
      </c>
      <c r="D101" s="129" t="s">
        <v>161</v>
      </c>
      <c r="E101" s="130" t="s">
        <v>1478</v>
      </c>
      <c r="F101" s="131" t="s">
        <v>1492</v>
      </c>
      <c r="G101" s="132" t="s">
        <v>1361</v>
      </c>
      <c r="H101" s="133">
        <v>1</v>
      </c>
      <c r="I101" s="134"/>
      <c r="J101" s="135">
        <f>ROUND(I101*H101,2)</f>
        <v>0</v>
      </c>
      <c r="K101" s="131" t="s">
        <v>19</v>
      </c>
      <c r="L101" s="33"/>
      <c r="M101" s="136" t="s">
        <v>19</v>
      </c>
      <c r="N101" s="137" t="s">
        <v>47</v>
      </c>
      <c r="P101" s="138">
        <f>O101*H101</f>
        <v>0</v>
      </c>
      <c r="Q101" s="138">
        <v>0</v>
      </c>
      <c r="R101" s="138">
        <f>Q101*H101</f>
        <v>0</v>
      </c>
      <c r="S101" s="138">
        <v>0</v>
      </c>
      <c r="T101" s="138">
        <f>S101*H101</f>
        <v>0</v>
      </c>
      <c r="U101" s="276" t="s">
        <v>19</v>
      </c>
      <c r="V101" s="1" t="str">
        <f t="shared" si="0"/>
        <v/>
      </c>
      <c r="AR101" s="140" t="s">
        <v>166</v>
      </c>
      <c r="AT101" s="140" t="s">
        <v>161</v>
      </c>
      <c r="AU101" s="140" t="s">
        <v>82</v>
      </c>
      <c r="AY101" s="18" t="s">
        <v>158</v>
      </c>
      <c r="BE101" s="141">
        <f>IF(N101="základní",J101,0)</f>
        <v>0</v>
      </c>
      <c r="BF101" s="141">
        <f>IF(N101="snížená",J101,0)</f>
        <v>0</v>
      </c>
      <c r="BG101" s="141">
        <f>IF(N101="zákl. přenesená",J101,0)</f>
        <v>0</v>
      </c>
      <c r="BH101" s="141">
        <f>IF(N101="sníž. přenesená",J101,0)</f>
        <v>0</v>
      </c>
      <c r="BI101" s="141">
        <f>IF(N101="nulová",J101,0)</f>
        <v>0</v>
      </c>
      <c r="BJ101" s="18" t="s">
        <v>88</v>
      </c>
      <c r="BK101" s="141">
        <f>ROUND(I101*H101,2)</f>
        <v>0</v>
      </c>
      <c r="BL101" s="18" t="s">
        <v>166</v>
      </c>
      <c r="BM101" s="140" t="s">
        <v>259</v>
      </c>
    </row>
    <row r="102" spans="2:65" s="1" customFormat="1" ht="19.5" x14ac:dyDescent="0.2">
      <c r="B102" s="33"/>
      <c r="D102" s="147" t="s">
        <v>248</v>
      </c>
      <c r="F102" s="164" t="s">
        <v>1546</v>
      </c>
      <c r="I102" s="144"/>
      <c r="L102" s="33"/>
      <c r="M102" s="145"/>
      <c r="U102" s="277"/>
      <c r="V102" s="1" t="str">
        <f t="shared" si="0"/>
        <v/>
      </c>
      <c r="AT102" s="18" t="s">
        <v>248</v>
      </c>
      <c r="AU102" s="18" t="s">
        <v>82</v>
      </c>
    </row>
    <row r="103" spans="2:65" s="1" customFormat="1" ht="16.5" customHeight="1" x14ac:dyDescent="0.2">
      <c r="B103" s="33"/>
      <c r="C103" s="129" t="s">
        <v>213</v>
      </c>
      <c r="D103" s="129" t="s">
        <v>161</v>
      </c>
      <c r="E103" s="130" t="s">
        <v>1480</v>
      </c>
      <c r="F103" s="131" t="s">
        <v>1547</v>
      </c>
      <c r="G103" s="132" t="s">
        <v>1361</v>
      </c>
      <c r="H103" s="133">
        <v>1</v>
      </c>
      <c r="I103" s="134"/>
      <c r="J103" s="135">
        <f>ROUND(I103*H103,2)</f>
        <v>0</v>
      </c>
      <c r="K103" s="131" t="s">
        <v>19</v>
      </c>
      <c r="L103" s="33"/>
      <c r="M103" s="136" t="s">
        <v>19</v>
      </c>
      <c r="N103" s="137" t="s">
        <v>47</v>
      </c>
      <c r="P103" s="138">
        <f>O103*H103</f>
        <v>0</v>
      </c>
      <c r="Q103" s="138">
        <v>0</v>
      </c>
      <c r="R103" s="138">
        <f>Q103*H103</f>
        <v>0</v>
      </c>
      <c r="S103" s="138">
        <v>0</v>
      </c>
      <c r="T103" s="138">
        <f>S103*H103</f>
        <v>0</v>
      </c>
      <c r="U103" s="276" t="s">
        <v>19</v>
      </c>
      <c r="V103" s="1" t="str">
        <f t="shared" si="0"/>
        <v/>
      </c>
      <c r="AR103" s="140" t="s">
        <v>166</v>
      </c>
      <c r="AT103" s="140" t="s">
        <v>161</v>
      </c>
      <c r="AU103" s="140" t="s">
        <v>82</v>
      </c>
      <c r="AY103" s="18" t="s">
        <v>158</v>
      </c>
      <c r="BE103" s="141">
        <f>IF(N103="základní",J103,0)</f>
        <v>0</v>
      </c>
      <c r="BF103" s="141">
        <f>IF(N103="snížená",J103,0)</f>
        <v>0</v>
      </c>
      <c r="BG103" s="141">
        <f>IF(N103="zákl. přenesená",J103,0)</f>
        <v>0</v>
      </c>
      <c r="BH103" s="141">
        <f>IF(N103="sníž. přenesená",J103,0)</f>
        <v>0</v>
      </c>
      <c r="BI103" s="141">
        <f>IF(N103="nulová",J103,0)</f>
        <v>0</v>
      </c>
      <c r="BJ103" s="18" t="s">
        <v>88</v>
      </c>
      <c r="BK103" s="141">
        <f>ROUND(I103*H103,2)</f>
        <v>0</v>
      </c>
      <c r="BL103" s="18" t="s">
        <v>166</v>
      </c>
      <c r="BM103" s="140" t="s">
        <v>273</v>
      </c>
    </row>
    <row r="104" spans="2:65" s="1" customFormat="1" ht="19.5" x14ac:dyDescent="0.2">
      <c r="B104" s="33"/>
      <c r="D104" s="147" t="s">
        <v>248</v>
      </c>
      <c r="F104" s="164" t="s">
        <v>1548</v>
      </c>
      <c r="I104" s="144"/>
      <c r="L104" s="33"/>
      <c r="M104" s="145"/>
      <c r="U104" s="277"/>
      <c r="V104" s="1" t="str">
        <f t="shared" si="0"/>
        <v/>
      </c>
      <c r="AT104" s="18" t="s">
        <v>248</v>
      </c>
      <c r="AU104" s="18" t="s">
        <v>82</v>
      </c>
    </row>
    <row r="105" spans="2:65" s="1" customFormat="1" ht="16.5" customHeight="1" x14ac:dyDescent="0.2">
      <c r="B105" s="33"/>
      <c r="C105" s="129" t="s">
        <v>219</v>
      </c>
      <c r="D105" s="129" t="s">
        <v>161</v>
      </c>
      <c r="E105" s="130" t="s">
        <v>1482</v>
      </c>
      <c r="F105" s="131" t="s">
        <v>1549</v>
      </c>
      <c r="G105" s="132" t="s">
        <v>1361</v>
      </c>
      <c r="H105" s="133">
        <v>1</v>
      </c>
      <c r="I105" s="134"/>
      <c r="J105" s="135">
        <f>ROUND(I105*H105,2)</f>
        <v>0</v>
      </c>
      <c r="K105" s="131" t="s">
        <v>19</v>
      </c>
      <c r="L105" s="33"/>
      <c r="M105" s="136" t="s">
        <v>19</v>
      </c>
      <c r="N105" s="137" t="s">
        <v>47</v>
      </c>
      <c r="P105" s="138">
        <f>O105*H105</f>
        <v>0</v>
      </c>
      <c r="Q105" s="138">
        <v>0</v>
      </c>
      <c r="R105" s="138">
        <f>Q105*H105</f>
        <v>0</v>
      </c>
      <c r="S105" s="138">
        <v>0</v>
      </c>
      <c r="T105" s="138">
        <f>S105*H105</f>
        <v>0</v>
      </c>
      <c r="U105" s="276" t="s">
        <v>19</v>
      </c>
      <c r="V105" s="1" t="str">
        <f t="shared" si="0"/>
        <v/>
      </c>
      <c r="AR105" s="140" t="s">
        <v>166</v>
      </c>
      <c r="AT105" s="140" t="s">
        <v>161</v>
      </c>
      <c r="AU105" s="140" t="s">
        <v>82</v>
      </c>
      <c r="AY105" s="18" t="s">
        <v>158</v>
      </c>
      <c r="BE105" s="141">
        <f>IF(N105="základní",J105,0)</f>
        <v>0</v>
      </c>
      <c r="BF105" s="141">
        <f>IF(N105="snížená",J105,0)</f>
        <v>0</v>
      </c>
      <c r="BG105" s="141">
        <f>IF(N105="zákl. přenesená",J105,0)</f>
        <v>0</v>
      </c>
      <c r="BH105" s="141">
        <f>IF(N105="sníž. přenesená",J105,0)</f>
        <v>0</v>
      </c>
      <c r="BI105" s="141">
        <f>IF(N105="nulová",J105,0)</f>
        <v>0</v>
      </c>
      <c r="BJ105" s="18" t="s">
        <v>88</v>
      </c>
      <c r="BK105" s="141">
        <f>ROUND(I105*H105,2)</f>
        <v>0</v>
      </c>
      <c r="BL105" s="18" t="s">
        <v>166</v>
      </c>
      <c r="BM105" s="140" t="s">
        <v>285</v>
      </c>
    </row>
    <row r="106" spans="2:65" s="1" customFormat="1" ht="19.5" x14ac:dyDescent="0.2">
      <c r="B106" s="33"/>
      <c r="D106" s="147" t="s">
        <v>248</v>
      </c>
      <c r="F106" s="164" t="s">
        <v>1550</v>
      </c>
      <c r="I106" s="144"/>
      <c r="L106" s="33"/>
      <c r="M106" s="145"/>
      <c r="U106" s="277"/>
      <c r="V106" s="1" t="str">
        <f t="shared" si="0"/>
        <v/>
      </c>
      <c r="AT106" s="18" t="s">
        <v>248</v>
      </c>
      <c r="AU106" s="18" t="s">
        <v>82</v>
      </c>
    </row>
    <row r="107" spans="2:65" s="11" customFormat="1" ht="25.9" customHeight="1" x14ac:dyDescent="0.2">
      <c r="B107" s="117"/>
      <c r="D107" s="118" t="s">
        <v>74</v>
      </c>
      <c r="E107" s="119" t="s">
        <v>1421</v>
      </c>
      <c r="F107" s="119" t="s">
        <v>1513</v>
      </c>
      <c r="I107" s="120"/>
      <c r="J107" s="121">
        <f>BK107</f>
        <v>0</v>
      </c>
      <c r="L107" s="117"/>
      <c r="M107" s="122"/>
      <c r="P107" s="123">
        <f>SUM(P108:P115)</f>
        <v>0</v>
      </c>
      <c r="R107" s="123">
        <f>SUM(R108:R115)</f>
        <v>0</v>
      </c>
      <c r="T107" s="123">
        <f>SUM(T108:T115)</f>
        <v>0</v>
      </c>
      <c r="U107" s="275"/>
      <c r="V107" s="1" t="str">
        <f t="shared" si="0"/>
        <v/>
      </c>
      <c r="AR107" s="118" t="s">
        <v>82</v>
      </c>
      <c r="AT107" s="125" t="s">
        <v>74</v>
      </c>
      <c r="AU107" s="125" t="s">
        <v>75</v>
      </c>
      <c r="AY107" s="118" t="s">
        <v>158</v>
      </c>
      <c r="BK107" s="126">
        <f>SUM(BK108:BK115)</f>
        <v>0</v>
      </c>
    </row>
    <row r="108" spans="2:65" s="1" customFormat="1" ht="24.2" customHeight="1" x14ac:dyDescent="0.2">
      <c r="B108" s="33"/>
      <c r="C108" s="129" t="s">
        <v>224</v>
      </c>
      <c r="D108" s="129" t="s">
        <v>161</v>
      </c>
      <c r="E108" s="130" t="s">
        <v>1491</v>
      </c>
      <c r="F108" s="131" t="s">
        <v>1551</v>
      </c>
      <c r="G108" s="132" t="s">
        <v>1364</v>
      </c>
      <c r="H108" s="133">
        <v>1</v>
      </c>
      <c r="I108" s="134"/>
      <c r="J108" s="135">
        <f>ROUND(I108*H108,2)</f>
        <v>0</v>
      </c>
      <c r="K108" s="131" t="s">
        <v>19</v>
      </c>
      <c r="L108" s="33"/>
      <c r="M108" s="136" t="s">
        <v>19</v>
      </c>
      <c r="N108" s="137" t="s">
        <v>47</v>
      </c>
      <c r="P108" s="138">
        <f>O108*H108</f>
        <v>0</v>
      </c>
      <c r="Q108" s="138">
        <v>0</v>
      </c>
      <c r="R108" s="138">
        <f>Q108*H108</f>
        <v>0</v>
      </c>
      <c r="S108" s="138">
        <v>0</v>
      </c>
      <c r="T108" s="138">
        <f>S108*H108</f>
        <v>0</v>
      </c>
      <c r="U108" s="276" t="s">
        <v>19</v>
      </c>
      <c r="V108" s="1" t="str">
        <f t="shared" si="0"/>
        <v/>
      </c>
      <c r="AR108" s="140" t="s">
        <v>166</v>
      </c>
      <c r="AT108" s="140" t="s">
        <v>161</v>
      </c>
      <c r="AU108" s="140" t="s">
        <v>82</v>
      </c>
      <c r="AY108" s="18" t="s">
        <v>158</v>
      </c>
      <c r="BE108" s="141">
        <f>IF(N108="základní",J108,0)</f>
        <v>0</v>
      </c>
      <c r="BF108" s="141">
        <f>IF(N108="snížená",J108,0)</f>
        <v>0</v>
      </c>
      <c r="BG108" s="141">
        <f>IF(N108="zákl. přenesená",J108,0)</f>
        <v>0</v>
      </c>
      <c r="BH108" s="141">
        <f>IF(N108="sníž. přenesená",J108,0)</f>
        <v>0</v>
      </c>
      <c r="BI108" s="141">
        <f>IF(N108="nulová",J108,0)</f>
        <v>0</v>
      </c>
      <c r="BJ108" s="18" t="s">
        <v>88</v>
      </c>
      <c r="BK108" s="141">
        <f>ROUND(I108*H108,2)</f>
        <v>0</v>
      </c>
      <c r="BL108" s="18" t="s">
        <v>166</v>
      </c>
      <c r="BM108" s="140" t="s">
        <v>304</v>
      </c>
    </row>
    <row r="109" spans="2:65" s="1" customFormat="1" ht="19.5" x14ac:dyDescent="0.2">
      <c r="B109" s="33"/>
      <c r="D109" s="147" t="s">
        <v>248</v>
      </c>
      <c r="F109" s="164" t="s">
        <v>1552</v>
      </c>
      <c r="I109" s="144"/>
      <c r="L109" s="33"/>
      <c r="M109" s="145"/>
      <c r="U109" s="277"/>
      <c r="V109" s="1" t="str">
        <f t="shared" si="0"/>
        <v/>
      </c>
      <c r="AT109" s="18" t="s">
        <v>248</v>
      </c>
      <c r="AU109" s="18" t="s">
        <v>82</v>
      </c>
    </row>
    <row r="110" spans="2:65" s="1" customFormat="1" ht="16.5" customHeight="1" x14ac:dyDescent="0.2">
      <c r="B110" s="33"/>
      <c r="C110" s="129" t="s">
        <v>8</v>
      </c>
      <c r="D110" s="129" t="s">
        <v>161</v>
      </c>
      <c r="E110" s="130" t="s">
        <v>1493</v>
      </c>
      <c r="F110" s="131" t="s">
        <v>1553</v>
      </c>
      <c r="G110" s="132" t="s">
        <v>1364</v>
      </c>
      <c r="H110" s="133">
        <v>1</v>
      </c>
      <c r="I110" s="134"/>
      <c r="J110" s="135">
        <f>ROUND(I110*H110,2)</f>
        <v>0</v>
      </c>
      <c r="K110" s="131" t="s">
        <v>19</v>
      </c>
      <c r="L110" s="33"/>
      <c r="M110" s="136" t="s">
        <v>19</v>
      </c>
      <c r="N110" s="137" t="s">
        <v>47</v>
      </c>
      <c r="P110" s="138">
        <f>O110*H110</f>
        <v>0</v>
      </c>
      <c r="Q110" s="138">
        <v>0</v>
      </c>
      <c r="R110" s="138">
        <f>Q110*H110</f>
        <v>0</v>
      </c>
      <c r="S110" s="138">
        <v>0</v>
      </c>
      <c r="T110" s="138">
        <f>S110*H110</f>
        <v>0</v>
      </c>
      <c r="U110" s="276" t="s">
        <v>19</v>
      </c>
      <c r="V110" s="1" t="str">
        <f t="shared" si="0"/>
        <v/>
      </c>
      <c r="AR110" s="140" t="s">
        <v>166</v>
      </c>
      <c r="AT110" s="140" t="s">
        <v>161</v>
      </c>
      <c r="AU110" s="140" t="s">
        <v>82</v>
      </c>
      <c r="AY110" s="18" t="s">
        <v>158</v>
      </c>
      <c r="BE110" s="141">
        <f>IF(N110="základní",J110,0)</f>
        <v>0</v>
      </c>
      <c r="BF110" s="141">
        <f>IF(N110="snížená",J110,0)</f>
        <v>0</v>
      </c>
      <c r="BG110" s="141">
        <f>IF(N110="zákl. přenesená",J110,0)</f>
        <v>0</v>
      </c>
      <c r="BH110" s="141">
        <f>IF(N110="sníž. přenesená",J110,0)</f>
        <v>0</v>
      </c>
      <c r="BI110" s="141">
        <f>IF(N110="nulová",J110,0)</f>
        <v>0</v>
      </c>
      <c r="BJ110" s="18" t="s">
        <v>88</v>
      </c>
      <c r="BK110" s="141">
        <f>ROUND(I110*H110,2)</f>
        <v>0</v>
      </c>
      <c r="BL110" s="18" t="s">
        <v>166</v>
      </c>
      <c r="BM110" s="140" t="s">
        <v>325</v>
      </c>
    </row>
    <row r="111" spans="2:65" s="1" customFormat="1" ht="19.5" x14ac:dyDescent="0.2">
      <c r="B111" s="33"/>
      <c r="D111" s="147" t="s">
        <v>248</v>
      </c>
      <c r="F111" s="164" t="s">
        <v>1554</v>
      </c>
      <c r="I111" s="144"/>
      <c r="L111" s="33"/>
      <c r="M111" s="145"/>
      <c r="U111" s="277"/>
      <c r="V111" s="1" t="str">
        <f t="shared" si="0"/>
        <v/>
      </c>
      <c r="AT111" s="18" t="s">
        <v>248</v>
      </c>
      <c r="AU111" s="18" t="s">
        <v>82</v>
      </c>
    </row>
    <row r="112" spans="2:65" s="1" customFormat="1" ht="16.5" customHeight="1" x14ac:dyDescent="0.2">
      <c r="B112" s="33"/>
      <c r="C112" s="129" t="s">
        <v>238</v>
      </c>
      <c r="D112" s="129" t="s">
        <v>161</v>
      </c>
      <c r="E112" s="130" t="s">
        <v>1555</v>
      </c>
      <c r="F112" s="131" t="s">
        <v>1556</v>
      </c>
      <c r="G112" s="132" t="s">
        <v>1364</v>
      </c>
      <c r="H112" s="133">
        <v>18</v>
      </c>
      <c r="I112" s="134"/>
      <c r="J112" s="135">
        <f>ROUND(I112*H112,2)</f>
        <v>0</v>
      </c>
      <c r="K112" s="131" t="s">
        <v>19</v>
      </c>
      <c r="L112" s="33"/>
      <c r="M112" s="136" t="s">
        <v>19</v>
      </c>
      <c r="N112" s="137" t="s">
        <v>47</v>
      </c>
      <c r="P112" s="138">
        <f>O112*H112</f>
        <v>0</v>
      </c>
      <c r="Q112" s="138">
        <v>0</v>
      </c>
      <c r="R112" s="138">
        <f>Q112*H112</f>
        <v>0</v>
      </c>
      <c r="S112" s="138">
        <v>0</v>
      </c>
      <c r="T112" s="138">
        <f>S112*H112</f>
        <v>0</v>
      </c>
      <c r="U112" s="276" t="s">
        <v>19</v>
      </c>
      <c r="V112" s="1" t="str">
        <f t="shared" si="0"/>
        <v/>
      </c>
      <c r="AR112" s="140" t="s">
        <v>166</v>
      </c>
      <c r="AT112" s="140" t="s">
        <v>161</v>
      </c>
      <c r="AU112" s="140" t="s">
        <v>82</v>
      </c>
      <c r="AY112" s="18" t="s">
        <v>158</v>
      </c>
      <c r="BE112" s="141">
        <f>IF(N112="základní",J112,0)</f>
        <v>0</v>
      </c>
      <c r="BF112" s="141">
        <f>IF(N112="snížená",J112,0)</f>
        <v>0</v>
      </c>
      <c r="BG112" s="141">
        <f>IF(N112="zákl. přenesená",J112,0)</f>
        <v>0</v>
      </c>
      <c r="BH112" s="141">
        <f>IF(N112="sníž. přenesená",J112,0)</f>
        <v>0</v>
      </c>
      <c r="BI112" s="141">
        <f>IF(N112="nulová",J112,0)</f>
        <v>0</v>
      </c>
      <c r="BJ112" s="18" t="s">
        <v>88</v>
      </c>
      <c r="BK112" s="141">
        <f>ROUND(I112*H112,2)</f>
        <v>0</v>
      </c>
      <c r="BL112" s="18" t="s">
        <v>166</v>
      </c>
      <c r="BM112" s="140" t="s">
        <v>345</v>
      </c>
    </row>
    <row r="113" spans="2:65" s="1" customFormat="1" ht="16.5" customHeight="1" x14ac:dyDescent="0.2">
      <c r="B113" s="33"/>
      <c r="C113" s="129" t="s">
        <v>243</v>
      </c>
      <c r="D113" s="129" t="s">
        <v>161</v>
      </c>
      <c r="E113" s="130" t="s">
        <v>1557</v>
      </c>
      <c r="F113" s="131" t="s">
        <v>1558</v>
      </c>
      <c r="G113" s="132" t="s">
        <v>1516</v>
      </c>
      <c r="H113" s="133">
        <v>1</v>
      </c>
      <c r="I113" s="134"/>
      <c r="J113" s="135">
        <f>ROUND(I113*H113,2)</f>
        <v>0</v>
      </c>
      <c r="K113" s="131" t="s">
        <v>19</v>
      </c>
      <c r="L113" s="33"/>
      <c r="M113" s="136" t="s">
        <v>19</v>
      </c>
      <c r="N113" s="137" t="s">
        <v>47</v>
      </c>
      <c r="P113" s="138">
        <f>O113*H113</f>
        <v>0</v>
      </c>
      <c r="Q113" s="138">
        <v>0</v>
      </c>
      <c r="R113" s="138">
        <f>Q113*H113</f>
        <v>0</v>
      </c>
      <c r="S113" s="138">
        <v>0</v>
      </c>
      <c r="T113" s="138">
        <f>S113*H113</f>
        <v>0</v>
      </c>
      <c r="U113" s="276" t="s">
        <v>19</v>
      </c>
      <c r="V113" s="1" t="str">
        <f t="shared" si="0"/>
        <v/>
      </c>
      <c r="AR113" s="140" t="s">
        <v>166</v>
      </c>
      <c r="AT113" s="140" t="s">
        <v>161</v>
      </c>
      <c r="AU113" s="140" t="s">
        <v>82</v>
      </c>
      <c r="AY113" s="18" t="s">
        <v>158</v>
      </c>
      <c r="BE113" s="141">
        <f>IF(N113="základní",J113,0)</f>
        <v>0</v>
      </c>
      <c r="BF113" s="141">
        <f>IF(N113="snížená",J113,0)</f>
        <v>0</v>
      </c>
      <c r="BG113" s="141">
        <f>IF(N113="zákl. přenesená",J113,0)</f>
        <v>0</v>
      </c>
      <c r="BH113" s="141">
        <f>IF(N113="sníž. přenesená",J113,0)</f>
        <v>0</v>
      </c>
      <c r="BI113" s="141">
        <f>IF(N113="nulová",J113,0)</f>
        <v>0</v>
      </c>
      <c r="BJ113" s="18" t="s">
        <v>88</v>
      </c>
      <c r="BK113" s="141">
        <f>ROUND(I113*H113,2)</f>
        <v>0</v>
      </c>
      <c r="BL113" s="18" t="s">
        <v>166</v>
      </c>
      <c r="BM113" s="140" t="s">
        <v>357</v>
      </c>
    </row>
    <row r="114" spans="2:65" s="1" customFormat="1" ht="16.5" customHeight="1" x14ac:dyDescent="0.2">
      <c r="B114" s="33"/>
      <c r="C114" s="129" t="s">
        <v>251</v>
      </c>
      <c r="D114" s="129" t="s">
        <v>161</v>
      </c>
      <c r="E114" s="130" t="s">
        <v>1559</v>
      </c>
      <c r="F114" s="131" t="s">
        <v>1520</v>
      </c>
      <c r="G114" s="132" t="s">
        <v>1516</v>
      </c>
      <c r="H114" s="133">
        <v>1</v>
      </c>
      <c r="I114" s="134"/>
      <c r="J114" s="135">
        <f>ROUND(I114*H114,2)</f>
        <v>0</v>
      </c>
      <c r="K114" s="131" t="s">
        <v>19</v>
      </c>
      <c r="L114" s="33"/>
      <c r="M114" s="136" t="s">
        <v>19</v>
      </c>
      <c r="N114" s="137" t="s">
        <v>47</v>
      </c>
      <c r="P114" s="138">
        <f>O114*H114</f>
        <v>0</v>
      </c>
      <c r="Q114" s="138">
        <v>0</v>
      </c>
      <c r="R114" s="138">
        <f>Q114*H114</f>
        <v>0</v>
      </c>
      <c r="S114" s="138">
        <v>0</v>
      </c>
      <c r="T114" s="138">
        <f>S114*H114</f>
        <v>0</v>
      </c>
      <c r="U114" s="276" t="s">
        <v>19</v>
      </c>
      <c r="V114" s="1" t="str">
        <f t="shared" si="0"/>
        <v/>
      </c>
      <c r="AR114" s="140" t="s">
        <v>166</v>
      </c>
      <c r="AT114" s="140" t="s">
        <v>161</v>
      </c>
      <c r="AU114" s="140" t="s">
        <v>82</v>
      </c>
      <c r="AY114" s="18" t="s">
        <v>158</v>
      </c>
      <c r="BE114" s="141">
        <f>IF(N114="základní",J114,0)</f>
        <v>0</v>
      </c>
      <c r="BF114" s="141">
        <f>IF(N114="snížená",J114,0)</f>
        <v>0</v>
      </c>
      <c r="BG114" s="141">
        <f>IF(N114="zákl. přenesená",J114,0)</f>
        <v>0</v>
      </c>
      <c r="BH114" s="141">
        <f>IF(N114="sníž. přenesená",J114,0)</f>
        <v>0</v>
      </c>
      <c r="BI114" s="141">
        <f>IF(N114="nulová",J114,0)</f>
        <v>0</v>
      </c>
      <c r="BJ114" s="18" t="s">
        <v>88</v>
      </c>
      <c r="BK114" s="141">
        <f>ROUND(I114*H114,2)</f>
        <v>0</v>
      </c>
      <c r="BL114" s="18" t="s">
        <v>166</v>
      </c>
      <c r="BM114" s="140" t="s">
        <v>368</v>
      </c>
    </row>
    <row r="115" spans="2:65" s="1" customFormat="1" ht="16.5" customHeight="1" x14ac:dyDescent="0.2">
      <c r="B115" s="33"/>
      <c r="C115" s="129" t="s">
        <v>259</v>
      </c>
      <c r="D115" s="129" t="s">
        <v>161</v>
      </c>
      <c r="E115" s="130" t="s">
        <v>1560</v>
      </c>
      <c r="F115" s="131" t="s">
        <v>1561</v>
      </c>
      <c r="G115" s="132" t="s">
        <v>1516</v>
      </c>
      <c r="H115" s="133">
        <v>1</v>
      </c>
      <c r="I115" s="134"/>
      <c r="J115" s="135">
        <f>ROUND(I115*H115,2)</f>
        <v>0</v>
      </c>
      <c r="K115" s="131" t="s">
        <v>19</v>
      </c>
      <c r="L115" s="33"/>
      <c r="M115" s="185" t="s">
        <v>19</v>
      </c>
      <c r="N115" s="186" t="s">
        <v>47</v>
      </c>
      <c r="O115" s="183"/>
      <c r="P115" s="187">
        <f>O115*H115</f>
        <v>0</v>
      </c>
      <c r="Q115" s="187">
        <v>0</v>
      </c>
      <c r="R115" s="187">
        <f>Q115*H115</f>
        <v>0</v>
      </c>
      <c r="S115" s="187">
        <v>0</v>
      </c>
      <c r="T115" s="187">
        <f>S115*H115</f>
        <v>0</v>
      </c>
      <c r="U115" s="283" t="s">
        <v>19</v>
      </c>
      <c r="V115" s="1" t="str">
        <f t="shared" si="0"/>
        <v/>
      </c>
      <c r="AR115" s="140" t="s">
        <v>166</v>
      </c>
      <c r="AT115" s="140" t="s">
        <v>161</v>
      </c>
      <c r="AU115" s="140" t="s">
        <v>82</v>
      </c>
      <c r="AY115" s="18" t="s">
        <v>158</v>
      </c>
      <c r="BE115" s="141">
        <f>IF(N115="základní",J115,0)</f>
        <v>0</v>
      </c>
      <c r="BF115" s="141">
        <f>IF(N115="snížená",J115,0)</f>
        <v>0</v>
      </c>
      <c r="BG115" s="141">
        <f>IF(N115="zákl. přenesená",J115,0)</f>
        <v>0</v>
      </c>
      <c r="BH115" s="141">
        <f>IF(N115="sníž. přenesená",J115,0)</f>
        <v>0</v>
      </c>
      <c r="BI115" s="141">
        <f>IF(N115="nulová",J115,0)</f>
        <v>0</v>
      </c>
      <c r="BJ115" s="18" t="s">
        <v>88</v>
      </c>
      <c r="BK115" s="141">
        <f>ROUND(I115*H115,2)</f>
        <v>0</v>
      </c>
      <c r="BL115" s="18" t="s">
        <v>166</v>
      </c>
      <c r="BM115" s="140" t="s">
        <v>379</v>
      </c>
    </row>
    <row r="116" spans="2:65" s="1" customFormat="1" ht="6.95" customHeight="1" x14ac:dyDescent="0.2">
      <c r="B116" s="42"/>
      <c r="C116" s="43"/>
      <c r="D116" s="43"/>
      <c r="E116" s="43"/>
      <c r="F116" s="43"/>
      <c r="G116" s="43"/>
      <c r="H116" s="43"/>
      <c r="I116" s="43"/>
      <c r="J116" s="43"/>
      <c r="K116" s="43"/>
      <c r="L116" s="33"/>
    </row>
  </sheetData>
  <sheetProtection algorithmName="SHA-512" hashValue="mXMxMAIZ3AsS5rPSEv/hrtiqBes6gbgjWmtSliNY+XwhtEVav4cmOBql1ETkyg7xLEBw0vhdCm71y5nFeBeDdw==" saltValue="wKx/FBNRcbPEqh6i9PYBrA==" spinCount="100000" sheet="1" objects="1" scenarios="1" formatColumns="0" formatRows="0" autoFilter="0"/>
  <autoFilter ref="C88:K115" xr:uid="{00000000-0009-0000-0000-000005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25"/>
  <sheetViews>
    <sheetView showGridLines="0" workbookViewId="0">
      <selection activeCell="X92" sqref="X92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8" t="s">
        <v>104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109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34" t="str">
        <f>'Rekapitulace stavby'!K6</f>
        <v>Rekonstrukce bytových jednotek MČ Štefánikova 3/61, 15000 Praha 5, b.j.č. 3/6 - revize 3</v>
      </c>
      <c r="F7" s="335"/>
      <c r="G7" s="335"/>
      <c r="H7" s="335"/>
      <c r="L7" s="21"/>
    </row>
    <row r="8" spans="2:46" ht="12" customHeight="1" x14ac:dyDescent="0.2">
      <c r="B8" s="21"/>
      <c r="D8" s="28" t="s">
        <v>110</v>
      </c>
      <c r="L8" s="21"/>
    </row>
    <row r="9" spans="2:46" s="1" customFormat="1" ht="16.5" customHeight="1" x14ac:dyDescent="0.2">
      <c r="B9" s="33"/>
      <c r="E9" s="334" t="s">
        <v>111</v>
      </c>
      <c r="F9" s="333"/>
      <c r="G9" s="333"/>
      <c r="H9" s="333"/>
      <c r="L9" s="33"/>
    </row>
    <row r="10" spans="2:46" s="1" customFormat="1" ht="12" customHeight="1" x14ac:dyDescent="0.2">
      <c r="B10" s="33"/>
      <c r="D10" s="28" t="s">
        <v>112</v>
      </c>
      <c r="L10" s="33"/>
    </row>
    <row r="11" spans="2:46" s="1" customFormat="1" ht="16.5" customHeight="1" x14ac:dyDescent="0.2">
      <c r="B11" s="33"/>
      <c r="E11" s="324" t="s">
        <v>1562</v>
      </c>
      <c r="F11" s="333"/>
      <c r="G11" s="333"/>
      <c r="H11" s="333"/>
      <c r="L11" s="33"/>
    </row>
    <row r="12" spans="2:46" s="1" customFormat="1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25. 4. 2024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36" t="str">
        <f>'Rekapitulace stavby'!E14</f>
        <v>Vyplň údaj</v>
      </c>
      <c r="F20" s="303"/>
      <c r="G20" s="303"/>
      <c r="H20" s="303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7" t="s">
        <v>40</v>
      </c>
      <c r="F29" s="307"/>
      <c r="G29" s="307"/>
      <c r="H29" s="307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ROUND(J86,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ROUND((SUM(BE86:BE124)),  2)</f>
        <v>0</v>
      </c>
      <c r="I35" s="92">
        <v>0.21</v>
      </c>
      <c r="J35" s="82">
        <f>ROUND(((SUM(BE86:BE124))*I35),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ROUND((SUM(BF86:BF124)),  2)</f>
        <v>0</v>
      </c>
      <c r="I36" s="92">
        <v>0.12</v>
      </c>
      <c r="J36" s="82">
        <f>ROUND(((SUM(BF86:BF124))*I36),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ROUND((SUM(BG86:BG124)),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ROUND((SUM(BH86:BH124)),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ROUND((SUM(BI86:BI124)),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114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34" t="str">
        <f>E7</f>
        <v>Rekonstrukce bytových jednotek MČ Štefánikova 3/61, 15000 Praha 5, b.j.č. 3/6 - revize 3</v>
      </c>
      <c r="F50" s="335"/>
      <c r="G50" s="335"/>
      <c r="H50" s="335"/>
      <c r="L50" s="33"/>
    </row>
    <row r="51" spans="2:47" ht="12" customHeight="1" x14ac:dyDescent="0.2">
      <c r="B51" s="21"/>
      <c r="C51" s="28" t="s">
        <v>110</v>
      </c>
      <c r="L51" s="21"/>
    </row>
    <row r="52" spans="2:47" s="1" customFormat="1" ht="16.5" customHeight="1" x14ac:dyDescent="0.2">
      <c r="B52" s="33"/>
      <c r="E52" s="334" t="s">
        <v>111</v>
      </c>
      <c r="F52" s="333"/>
      <c r="G52" s="333"/>
      <c r="H52" s="333"/>
      <c r="L52" s="33"/>
    </row>
    <row r="53" spans="2:47" s="1" customFormat="1" ht="12" customHeight="1" x14ac:dyDescent="0.2">
      <c r="B53" s="33"/>
      <c r="C53" s="28" t="s">
        <v>112</v>
      </c>
      <c r="L53" s="33"/>
    </row>
    <row r="54" spans="2:47" s="1" customFormat="1" ht="16.5" customHeight="1" x14ac:dyDescent="0.2">
      <c r="B54" s="33"/>
      <c r="E54" s="324" t="str">
        <f>E11</f>
        <v>EL - Elektroinstalace</v>
      </c>
      <c r="F54" s="333"/>
      <c r="G54" s="333"/>
      <c r="H54" s="333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Štefánikova 3/61, 15000 Praha 5</v>
      </c>
      <c r="I56" s="28" t="s">
        <v>23</v>
      </c>
      <c r="J56" s="50" t="str">
        <f>IF(J14="","",J14)</f>
        <v>25. 4. 2024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115</v>
      </c>
      <c r="D61" s="93"/>
      <c r="E61" s="93"/>
      <c r="F61" s="93"/>
      <c r="G61" s="93"/>
      <c r="H61" s="93"/>
      <c r="I61" s="93"/>
      <c r="J61" s="100" t="s">
        <v>116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J86</f>
        <v>0</v>
      </c>
      <c r="L63" s="33"/>
      <c r="AU63" s="18" t="s">
        <v>117</v>
      </c>
    </row>
    <row r="64" spans="2:47" s="8" customFormat="1" ht="24.95" customHeight="1" x14ac:dyDescent="0.2">
      <c r="B64" s="102"/>
      <c r="D64" s="103" t="s">
        <v>1562</v>
      </c>
      <c r="E64" s="104"/>
      <c r="F64" s="104"/>
      <c r="G64" s="104"/>
      <c r="H64" s="104"/>
      <c r="I64" s="104"/>
      <c r="J64" s="105">
        <f>J87</f>
        <v>0</v>
      </c>
      <c r="L64" s="102"/>
    </row>
    <row r="65" spans="2:12" s="1" customFormat="1" ht="21.75" customHeight="1" x14ac:dyDescent="0.2">
      <c r="B65" s="33"/>
      <c r="L65" s="33"/>
    </row>
    <row r="66" spans="2:12" s="1" customFormat="1" ht="6.95" customHeight="1" x14ac:dyDescent="0.2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70" spans="2:12" s="1" customFormat="1" ht="6.95" customHeight="1" x14ac:dyDescent="0.2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4.95" customHeight="1" x14ac:dyDescent="0.2">
      <c r="B71" s="33"/>
      <c r="C71" s="22" t="s">
        <v>142</v>
      </c>
      <c r="L71" s="33"/>
    </row>
    <row r="72" spans="2:12" s="1" customFormat="1" ht="6.95" customHeight="1" x14ac:dyDescent="0.2">
      <c r="B72" s="33"/>
      <c r="L72" s="33"/>
    </row>
    <row r="73" spans="2:12" s="1" customFormat="1" ht="12" customHeight="1" x14ac:dyDescent="0.2">
      <c r="B73" s="33"/>
      <c r="C73" s="28" t="s">
        <v>16</v>
      </c>
      <c r="L73" s="33"/>
    </row>
    <row r="74" spans="2:12" s="1" customFormat="1" ht="16.5" customHeight="1" x14ac:dyDescent="0.2">
      <c r="B74" s="33"/>
      <c r="E74" s="334" t="str">
        <f>E7</f>
        <v>Rekonstrukce bytových jednotek MČ Štefánikova 3/61, 15000 Praha 5, b.j.č. 3/6 - revize 3</v>
      </c>
      <c r="F74" s="335"/>
      <c r="G74" s="335"/>
      <c r="H74" s="335"/>
      <c r="L74" s="33"/>
    </row>
    <row r="75" spans="2:12" ht="12" customHeight="1" x14ac:dyDescent="0.2">
      <c r="B75" s="21"/>
      <c r="C75" s="28" t="s">
        <v>110</v>
      </c>
      <c r="L75" s="21"/>
    </row>
    <row r="76" spans="2:12" s="1" customFormat="1" ht="16.5" customHeight="1" x14ac:dyDescent="0.2">
      <c r="B76" s="33"/>
      <c r="E76" s="334" t="s">
        <v>111</v>
      </c>
      <c r="F76" s="333"/>
      <c r="G76" s="333"/>
      <c r="H76" s="333"/>
      <c r="L76" s="33"/>
    </row>
    <row r="77" spans="2:12" s="1" customFormat="1" ht="12" customHeight="1" x14ac:dyDescent="0.2">
      <c r="B77" s="33"/>
      <c r="C77" s="28" t="s">
        <v>112</v>
      </c>
      <c r="L77" s="33"/>
    </row>
    <row r="78" spans="2:12" s="1" customFormat="1" ht="16.5" customHeight="1" x14ac:dyDescent="0.2">
      <c r="B78" s="33"/>
      <c r="E78" s="324" t="str">
        <f>E11</f>
        <v>EL - Elektroinstalace</v>
      </c>
      <c r="F78" s="333"/>
      <c r="G78" s="333"/>
      <c r="H78" s="333"/>
      <c r="L78" s="33"/>
    </row>
    <row r="79" spans="2:12" s="1" customFormat="1" ht="6.95" customHeight="1" x14ac:dyDescent="0.2">
      <c r="B79" s="33"/>
      <c r="L79" s="33"/>
    </row>
    <row r="80" spans="2:12" s="1" customFormat="1" ht="12" customHeight="1" x14ac:dyDescent="0.2">
      <c r="B80" s="33"/>
      <c r="C80" s="28" t="s">
        <v>21</v>
      </c>
      <c r="F80" s="26" t="str">
        <f>F14</f>
        <v>Štefánikova 3/61, 15000 Praha 5</v>
      </c>
      <c r="I80" s="28" t="s">
        <v>23</v>
      </c>
      <c r="J80" s="50" t="str">
        <f>IF(J14="","",J14)</f>
        <v>25. 4. 2024</v>
      </c>
      <c r="L80" s="33"/>
    </row>
    <row r="81" spans="2:65" s="1" customFormat="1" ht="6.95" customHeight="1" x14ac:dyDescent="0.2">
      <c r="B81" s="33"/>
      <c r="L81" s="33"/>
    </row>
    <row r="82" spans="2:65" s="1" customFormat="1" ht="15.2" customHeight="1" x14ac:dyDescent="0.2">
      <c r="B82" s="33"/>
      <c r="C82" s="28" t="s">
        <v>25</v>
      </c>
      <c r="F82" s="26" t="str">
        <f>E17</f>
        <v>Městská část Praha 5</v>
      </c>
      <c r="I82" s="28" t="s">
        <v>33</v>
      </c>
      <c r="J82" s="31" t="str">
        <f>E23</f>
        <v>Boa projekt s.r.o.</v>
      </c>
      <c r="L82" s="33"/>
    </row>
    <row r="83" spans="2:65" s="1" customFormat="1" ht="15.2" customHeight="1" x14ac:dyDescent="0.2">
      <c r="B83" s="33"/>
      <c r="C83" s="28" t="s">
        <v>31</v>
      </c>
      <c r="F83" s="26" t="str">
        <f>IF(E20="","",E20)</f>
        <v>Vyplň údaj</v>
      </c>
      <c r="I83" s="28" t="s">
        <v>37</v>
      </c>
      <c r="J83" s="31" t="str">
        <f>E26</f>
        <v xml:space="preserve"> </v>
      </c>
      <c r="L83" s="33"/>
    </row>
    <row r="84" spans="2:65" s="1" customFormat="1" ht="10.35" customHeight="1" x14ac:dyDescent="0.2">
      <c r="B84" s="33"/>
      <c r="L84" s="33"/>
    </row>
    <row r="85" spans="2:65" s="10" customFormat="1" ht="29.25" customHeight="1" x14ac:dyDescent="0.2">
      <c r="B85" s="110"/>
      <c r="C85" s="111" t="s">
        <v>143</v>
      </c>
      <c r="D85" s="112" t="s">
        <v>60</v>
      </c>
      <c r="E85" s="112" t="s">
        <v>56</v>
      </c>
      <c r="F85" s="112" t="s">
        <v>57</v>
      </c>
      <c r="G85" s="112" t="s">
        <v>144</v>
      </c>
      <c r="H85" s="112" t="s">
        <v>145</v>
      </c>
      <c r="I85" s="112" t="s">
        <v>146</v>
      </c>
      <c r="J85" s="112" t="s">
        <v>116</v>
      </c>
      <c r="K85" s="113" t="s">
        <v>147</v>
      </c>
      <c r="L85" s="110"/>
      <c r="M85" s="56" t="s">
        <v>19</v>
      </c>
      <c r="N85" s="57" t="s">
        <v>45</v>
      </c>
      <c r="O85" s="57" t="s">
        <v>148</v>
      </c>
      <c r="P85" s="57" t="s">
        <v>149</v>
      </c>
      <c r="Q85" s="57" t="s">
        <v>150</v>
      </c>
      <c r="R85" s="57" t="s">
        <v>151</v>
      </c>
      <c r="S85" s="57" t="s">
        <v>152</v>
      </c>
      <c r="T85" s="57" t="s">
        <v>153</v>
      </c>
      <c r="U85" s="273" t="s">
        <v>1874</v>
      </c>
    </row>
    <row r="86" spans="2:65" s="1" customFormat="1" ht="22.9" customHeight="1" x14ac:dyDescent="0.25">
      <c r="B86" s="33"/>
      <c r="C86" s="61" t="s">
        <v>155</v>
      </c>
      <c r="J86" s="114">
        <f>BK86</f>
        <v>0</v>
      </c>
      <c r="L86" s="33"/>
      <c r="M86" s="59"/>
      <c r="N86" s="51"/>
      <c r="O86" s="51"/>
      <c r="P86" s="115">
        <f>P87</f>
        <v>0</v>
      </c>
      <c r="Q86" s="51"/>
      <c r="R86" s="115">
        <f>R87</f>
        <v>0</v>
      </c>
      <c r="S86" s="51"/>
      <c r="T86" s="115">
        <f>T87</f>
        <v>0</v>
      </c>
      <c r="U86" s="274">
        <f>SUM(V86:V663)</f>
        <v>0</v>
      </c>
      <c r="AT86" s="18" t="s">
        <v>74</v>
      </c>
      <c r="AU86" s="18" t="s">
        <v>117</v>
      </c>
      <c r="BK86" s="116">
        <f>BK87</f>
        <v>0</v>
      </c>
    </row>
    <row r="87" spans="2:65" s="11" customFormat="1" ht="25.9" customHeight="1" x14ac:dyDescent="0.2">
      <c r="B87" s="117"/>
      <c r="D87" s="118" t="s">
        <v>74</v>
      </c>
      <c r="E87" s="119" t="s">
        <v>102</v>
      </c>
      <c r="F87" s="119" t="s">
        <v>103</v>
      </c>
      <c r="I87" s="120"/>
      <c r="J87" s="121">
        <f>BK87</f>
        <v>0</v>
      </c>
      <c r="L87" s="117"/>
      <c r="M87" s="122"/>
      <c r="P87" s="123">
        <f>SUM(P88:P124)</f>
        <v>0</v>
      </c>
      <c r="R87" s="123">
        <f>SUM(R88:R124)</f>
        <v>0</v>
      </c>
      <c r="T87" s="123">
        <f>SUM(T88:T124)</f>
        <v>0</v>
      </c>
      <c r="U87" s="275"/>
      <c r="V87" s="1" t="str">
        <f t="shared" ref="V87:V124" si="0">IF(U87="investice",J87,"")</f>
        <v/>
      </c>
      <c r="AR87" s="118" t="s">
        <v>82</v>
      </c>
      <c r="AT87" s="125" t="s">
        <v>74</v>
      </c>
      <c r="AU87" s="125" t="s">
        <v>75</v>
      </c>
      <c r="AY87" s="118" t="s">
        <v>158</v>
      </c>
      <c r="BK87" s="126">
        <f>SUM(BK88:BK124)</f>
        <v>0</v>
      </c>
    </row>
    <row r="88" spans="2:65" s="1" customFormat="1" ht="16.5" customHeight="1" x14ac:dyDescent="0.2">
      <c r="B88" s="33"/>
      <c r="C88" s="129" t="s">
        <v>82</v>
      </c>
      <c r="D88" s="129" t="s">
        <v>161</v>
      </c>
      <c r="E88" s="130" t="s">
        <v>1563</v>
      </c>
      <c r="F88" s="131" t="s">
        <v>1564</v>
      </c>
      <c r="G88" s="132" t="s">
        <v>1361</v>
      </c>
      <c r="H88" s="133">
        <v>6</v>
      </c>
      <c r="I88" s="134"/>
      <c r="J88" s="135">
        <f t="shared" ref="J88:J124" si="1">ROUND(I88*H88,2)</f>
        <v>0</v>
      </c>
      <c r="K88" s="131" t="s">
        <v>19</v>
      </c>
      <c r="L88" s="33"/>
      <c r="M88" s="136" t="s">
        <v>19</v>
      </c>
      <c r="N88" s="137" t="s">
        <v>47</v>
      </c>
      <c r="P88" s="138">
        <f t="shared" ref="P88:P124" si="2">O88*H88</f>
        <v>0</v>
      </c>
      <c r="Q88" s="138">
        <v>0</v>
      </c>
      <c r="R88" s="138">
        <f t="shared" ref="R88:R124" si="3">Q88*H88</f>
        <v>0</v>
      </c>
      <c r="S88" s="138">
        <v>0</v>
      </c>
      <c r="T88" s="138">
        <f t="shared" ref="T88:T124" si="4">S88*H88</f>
        <v>0</v>
      </c>
      <c r="U88" s="276" t="s">
        <v>19</v>
      </c>
      <c r="V88" s="1" t="str">
        <f t="shared" si="0"/>
        <v/>
      </c>
      <c r="AR88" s="140" t="s">
        <v>166</v>
      </c>
      <c r="AT88" s="140" t="s">
        <v>161</v>
      </c>
      <c r="AU88" s="140" t="s">
        <v>82</v>
      </c>
      <c r="AY88" s="18" t="s">
        <v>158</v>
      </c>
      <c r="BE88" s="141">
        <f t="shared" ref="BE88:BE124" si="5">IF(N88="základní",J88,0)</f>
        <v>0</v>
      </c>
      <c r="BF88" s="141">
        <f t="shared" ref="BF88:BF124" si="6">IF(N88="snížená",J88,0)</f>
        <v>0</v>
      </c>
      <c r="BG88" s="141">
        <f t="shared" ref="BG88:BG124" si="7">IF(N88="zákl. přenesená",J88,0)</f>
        <v>0</v>
      </c>
      <c r="BH88" s="141">
        <f t="shared" ref="BH88:BH124" si="8">IF(N88="sníž. přenesená",J88,0)</f>
        <v>0</v>
      </c>
      <c r="BI88" s="141">
        <f t="shared" ref="BI88:BI124" si="9">IF(N88="nulová",J88,0)</f>
        <v>0</v>
      </c>
      <c r="BJ88" s="18" t="s">
        <v>88</v>
      </c>
      <c r="BK88" s="141">
        <f t="shared" ref="BK88:BK124" si="10">ROUND(I88*H88,2)</f>
        <v>0</v>
      </c>
      <c r="BL88" s="18" t="s">
        <v>166</v>
      </c>
      <c r="BM88" s="140" t="s">
        <v>88</v>
      </c>
    </row>
    <row r="89" spans="2:65" s="1" customFormat="1" ht="16.5" customHeight="1" x14ac:dyDescent="0.2">
      <c r="B89" s="33"/>
      <c r="C89" s="129" t="s">
        <v>88</v>
      </c>
      <c r="D89" s="129" t="s">
        <v>161</v>
      </c>
      <c r="E89" s="130" t="s">
        <v>1565</v>
      </c>
      <c r="F89" s="131" t="s">
        <v>1566</v>
      </c>
      <c r="G89" s="132" t="s">
        <v>1361</v>
      </c>
      <c r="H89" s="133">
        <v>2</v>
      </c>
      <c r="I89" s="134"/>
      <c r="J89" s="135">
        <f t="shared" si="1"/>
        <v>0</v>
      </c>
      <c r="K89" s="131" t="s">
        <v>19</v>
      </c>
      <c r="L89" s="33"/>
      <c r="M89" s="136" t="s">
        <v>19</v>
      </c>
      <c r="N89" s="137" t="s">
        <v>47</v>
      </c>
      <c r="P89" s="138">
        <f t="shared" si="2"/>
        <v>0</v>
      </c>
      <c r="Q89" s="138">
        <v>0</v>
      </c>
      <c r="R89" s="138">
        <f t="shared" si="3"/>
        <v>0</v>
      </c>
      <c r="S89" s="138">
        <v>0</v>
      </c>
      <c r="T89" s="138">
        <f t="shared" si="4"/>
        <v>0</v>
      </c>
      <c r="U89" s="276" t="s">
        <v>19</v>
      </c>
      <c r="V89" s="1" t="str">
        <f t="shared" si="0"/>
        <v/>
      </c>
      <c r="AR89" s="140" t="s">
        <v>166</v>
      </c>
      <c r="AT89" s="140" t="s">
        <v>161</v>
      </c>
      <c r="AU89" s="140" t="s">
        <v>82</v>
      </c>
      <c r="AY89" s="18" t="s">
        <v>158</v>
      </c>
      <c r="BE89" s="141">
        <f t="shared" si="5"/>
        <v>0</v>
      </c>
      <c r="BF89" s="141">
        <f t="shared" si="6"/>
        <v>0</v>
      </c>
      <c r="BG89" s="141">
        <f t="shared" si="7"/>
        <v>0</v>
      </c>
      <c r="BH89" s="141">
        <f t="shared" si="8"/>
        <v>0</v>
      </c>
      <c r="BI89" s="141">
        <f t="shared" si="9"/>
        <v>0</v>
      </c>
      <c r="BJ89" s="18" t="s">
        <v>88</v>
      </c>
      <c r="BK89" s="141">
        <f t="shared" si="10"/>
        <v>0</v>
      </c>
      <c r="BL89" s="18" t="s">
        <v>166</v>
      </c>
      <c r="BM89" s="140" t="s">
        <v>166</v>
      </c>
    </row>
    <row r="90" spans="2:65" s="1" customFormat="1" ht="16.5" customHeight="1" x14ac:dyDescent="0.2">
      <c r="B90" s="33"/>
      <c r="C90" s="129" t="s">
        <v>159</v>
      </c>
      <c r="D90" s="129" t="s">
        <v>161</v>
      </c>
      <c r="E90" s="130" t="s">
        <v>1567</v>
      </c>
      <c r="F90" s="131" t="s">
        <v>1568</v>
      </c>
      <c r="G90" s="132" t="s">
        <v>1361</v>
      </c>
      <c r="H90" s="133">
        <v>1</v>
      </c>
      <c r="I90" s="134"/>
      <c r="J90" s="135">
        <f t="shared" si="1"/>
        <v>0</v>
      </c>
      <c r="K90" s="131" t="s">
        <v>19</v>
      </c>
      <c r="L90" s="33"/>
      <c r="M90" s="136" t="s">
        <v>19</v>
      </c>
      <c r="N90" s="137" t="s">
        <v>47</v>
      </c>
      <c r="P90" s="138">
        <f t="shared" si="2"/>
        <v>0</v>
      </c>
      <c r="Q90" s="138">
        <v>0</v>
      </c>
      <c r="R90" s="138">
        <f t="shared" si="3"/>
        <v>0</v>
      </c>
      <c r="S90" s="138">
        <v>0</v>
      </c>
      <c r="T90" s="138">
        <f t="shared" si="4"/>
        <v>0</v>
      </c>
      <c r="U90" s="276" t="s">
        <v>19</v>
      </c>
      <c r="V90" s="1" t="str">
        <f t="shared" si="0"/>
        <v/>
      </c>
      <c r="AR90" s="140" t="s">
        <v>166</v>
      </c>
      <c r="AT90" s="140" t="s">
        <v>161</v>
      </c>
      <c r="AU90" s="140" t="s">
        <v>82</v>
      </c>
      <c r="AY90" s="18" t="s">
        <v>158</v>
      </c>
      <c r="BE90" s="141">
        <f t="shared" si="5"/>
        <v>0</v>
      </c>
      <c r="BF90" s="141">
        <f t="shared" si="6"/>
        <v>0</v>
      </c>
      <c r="BG90" s="141">
        <f t="shared" si="7"/>
        <v>0</v>
      </c>
      <c r="BH90" s="141">
        <f t="shared" si="8"/>
        <v>0</v>
      </c>
      <c r="BI90" s="141">
        <f t="shared" si="9"/>
        <v>0</v>
      </c>
      <c r="BJ90" s="18" t="s">
        <v>88</v>
      </c>
      <c r="BK90" s="141">
        <f t="shared" si="10"/>
        <v>0</v>
      </c>
      <c r="BL90" s="18" t="s">
        <v>166</v>
      </c>
      <c r="BM90" s="140" t="s">
        <v>197</v>
      </c>
    </row>
    <row r="91" spans="2:65" s="1" customFormat="1" ht="16.5" customHeight="1" x14ac:dyDescent="0.2">
      <c r="B91" s="33"/>
      <c r="C91" s="129" t="s">
        <v>166</v>
      </c>
      <c r="D91" s="129" t="s">
        <v>161</v>
      </c>
      <c r="E91" s="130" t="s">
        <v>1569</v>
      </c>
      <c r="F91" s="131" t="s">
        <v>1570</v>
      </c>
      <c r="G91" s="132" t="s">
        <v>1361</v>
      </c>
      <c r="H91" s="133">
        <v>3</v>
      </c>
      <c r="I91" s="134"/>
      <c r="J91" s="135">
        <f t="shared" si="1"/>
        <v>0</v>
      </c>
      <c r="K91" s="131" t="s">
        <v>19</v>
      </c>
      <c r="L91" s="33"/>
      <c r="M91" s="136" t="s">
        <v>19</v>
      </c>
      <c r="N91" s="137" t="s">
        <v>47</v>
      </c>
      <c r="P91" s="138">
        <f t="shared" si="2"/>
        <v>0</v>
      </c>
      <c r="Q91" s="138">
        <v>0</v>
      </c>
      <c r="R91" s="138">
        <f t="shared" si="3"/>
        <v>0</v>
      </c>
      <c r="S91" s="138">
        <v>0</v>
      </c>
      <c r="T91" s="138">
        <f t="shared" si="4"/>
        <v>0</v>
      </c>
      <c r="U91" s="276" t="s">
        <v>19</v>
      </c>
      <c r="V91" s="1" t="str">
        <f t="shared" si="0"/>
        <v/>
      </c>
      <c r="AR91" s="140" t="s">
        <v>166</v>
      </c>
      <c r="AT91" s="140" t="s">
        <v>161</v>
      </c>
      <c r="AU91" s="140" t="s">
        <v>82</v>
      </c>
      <c r="AY91" s="18" t="s">
        <v>158</v>
      </c>
      <c r="BE91" s="141">
        <f t="shared" si="5"/>
        <v>0</v>
      </c>
      <c r="BF91" s="141">
        <f t="shared" si="6"/>
        <v>0</v>
      </c>
      <c r="BG91" s="141">
        <f t="shared" si="7"/>
        <v>0</v>
      </c>
      <c r="BH91" s="141">
        <f t="shared" si="8"/>
        <v>0</v>
      </c>
      <c r="BI91" s="141">
        <f t="shared" si="9"/>
        <v>0</v>
      </c>
      <c r="BJ91" s="18" t="s">
        <v>88</v>
      </c>
      <c r="BK91" s="141">
        <f t="shared" si="10"/>
        <v>0</v>
      </c>
      <c r="BL91" s="18" t="s">
        <v>166</v>
      </c>
      <c r="BM91" s="140" t="s">
        <v>209</v>
      </c>
    </row>
    <row r="92" spans="2:65" s="1" customFormat="1" ht="16.5" customHeight="1" x14ac:dyDescent="0.2">
      <c r="B92" s="33"/>
      <c r="C92" s="129" t="s">
        <v>192</v>
      </c>
      <c r="D92" s="129" t="s">
        <v>161</v>
      </c>
      <c r="E92" s="130" t="s">
        <v>1571</v>
      </c>
      <c r="F92" s="131" t="s">
        <v>1572</v>
      </c>
      <c r="G92" s="132" t="s">
        <v>1361</v>
      </c>
      <c r="H92" s="133">
        <v>6</v>
      </c>
      <c r="I92" s="134"/>
      <c r="J92" s="135">
        <f t="shared" si="1"/>
        <v>0</v>
      </c>
      <c r="K92" s="131" t="s">
        <v>19</v>
      </c>
      <c r="L92" s="33"/>
      <c r="M92" s="136" t="s">
        <v>19</v>
      </c>
      <c r="N92" s="137" t="s">
        <v>47</v>
      </c>
      <c r="P92" s="138">
        <f t="shared" si="2"/>
        <v>0</v>
      </c>
      <c r="Q92" s="138">
        <v>0</v>
      </c>
      <c r="R92" s="138">
        <f t="shared" si="3"/>
        <v>0</v>
      </c>
      <c r="S92" s="138">
        <v>0</v>
      </c>
      <c r="T92" s="138">
        <f t="shared" si="4"/>
        <v>0</v>
      </c>
      <c r="U92" s="276" t="s">
        <v>19</v>
      </c>
      <c r="V92" s="1" t="str">
        <f t="shared" si="0"/>
        <v/>
      </c>
      <c r="AR92" s="140" t="s">
        <v>166</v>
      </c>
      <c r="AT92" s="140" t="s">
        <v>161</v>
      </c>
      <c r="AU92" s="140" t="s">
        <v>82</v>
      </c>
      <c r="AY92" s="18" t="s">
        <v>158</v>
      </c>
      <c r="BE92" s="141">
        <f t="shared" si="5"/>
        <v>0</v>
      </c>
      <c r="BF92" s="141">
        <f t="shared" si="6"/>
        <v>0</v>
      </c>
      <c r="BG92" s="141">
        <f t="shared" si="7"/>
        <v>0</v>
      </c>
      <c r="BH92" s="141">
        <f t="shared" si="8"/>
        <v>0</v>
      </c>
      <c r="BI92" s="141">
        <f t="shared" si="9"/>
        <v>0</v>
      </c>
      <c r="BJ92" s="18" t="s">
        <v>88</v>
      </c>
      <c r="BK92" s="141">
        <f t="shared" si="10"/>
        <v>0</v>
      </c>
      <c r="BL92" s="18" t="s">
        <v>166</v>
      </c>
      <c r="BM92" s="140" t="s">
        <v>219</v>
      </c>
    </row>
    <row r="93" spans="2:65" s="1" customFormat="1" ht="16.5" customHeight="1" x14ac:dyDescent="0.2">
      <c r="B93" s="33"/>
      <c r="C93" s="129" t="s">
        <v>197</v>
      </c>
      <c r="D93" s="129" t="s">
        <v>161</v>
      </c>
      <c r="E93" s="130" t="s">
        <v>1573</v>
      </c>
      <c r="F93" s="131" t="s">
        <v>1574</v>
      </c>
      <c r="G93" s="132" t="s">
        <v>1361</v>
      </c>
      <c r="H93" s="133">
        <v>2</v>
      </c>
      <c r="I93" s="134"/>
      <c r="J93" s="135">
        <f t="shared" si="1"/>
        <v>0</v>
      </c>
      <c r="K93" s="131" t="s">
        <v>19</v>
      </c>
      <c r="L93" s="33"/>
      <c r="M93" s="136" t="s">
        <v>19</v>
      </c>
      <c r="N93" s="137" t="s">
        <v>47</v>
      </c>
      <c r="P93" s="138">
        <f t="shared" si="2"/>
        <v>0</v>
      </c>
      <c r="Q93" s="138">
        <v>0</v>
      </c>
      <c r="R93" s="138">
        <f t="shared" si="3"/>
        <v>0</v>
      </c>
      <c r="S93" s="138">
        <v>0</v>
      </c>
      <c r="T93" s="138">
        <f t="shared" si="4"/>
        <v>0</v>
      </c>
      <c r="U93" s="276" t="s">
        <v>19</v>
      </c>
      <c r="V93" s="1" t="str">
        <f t="shared" si="0"/>
        <v/>
      </c>
      <c r="AR93" s="140" t="s">
        <v>166</v>
      </c>
      <c r="AT93" s="140" t="s">
        <v>161</v>
      </c>
      <c r="AU93" s="140" t="s">
        <v>82</v>
      </c>
      <c r="AY93" s="18" t="s">
        <v>158</v>
      </c>
      <c r="BE93" s="141">
        <f t="shared" si="5"/>
        <v>0</v>
      </c>
      <c r="BF93" s="141">
        <f t="shared" si="6"/>
        <v>0</v>
      </c>
      <c r="BG93" s="141">
        <f t="shared" si="7"/>
        <v>0</v>
      </c>
      <c r="BH93" s="141">
        <f t="shared" si="8"/>
        <v>0</v>
      </c>
      <c r="BI93" s="141">
        <f t="shared" si="9"/>
        <v>0</v>
      </c>
      <c r="BJ93" s="18" t="s">
        <v>88</v>
      </c>
      <c r="BK93" s="141">
        <f t="shared" si="10"/>
        <v>0</v>
      </c>
      <c r="BL93" s="18" t="s">
        <v>166</v>
      </c>
      <c r="BM93" s="140" t="s">
        <v>8</v>
      </c>
    </row>
    <row r="94" spans="2:65" s="1" customFormat="1" ht="16.5" customHeight="1" x14ac:dyDescent="0.2">
      <c r="B94" s="33"/>
      <c r="C94" s="129" t="s">
        <v>203</v>
      </c>
      <c r="D94" s="129" t="s">
        <v>161</v>
      </c>
      <c r="E94" s="130" t="s">
        <v>1575</v>
      </c>
      <c r="F94" s="131" t="s">
        <v>1576</v>
      </c>
      <c r="G94" s="132" t="s">
        <v>1361</v>
      </c>
      <c r="H94" s="133">
        <v>2</v>
      </c>
      <c r="I94" s="134"/>
      <c r="J94" s="135">
        <f t="shared" si="1"/>
        <v>0</v>
      </c>
      <c r="K94" s="131" t="s">
        <v>19</v>
      </c>
      <c r="L94" s="33"/>
      <c r="M94" s="136" t="s">
        <v>19</v>
      </c>
      <c r="N94" s="137" t="s">
        <v>47</v>
      </c>
      <c r="P94" s="138">
        <f t="shared" si="2"/>
        <v>0</v>
      </c>
      <c r="Q94" s="138">
        <v>0</v>
      </c>
      <c r="R94" s="138">
        <f t="shared" si="3"/>
        <v>0</v>
      </c>
      <c r="S94" s="138">
        <v>0</v>
      </c>
      <c r="T94" s="138">
        <f t="shared" si="4"/>
        <v>0</v>
      </c>
      <c r="U94" s="276" t="s">
        <v>19</v>
      </c>
      <c r="V94" s="1" t="str">
        <f t="shared" si="0"/>
        <v/>
      </c>
      <c r="AR94" s="140" t="s">
        <v>166</v>
      </c>
      <c r="AT94" s="140" t="s">
        <v>161</v>
      </c>
      <c r="AU94" s="140" t="s">
        <v>82</v>
      </c>
      <c r="AY94" s="18" t="s">
        <v>158</v>
      </c>
      <c r="BE94" s="141">
        <f t="shared" si="5"/>
        <v>0</v>
      </c>
      <c r="BF94" s="141">
        <f t="shared" si="6"/>
        <v>0</v>
      </c>
      <c r="BG94" s="141">
        <f t="shared" si="7"/>
        <v>0</v>
      </c>
      <c r="BH94" s="141">
        <f t="shared" si="8"/>
        <v>0</v>
      </c>
      <c r="BI94" s="141">
        <f t="shared" si="9"/>
        <v>0</v>
      </c>
      <c r="BJ94" s="18" t="s">
        <v>88</v>
      </c>
      <c r="BK94" s="141">
        <f t="shared" si="10"/>
        <v>0</v>
      </c>
      <c r="BL94" s="18" t="s">
        <v>166</v>
      </c>
      <c r="BM94" s="140" t="s">
        <v>243</v>
      </c>
    </row>
    <row r="95" spans="2:65" s="1" customFormat="1" ht="16.5" customHeight="1" x14ac:dyDescent="0.2">
      <c r="B95" s="33"/>
      <c r="C95" s="129" t="s">
        <v>209</v>
      </c>
      <c r="D95" s="129" t="s">
        <v>161</v>
      </c>
      <c r="E95" s="130" t="s">
        <v>1577</v>
      </c>
      <c r="F95" s="131" t="s">
        <v>1578</v>
      </c>
      <c r="G95" s="132" t="s">
        <v>1361</v>
      </c>
      <c r="H95" s="133">
        <v>4</v>
      </c>
      <c r="I95" s="134"/>
      <c r="J95" s="135">
        <f t="shared" si="1"/>
        <v>0</v>
      </c>
      <c r="K95" s="131" t="s">
        <v>19</v>
      </c>
      <c r="L95" s="33"/>
      <c r="M95" s="136" t="s">
        <v>19</v>
      </c>
      <c r="N95" s="137" t="s">
        <v>47</v>
      </c>
      <c r="P95" s="138">
        <f t="shared" si="2"/>
        <v>0</v>
      </c>
      <c r="Q95" s="138">
        <v>0</v>
      </c>
      <c r="R95" s="138">
        <f t="shared" si="3"/>
        <v>0</v>
      </c>
      <c r="S95" s="138">
        <v>0</v>
      </c>
      <c r="T95" s="138">
        <f t="shared" si="4"/>
        <v>0</v>
      </c>
      <c r="U95" s="276" t="s">
        <v>19</v>
      </c>
      <c r="V95" s="1" t="str">
        <f t="shared" si="0"/>
        <v/>
      </c>
      <c r="AR95" s="140" t="s">
        <v>166</v>
      </c>
      <c r="AT95" s="140" t="s">
        <v>161</v>
      </c>
      <c r="AU95" s="140" t="s">
        <v>82</v>
      </c>
      <c r="AY95" s="18" t="s">
        <v>158</v>
      </c>
      <c r="BE95" s="141">
        <f t="shared" si="5"/>
        <v>0</v>
      </c>
      <c r="BF95" s="141">
        <f t="shared" si="6"/>
        <v>0</v>
      </c>
      <c r="BG95" s="141">
        <f t="shared" si="7"/>
        <v>0</v>
      </c>
      <c r="BH95" s="141">
        <f t="shared" si="8"/>
        <v>0</v>
      </c>
      <c r="BI95" s="141">
        <f t="shared" si="9"/>
        <v>0</v>
      </c>
      <c r="BJ95" s="18" t="s">
        <v>88</v>
      </c>
      <c r="BK95" s="141">
        <f t="shared" si="10"/>
        <v>0</v>
      </c>
      <c r="BL95" s="18" t="s">
        <v>166</v>
      </c>
      <c r="BM95" s="140" t="s">
        <v>259</v>
      </c>
    </row>
    <row r="96" spans="2:65" s="1" customFormat="1" ht="16.5" customHeight="1" x14ac:dyDescent="0.2">
      <c r="B96" s="33"/>
      <c r="C96" s="129" t="s">
        <v>213</v>
      </c>
      <c r="D96" s="129" t="s">
        <v>161</v>
      </c>
      <c r="E96" s="130" t="s">
        <v>1579</v>
      </c>
      <c r="F96" s="131" t="s">
        <v>1580</v>
      </c>
      <c r="G96" s="132" t="s">
        <v>1361</v>
      </c>
      <c r="H96" s="133">
        <v>15</v>
      </c>
      <c r="I96" s="134"/>
      <c r="J96" s="135">
        <f t="shared" si="1"/>
        <v>0</v>
      </c>
      <c r="K96" s="131" t="s">
        <v>19</v>
      </c>
      <c r="L96" s="33"/>
      <c r="M96" s="136" t="s">
        <v>19</v>
      </c>
      <c r="N96" s="137" t="s">
        <v>47</v>
      </c>
      <c r="P96" s="138">
        <f t="shared" si="2"/>
        <v>0</v>
      </c>
      <c r="Q96" s="138">
        <v>0</v>
      </c>
      <c r="R96" s="138">
        <f t="shared" si="3"/>
        <v>0</v>
      </c>
      <c r="S96" s="138">
        <v>0</v>
      </c>
      <c r="T96" s="138">
        <f t="shared" si="4"/>
        <v>0</v>
      </c>
      <c r="U96" s="276" t="s">
        <v>19</v>
      </c>
      <c r="V96" s="1" t="str">
        <f t="shared" si="0"/>
        <v/>
      </c>
      <c r="AR96" s="140" t="s">
        <v>166</v>
      </c>
      <c r="AT96" s="140" t="s">
        <v>161</v>
      </c>
      <c r="AU96" s="140" t="s">
        <v>82</v>
      </c>
      <c r="AY96" s="18" t="s">
        <v>158</v>
      </c>
      <c r="BE96" s="141">
        <f t="shared" si="5"/>
        <v>0</v>
      </c>
      <c r="BF96" s="141">
        <f t="shared" si="6"/>
        <v>0</v>
      </c>
      <c r="BG96" s="141">
        <f t="shared" si="7"/>
        <v>0</v>
      </c>
      <c r="BH96" s="141">
        <f t="shared" si="8"/>
        <v>0</v>
      </c>
      <c r="BI96" s="141">
        <f t="shared" si="9"/>
        <v>0</v>
      </c>
      <c r="BJ96" s="18" t="s">
        <v>88</v>
      </c>
      <c r="BK96" s="141">
        <f t="shared" si="10"/>
        <v>0</v>
      </c>
      <c r="BL96" s="18" t="s">
        <v>166</v>
      </c>
      <c r="BM96" s="140" t="s">
        <v>273</v>
      </c>
    </row>
    <row r="97" spans="2:65" s="1" customFormat="1" ht="16.5" customHeight="1" x14ac:dyDescent="0.2">
      <c r="B97" s="33"/>
      <c r="C97" s="129" t="s">
        <v>219</v>
      </c>
      <c r="D97" s="129" t="s">
        <v>161</v>
      </c>
      <c r="E97" s="130" t="s">
        <v>1581</v>
      </c>
      <c r="F97" s="131" t="s">
        <v>1582</v>
      </c>
      <c r="G97" s="132" t="s">
        <v>1361</v>
      </c>
      <c r="H97" s="133">
        <v>1</v>
      </c>
      <c r="I97" s="134"/>
      <c r="J97" s="135">
        <f t="shared" si="1"/>
        <v>0</v>
      </c>
      <c r="K97" s="131" t="s">
        <v>19</v>
      </c>
      <c r="L97" s="33"/>
      <c r="M97" s="136" t="s">
        <v>19</v>
      </c>
      <c r="N97" s="137" t="s">
        <v>47</v>
      </c>
      <c r="P97" s="138">
        <f t="shared" si="2"/>
        <v>0</v>
      </c>
      <c r="Q97" s="138">
        <v>0</v>
      </c>
      <c r="R97" s="138">
        <f t="shared" si="3"/>
        <v>0</v>
      </c>
      <c r="S97" s="138">
        <v>0</v>
      </c>
      <c r="T97" s="138">
        <f t="shared" si="4"/>
        <v>0</v>
      </c>
      <c r="U97" s="276" t="s">
        <v>19</v>
      </c>
      <c r="V97" s="1" t="str">
        <f t="shared" si="0"/>
        <v/>
      </c>
      <c r="AR97" s="140" t="s">
        <v>166</v>
      </c>
      <c r="AT97" s="140" t="s">
        <v>161</v>
      </c>
      <c r="AU97" s="140" t="s">
        <v>82</v>
      </c>
      <c r="AY97" s="18" t="s">
        <v>158</v>
      </c>
      <c r="BE97" s="141">
        <f t="shared" si="5"/>
        <v>0</v>
      </c>
      <c r="BF97" s="141">
        <f t="shared" si="6"/>
        <v>0</v>
      </c>
      <c r="BG97" s="141">
        <f t="shared" si="7"/>
        <v>0</v>
      </c>
      <c r="BH97" s="141">
        <f t="shared" si="8"/>
        <v>0</v>
      </c>
      <c r="BI97" s="141">
        <f t="shared" si="9"/>
        <v>0</v>
      </c>
      <c r="BJ97" s="18" t="s">
        <v>88</v>
      </c>
      <c r="BK97" s="141">
        <f t="shared" si="10"/>
        <v>0</v>
      </c>
      <c r="BL97" s="18" t="s">
        <v>166</v>
      </c>
      <c r="BM97" s="140" t="s">
        <v>285</v>
      </c>
    </row>
    <row r="98" spans="2:65" s="1" customFormat="1" ht="16.5" customHeight="1" x14ac:dyDescent="0.2">
      <c r="B98" s="33"/>
      <c r="C98" s="129" t="s">
        <v>224</v>
      </c>
      <c r="D98" s="129" t="s">
        <v>161</v>
      </c>
      <c r="E98" s="130" t="s">
        <v>1583</v>
      </c>
      <c r="F98" s="131" t="s">
        <v>1584</v>
      </c>
      <c r="G98" s="132" t="s">
        <v>1361</v>
      </c>
      <c r="H98" s="133">
        <v>2</v>
      </c>
      <c r="I98" s="134"/>
      <c r="J98" s="135">
        <f t="shared" si="1"/>
        <v>0</v>
      </c>
      <c r="K98" s="131" t="s">
        <v>19</v>
      </c>
      <c r="L98" s="33"/>
      <c r="M98" s="136" t="s">
        <v>19</v>
      </c>
      <c r="N98" s="137" t="s">
        <v>47</v>
      </c>
      <c r="P98" s="138">
        <f t="shared" si="2"/>
        <v>0</v>
      </c>
      <c r="Q98" s="138">
        <v>0</v>
      </c>
      <c r="R98" s="138">
        <f t="shared" si="3"/>
        <v>0</v>
      </c>
      <c r="S98" s="138">
        <v>0</v>
      </c>
      <c r="T98" s="138">
        <f t="shared" si="4"/>
        <v>0</v>
      </c>
      <c r="U98" s="276" t="s">
        <v>19</v>
      </c>
      <c r="V98" s="1" t="str">
        <f t="shared" si="0"/>
        <v/>
      </c>
      <c r="AR98" s="140" t="s">
        <v>166</v>
      </c>
      <c r="AT98" s="140" t="s">
        <v>161</v>
      </c>
      <c r="AU98" s="140" t="s">
        <v>82</v>
      </c>
      <c r="AY98" s="18" t="s">
        <v>158</v>
      </c>
      <c r="BE98" s="141">
        <f t="shared" si="5"/>
        <v>0</v>
      </c>
      <c r="BF98" s="141">
        <f t="shared" si="6"/>
        <v>0</v>
      </c>
      <c r="BG98" s="141">
        <f t="shared" si="7"/>
        <v>0</v>
      </c>
      <c r="BH98" s="141">
        <f t="shared" si="8"/>
        <v>0</v>
      </c>
      <c r="BI98" s="141">
        <f t="shared" si="9"/>
        <v>0</v>
      </c>
      <c r="BJ98" s="18" t="s">
        <v>88</v>
      </c>
      <c r="BK98" s="141">
        <f t="shared" si="10"/>
        <v>0</v>
      </c>
      <c r="BL98" s="18" t="s">
        <v>166</v>
      </c>
      <c r="BM98" s="140" t="s">
        <v>304</v>
      </c>
    </row>
    <row r="99" spans="2:65" s="1" customFormat="1" ht="16.5" customHeight="1" x14ac:dyDescent="0.2">
      <c r="B99" s="33"/>
      <c r="C99" s="129" t="s">
        <v>8</v>
      </c>
      <c r="D99" s="129" t="s">
        <v>161</v>
      </c>
      <c r="E99" s="130" t="s">
        <v>1585</v>
      </c>
      <c r="F99" s="131" t="s">
        <v>1586</v>
      </c>
      <c r="G99" s="132" t="s">
        <v>1361</v>
      </c>
      <c r="H99" s="133">
        <v>2</v>
      </c>
      <c r="I99" s="134"/>
      <c r="J99" s="135">
        <f t="shared" si="1"/>
        <v>0</v>
      </c>
      <c r="K99" s="131" t="s">
        <v>19</v>
      </c>
      <c r="L99" s="33"/>
      <c r="M99" s="136" t="s">
        <v>19</v>
      </c>
      <c r="N99" s="137" t="s">
        <v>47</v>
      </c>
      <c r="P99" s="138">
        <f t="shared" si="2"/>
        <v>0</v>
      </c>
      <c r="Q99" s="138">
        <v>0</v>
      </c>
      <c r="R99" s="138">
        <f t="shared" si="3"/>
        <v>0</v>
      </c>
      <c r="S99" s="138">
        <v>0</v>
      </c>
      <c r="T99" s="138">
        <f t="shared" si="4"/>
        <v>0</v>
      </c>
      <c r="U99" s="276" t="s">
        <v>19</v>
      </c>
      <c r="V99" s="1" t="str">
        <f t="shared" si="0"/>
        <v/>
      </c>
      <c r="AR99" s="140" t="s">
        <v>166</v>
      </c>
      <c r="AT99" s="140" t="s">
        <v>161</v>
      </c>
      <c r="AU99" s="140" t="s">
        <v>82</v>
      </c>
      <c r="AY99" s="18" t="s">
        <v>158</v>
      </c>
      <c r="BE99" s="141">
        <f t="shared" si="5"/>
        <v>0</v>
      </c>
      <c r="BF99" s="141">
        <f t="shared" si="6"/>
        <v>0</v>
      </c>
      <c r="BG99" s="141">
        <f t="shared" si="7"/>
        <v>0</v>
      </c>
      <c r="BH99" s="141">
        <f t="shared" si="8"/>
        <v>0</v>
      </c>
      <c r="BI99" s="141">
        <f t="shared" si="9"/>
        <v>0</v>
      </c>
      <c r="BJ99" s="18" t="s">
        <v>88</v>
      </c>
      <c r="BK99" s="141">
        <f t="shared" si="10"/>
        <v>0</v>
      </c>
      <c r="BL99" s="18" t="s">
        <v>166</v>
      </c>
      <c r="BM99" s="140" t="s">
        <v>325</v>
      </c>
    </row>
    <row r="100" spans="2:65" s="1" customFormat="1" ht="16.5" customHeight="1" x14ac:dyDescent="0.2">
      <c r="B100" s="33"/>
      <c r="C100" s="129" t="s">
        <v>238</v>
      </c>
      <c r="D100" s="129" t="s">
        <v>161</v>
      </c>
      <c r="E100" s="130" t="s">
        <v>1587</v>
      </c>
      <c r="F100" s="131" t="s">
        <v>1588</v>
      </c>
      <c r="G100" s="132" t="s">
        <v>1361</v>
      </c>
      <c r="H100" s="133">
        <v>46</v>
      </c>
      <c r="I100" s="134"/>
      <c r="J100" s="135">
        <f t="shared" si="1"/>
        <v>0</v>
      </c>
      <c r="K100" s="131" t="s">
        <v>19</v>
      </c>
      <c r="L100" s="33"/>
      <c r="M100" s="136" t="s">
        <v>19</v>
      </c>
      <c r="N100" s="137" t="s">
        <v>47</v>
      </c>
      <c r="P100" s="138">
        <f t="shared" si="2"/>
        <v>0</v>
      </c>
      <c r="Q100" s="138">
        <v>0</v>
      </c>
      <c r="R100" s="138">
        <f t="shared" si="3"/>
        <v>0</v>
      </c>
      <c r="S100" s="138">
        <v>0</v>
      </c>
      <c r="T100" s="138">
        <f t="shared" si="4"/>
        <v>0</v>
      </c>
      <c r="U100" s="276" t="s">
        <v>19</v>
      </c>
      <c r="V100" s="1" t="str">
        <f t="shared" si="0"/>
        <v/>
      </c>
      <c r="AR100" s="140" t="s">
        <v>166</v>
      </c>
      <c r="AT100" s="140" t="s">
        <v>161</v>
      </c>
      <c r="AU100" s="140" t="s">
        <v>82</v>
      </c>
      <c r="AY100" s="18" t="s">
        <v>158</v>
      </c>
      <c r="BE100" s="141">
        <f t="shared" si="5"/>
        <v>0</v>
      </c>
      <c r="BF100" s="141">
        <f t="shared" si="6"/>
        <v>0</v>
      </c>
      <c r="BG100" s="141">
        <f t="shared" si="7"/>
        <v>0</v>
      </c>
      <c r="BH100" s="141">
        <f t="shared" si="8"/>
        <v>0</v>
      </c>
      <c r="BI100" s="141">
        <f t="shared" si="9"/>
        <v>0</v>
      </c>
      <c r="BJ100" s="18" t="s">
        <v>88</v>
      </c>
      <c r="BK100" s="141">
        <f t="shared" si="10"/>
        <v>0</v>
      </c>
      <c r="BL100" s="18" t="s">
        <v>166</v>
      </c>
      <c r="BM100" s="140" t="s">
        <v>345</v>
      </c>
    </row>
    <row r="101" spans="2:65" s="1" customFormat="1" ht="16.5" customHeight="1" x14ac:dyDescent="0.2">
      <c r="B101" s="33"/>
      <c r="C101" s="129" t="s">
        <v>243</v>
      </c>
      <c r="D101" s="129" t="s">
        <v>161</v>
      </c>
      <c r="E101" s="130" t="s">
        <v>1589</v>
      </c>
      <c r="F101" s="131" t="s">
        <v>1590</v>
      </c>
      <c r="G101" s="132" t="s">
        <v>1361</v>
      </c>
      <c r="H101" s="133">
        <v>5</v>
      </c>
      <c r="I101" s="134"/>
      <c r="J101" s="135">
        <f t="shared" si="1"/>
        <v>0</v>
      </c>
      <c r="K101" s="131" t="s">
        <v>19</v>
      </c>
      <c r="L101" s="33"/>
      <c r="M101" s="136" t="s">
        <v>19</v>
      </c>
      <c r="N101" s="137" t="s">
        <v>47</v>
      </c>
      <c r="P101" s="138">
        <f t="shared" si="2"/>
        <v>0</v>
      </c>
      <c r="Q101" s="138">
        <v>0</v>
      </c>
      <c r="R101" s="138">
        <f t="shared" si="3"/>
        <v>0</v>
      </c>
      <c r="S101" s="138">
        <v>0</v>
      </c>
      <c r="T101" s="138">
        <f t="shared" si="4"/>
        <v>0</v>
      </c>
      <c r="U101" s="276" t="s">
        <v>19</v>
      </c>
      <c r="V101" s="1" t="str">
        <f t="shared" si="0"/>
        <v/>
      </c>
      <c r="AR101" s="140" t="s">
        <v>166</v>
      </c>
      <c r="AT101" s="140" t="s">
        <v>161</v>
      </c>
      <c r="AU101" s="140" t="s">
        <v>82</v>
      </c>
      <c r="AY101" s="18" t="s">
        <v>158</v>
      </c>
      <c r="BE101" s="141">
        <f t="shared" si="5"/>
        <v>0</v>
      </c>
      <c r="BF101" s="141">
        <f t="shared" si="6"/>
        <v>0</v>
      </c>
      <c r="BG101" s="141">
        <f t="shared" si="7"/>
        <v>0</v>
      </c>
      <c r="BH101" s="141">
        <f t="shared" si="8"/>
        <v>0</v>
      </c>
      <c r="BI101" s="141">
        <f t="shared" si="9"/>
        <v>0</v>
      </c>
      <c r="BJ101" s="18" t="s">
        <v>88</v>
      </c>
      <c r="BK101" s="141">
        <f t="shared" si="10"/>
        <v>0</v>
      </c>
      <c r="BL101" s="18" t="s">
        <v>166</v>
      </c>
      <c r="BM101" s="140" t="s">
        <v>357</v>
      </c>
    </row>
    <row r="102" spans="2:65" s="1" customFormat="1" ht="16.5" customHeight="1" x14ac:dyDescent="0.2">
      <c r="B102" s="33"/>
      <c r="C102" s="129" t="s">
        <v>251</v>
      </c>
      <c r="D102" s="129" t="s">
        <v>161</v>
      </c>
      <c r="E102" s="130" t="s">
        <v>1591</v>
      </c>
      <c r="F102" s="131" t="s">
        <v>1592</v>
      </c>
      <c r="G102" s="132" t="s">
        <v>1361</v>
      </c>
      <c r="H102" s="133">
        <v>6</v>
      </c>
      <c r="I102" s="134"/>
      <c r="J102" s="135">
        <f t="shared" si="1"/>
        <v>0</v>
      </c>
      <c r="K102" s="131" t="s">
        <v>19</v>
      </c>
      <c r="L102" s="33"/>
      <c r="M102" s="136" t="s">
        <v>19</v>
      </c>
      <c r="N102" s="137" t="s">
        <v>47</v>
      </c>
      <c r="P102" s="138">
        <f t="shared" si="2"/>
        <v>0</v>
      </c>
      <c r="Q102" s="138">
        <v>0</v>
      </c>
      <c r="R102" s="138">
        <f t="shared" si="3"/>
        <v>0</v>
      </c>
      <c r="S102" s="138">
        <v>0</v>
      </c>
      <c r="T102" s="138">
        <f t="shared" si="4"/>
        <v>0</v>
      </c>
      <c r="U102" s="276" t="s">
        <v>19</v>
      </c>
      <c r="V102" s="1" t="str">
        <f t="shared" si="0"/>
        <v/>
      </c>
      <c r="AR102" s="140" t="s">
        <v>166</v>
      </c>
      <c r="AT102" s="140" t="s">
        <v>161</v>
      </c>
      <c r="AU102" s="140" t="s">
        <v>82</v>
      </c>
      <c r="AY102" s="18" t="s">
        <v>158</v>
      </c>
      <c r="BE102" s="141">
        <f t="shared" si="5"/>
        <v>0</v>
      </c>
      <c r="BF102" s="141">
        <f t="shared" si="6"/>
        <v>0</v>
      </c>
      <c r="BG102" s="141">
        <f t="shared" si="7"/>
        <v>0</v>
      </c>
      <c r="BH102" s="141">
        <f t="shared" si="8"/>
        <v>0</v>
      </c>
      <c r="BI102" s="141">
        <f t="shared" si="9"/>
        <v>0</v>
      </c>
      <c r="BJ102" s="18" t="s">
        <v>88</v>
      </c>
      <c r="BK102" s="141">
        <f t="shared" si="10"/>
        <v>0</v>
      </c>
      <c r="BL102" s="18" t="s">
        <v>166</v>
      </c>
      <c r="BM102" s="140" t="s">
        <v>368</v>
      </c>
    </row>
    <row r="103" spans="2:65" s="1" customFormat="1" ht="16.5" customHeight="1" x14ac:dyDescent="0.2">
      <c r="B103" s="33"/>
      <c r="C103" s="129" t="s">
        <v>259</v>
      </c>
      <c r="D103" s="129" t="s">
        <v>161</v>
      </c>
      <c r="E103" s="130" t="s">
        <v>1593</v>
      </c>
      <c r="F103" s="131" t="s">
        <v>1594</v>
      </c>
      <c r="G103" s="132" t="s">
        <v>1361</v>
      </c>
      <c r="H103" s="133">
        <v>1</v>
      </c>
      <c r="I103" s="134"/>
      <c r="J103" s="135">
        <f t="shared" si="1"/>
        <v>0</v>
      </c>
      <c r="K103" s="131" t="s">
        <v>19</v>
      </c>
      <c r="L103" s="33"/>
      <c r="M103" s="136" t="s">
        <v>19</v>
      </c>
      <c r="N103" s="137" t="s">
        <v>47</v>
      </c>
      <c r="P103" s="138">
        <f t="shared" si="2"/>
        <v>0</v>
      </c>
      <c r="Q103" s="138">
        <v>0</v>
      </c>
      <c r="R103" s="138">
        <f t="shared" si="3"/>
        <v>0</v>
      </c>
      <c r="S103" s="138">
        <v>0</v>
      </c>
      <c r="T103" s="138">
        <f t="shared" si="4"/>
        <v>0</v>
      </c>
      <c r="U103" s="276" t="s">
        <v>19</v>
      </c>
      <c r="V103" s="1" t="str">
        <f t="shared" si="0"/>
        <v/>
      </c>
      <c r="AR103" s="140" t="s">
        <v>166</v>
      </c>
      <c r="AT103" s="140" t="s">
        <v>161</v>
      </c>
      <c r="AU103" s="140" t="s">
        <v>82</v>
      </c>
      <c r="AY103" s="18" t="s">
        <v>158</v>
      </c>
      <c r="BE103" s="141">
        <f t="shared" si="5"/>
        <v>0</v>
      </c>
      <c r="BF103" s="141">
        <f t="shared" si="6"/>
        <v>0</v>
      </c>
      <c r="BG103" s="141">
        <f t="shared" si="7"/>
        <v>0</v>
      </c>
      <c r="BH103" s="141">
        <f t="shared" si="8"/>
        <v>0</v>
      </c>
      <c r="BI103" s="141">
        <f t="shared" si="9"/>
        <v>0</v>
      </c>
      <c r="BJ103" s="18" t="s">
        <v>88</v>
      </c>
      <c r="BK103" s="141">
        <f t="shared" si="10"/>
        <v>0</v>
      </c>
      <c r="BL103" s="18" t="s">
        <v>166</v>
      </c>
      <c r="BM103" s="140" t="s">
        <v>379</v>
      </c>
    </row>
    <row r="104" spans="2:65" s="1" customFormat="1" ht="16.5" customHeight="1" x14ac:dyDescent="0.2">
      <c r="B104" s="33"/>
      <c r="C104" s="129" t="s">
        <v>266</v>
      </c>
      <c r="D104" s="129" t="s">
        <v>161</v>
      </c>
      <c r="E104" s="130" t="s">
        <v>1595</v>
      </c>
      <c r="F104" s="131" t="s">
        <v>1596</v>
      </c>
      <c r="G104" s="132" t="s">
        <v>1361</v>
      </c>
      <c r="H104" s="133">
        <v>2</v>
      </c>
      <c r="I104" s="134"/>
      <c r="J104" s="135">
        <f t="shared" si="1"/>
        <v>0</v>
      </c>
      <c r="K104" s="131" t="s">
        <v>19</v>
      </c>
      <c r="L104" s="33"/>
      <c r="M104" s="136" t="s">
        <v>19</v>
      </c>
      <c r="N104" s="137" t="s">
        <v>47</v>
      </c>
      <c r="P104" s="138">
        <f t="shared" si="2"/>
        <v>0</v>
      </c>
      <c r="Q104" s="138">
        <v>0</v>
      </c>
      <c r="R104" s="138">
        <f t="shared" si="3"/>
        <v>0</v>
      </c>
      <c r="S104" s="138">
        <v>0</v>
      </c>
      <c r="T104" s="138">
        <f t="shared" si="4"/>
        <v>0</v>
      </c>
      <c r="U104" s="276" t="s">
        <v>340</v>
      </c>
      <c r="V104" s="1">
        <f t="shared" si="0"/>
        <v>0</v>
      </c>
      <c r="AR104" s="140" t="s">
        <v>166</v>
      </c>
      <c r="AT104" s="140" t="s">
        <v>161</v>
      </c>
      <c r="AU104" s="140" t="s">
        <v>82</v>
      </c>
      <c r="AY104" s="18" t="s">
        <v>158</v>
      </c>
      <c r="BE104" s="141">
        <f t="shared" si="5"/>
        <v>0</v>
      </c>
      <c r="BF104" s="141">
        <f t="shared" si="6"/>
        <v>0</v>
      </c>
      <c r="BG104" s="141">
        <f t="shared" si="7"/>
        <v>0</v>
      </c>
      <c r="BH104" s="141">
        <f t="shared" si="8"/>
        <v>0</v>
      </c>
      <c r="BI104" s="141">
        <f t="shared" si="9"/>
        <v>0</v>
      </c>
      <c r="BJ104" s="18" t="s">
        <v>88</v>
      </c>
      <c r="BK104" s="141">
        <f t="shared" si="10"/>
        <v>0</v>
      </c>
      <c r="BL104" s="18" t="s">
        <v>166</v>
      </c>
      <c r="BM104" s="140" t="s">
        <v>389</v>
      </c>
    </row>
    <row r="105" spans="2:65" s="1" customFormat="1" ht="16.5" customHeight="1" x14ac:dyDescent="0.2">
      <c r="B105" s="33"/>
      <c r="C105" s="129" t="s">
        <v>273</v>
      </c>
      <c r="D105" s="129" t="s">
        <v>161</v>
      </c>
      <c r="E105" s="130" t="s">
        <v>1597</v>
      </c>
      <c r="F105" s="131" t="s">
        <v>1598</v>
      </c>
      <c r="G105" s="132" t="s">
        <v>1599</v>
      </c>
      <c r="H105" s="133">
        <v>5</v>
      </c>
      <c r="I105" s="134"/>
      <c r="J105" s="135">
        <f t="shared" si="1"/>
        <v>0</v>
      </c>
      <c r="K105" s="131" t="s">
        <v>19</v>
      </c>
      <c r="L105" s="33"/>
      <c r="M105" s="136" t="s">
        <v>19</v>
      </c>
      <c r="N105" s="137" t="s">
        <v>47</v>
      </c>
      <c r="P105" s="138">
        <f t="shared" si="2"/>
        <v>0</v>
      </c>
      <c r="Q105" s="138">
        <v>0</v>
      </c>
      <c r="R105" s="138">
        <f t="shared" si="3"/>
        <v>0</v>
      </c>
      <c r="S105" s="138">
        <v>0</v>
      </c>
      <c r="T105" s="138">
        <f t="shared" si="4"/>
        <v>0</v>
      </c>
      <c r="U105" s="276" t="s">
        <v>19</v>
      </c>
      <c r="V105" s="1" t="str">
        <f t="shared" si="0"/>
        <v/>
      </c>
      <c r="AR105" s="140" t="s">
        <v>166</v>
      </c>
      <c r="AT105" s="140" t="s">
        <v>161</v>
      </c>
      <c r="AU105" s="140" t="s">
        <v>82</v>
      </c>
      <c r="AY105" s="18" t="s">
        <v>158</v>
      </c>
      <c r="BE105" s="141">
        <f t="shared" si="5"/>
        <v>0</v>
      </c>
      <c r="BF105" s="141">
        <f t="shared" si="6"/>
        <v>0</v>
      </c>
      <c r="BG105" s="141">
        <f t="shared" si="7"/>
        <v>0</v>
      </c>
      <c r="BH105" s="141">
        <f t="shared" si="8"/>
        <v>0</v>
      </c>
      <c r="BI105" s="141">
        <f t="shared" si="9"/>
        <v>0</v>
      </c>
      <c r="BJ105" s="18" t="s">
        <v>88</v>
      </c>
      <c r="BK105" s="141">
        <f t="shared" si="10"/>
        <v>0</v>
      </c>
      <c r="BL105" s="18" t="s">
        <v>166</v>
      </c>
      <c r="BM105" s="140" t="s">
        <v>397</v>
      </c>
    </row>
    <row r="106" spans="2:65" s="1" customFormat="1" ht="16.5" customHeight="1" x14ac:dyDescent="0.2">
      <c r="B106" s="33"/>
      <c r="C106" s="129" t="s">
        <v>279</v>
      </c>
      <c r="D106" s="129" t="s">
        <v>161</v>
      </c>
      <c r="E106" s="130" t="s">
        <v>1600</v>
      </c>
      <c r="F106" s="131" t="s">
        <v>1601</v>
      </c>
      <c r="G106" s="132" t="s">
        <v>188</v>
      </c>
      <c r="H106" s="133">
        <v>25</v>
      </c>
      <c r="I106" s="134"/>
      <c r="J106" s="135">
        <f t="shared" si="1"/>
        <v>0</v>
      </c>
      <c r="K106" s="131" t="s">
        <v>19</v>
      </c>
      <c r="L106" s="33"/>
      <c r="M106" s="136" t="s">
        <v>19</v>
      </c>
      <c r="N106" s="137" t="s">
        <v>47</v>
      </c>
      <c r="P106" s="138">
        <f t="shared" si="2"/>
        <v>0</v>
      </c>
      <c r="Q106" s="138">
        <v>0</v>
      </c>
      <c r="R106" s="138">
        <f t="shared" si="3"/>
        <v>0</v>
      </c>
      <c r="S106" s="138">
        <v>0</v>
      </c>
      <c r="T106" s="138">
        <f t="shared" si="4"/>
        <v>0</v>
      </c>
      <c r="U106" s="276" t="s">
        <v>19</v>
      </c>
      <c r="V106" s="1" t="str">
        <f t="shared" si="0"/>
        <v/>
      </c>
      <c r="AR106" s="140" t="s">
        <v>166</v>
      </c>
      <c r="AT106" s="140" t="s">
        <v>161</v>
      </c>
      <c r="AU106" s="140" t="s">
        <v>82</v>
      </c>
      <c r="AY106" s="18" t="s">
        <v>158</v>
      </c>
      <c r="BE106" s="141">
        <f t="shared" si="5"/>
        <v>0</v>
      </c>
      <c r="BF106" s="141">
        <f t="shared" si="6"/>
        <v>0</v>
      </c>
      <c r="BG106" s="141">
        <f t="shared" si="7"/>
        <v>0</v>
      </c>
      <c r="BH106" s="141">
        <f t="shared" si="8"/>
        <v>0</v>
      </c>
      <c r="BI106" s="141">
        <f t="shared" si="9"/>
        <v>0</v>
      </c>
      <c r="BJ106" s="18" t="s">
        <v>88</v>
      </c>
      <c r="BK106" s="141">
        <f t="shared" si="10"/>
        <v>0</v>
      </c>
      <c r="BL106" s="18" t="s">
        <v>166</v>
      </c>
      <c r="BM106" s="140" t="s">
        <v>411</v>
      </c>
    </row>
    <row r="107" spans="2:65" s="1" customFormat="1" ht="16.5" customHeight="1" x14ac:dyDescent="0.2">
      <c r="B107" s="33"/>
      <c r="C107" s="129" t="s">
        <v>285</v>
      </c>
      <c r="D107" s="129" t="s">
        <v>161</v>
      </c>
      <c r="E107" s="130" t="s">
        <v>1602</v>
      </c>
      <c r="F107" s="131" t="s">
        <v>1603</v>
      </c>
      <c r="G107" s="132" t="s">
        <v>188</v>
      </c>
      <c r="H107" s="133">
        <v>325</v>
      </c>
      <c r="I107" s="134"/>
      <c r="J107" s="135">
        <f t="shared" si="1"/>
        <v>0</v>
      </c>
      <c r="K107" s="131" t="s">
        <v>19</v>
      </c>
      <c r="L107" s="33"/>
      <c r="M107" s="136" t="s">
        <v>19</v>
      </c>
      <c r="N107" s="137" t="s">
        <v>47</v>
      </c>
      <c r="P107" s="138">
        <f t="shared" si="2"/>
        <v>0</v>
      </c>
      <c r="Q107" s="138">
        <v>0</v>
      </c>
      <c r="R107" s="138">
        <f t="shared" si="3"/>
        <v>0</v>
      </c>
      <c r="S107" s="138">
        <v>0</v>
      </c>
      <c r="T107" s="138">
        <f t="shared" si="4"/>
        <v>0</v>
      </c>
      <c r="U107" s="276" t="s">
        <v>19</v>
      </c>
      <c r="V107" s="1" t="str">
        <f t="shared" si="0"/>
        <v/>
      </c>
      <c r="AR107" s="140" t="s">
        <v>166</v>
      </c>
      <c r="AT107" s="140" t="s">
        <v>161</v>
      </c>
      <c r="AU107" s="140" t="s">
        <v>82</v>
      </c>
      <c r="AY107" s="18" t="s">
        <v>158</v>
      </c>
      <c r="BE107" s="141">
        <f t="shared" si="5"/>
        <v>0</v>
      </c>
      <c r="BF107" s="141">
        <f t="shared" si="6"/>
        <v>0</v>
      </c>
      <c r="BG107" s="141">
        <f t="shared" si="7"/>
        <v>0</v>
      </c>
      <c r="BH107" s="141">
        <f t="shared" si="8"/>
        <v>0</v>
      </c>
      <c r="BI107" s="141">
        <f t="shared" si="9"/>
        <v>0</v>
      </c>
      <c r="BJ107" s="18" t="s">
        <v>88</v>
      </c>
      <c r="BK107" s="141">
        <f t="shared" si="10"/>
        <v>0</v>
      </c>
      <c r="BL107" s="18" t="s">
        <v>166</v>
      </c>
      <c r="BM107" s="140" t="s">
        <v>423</v>
      </c>
    </row>
    <row r="108" spans="2:65" s="1" customFormat="1" ht="16.5" customHeight="1" x14ac:dyDescent="0.2">
      <c r="B108" s="33"/>
      <c r="C108" s="129" t="s">
        <v>7</v>
      </c>
      <c r="D108" s="129" t="s">
        <v>161</v>
      </c>
      <c r="E108" s="130" t="s">
        <v>1604</v>
      </c>
      <c r="F108" s="131" t="s">
        <v>1605</v>
      </c>
      <c r="G108" s="132" t="s">
        <v>188</v>
      </c>
      <c r="H108" s="133">
        <v>220</v>
      </c>
      <c r="I108" s="134"/>
      <c r="J108" s="135">
        <f t="shared" si="1"/>
        <v>0</v>
      </c>
      <c r="K108" s="131" t="s">
        <v>19</v>
      </c>
      <c r="L108" s="33"/>
      <c r="M108" s="136" t="s">
        <v>19</v>
      </c>
      <c r="N108" s="137" t="s">
        <v>47</v>
      </c>
      <c r="P108" s="138">
        <f t="shared" si="2"/>
        <v>0</v>
      </c>
      <c r="Q108" s="138">
        <v>0</v>
      </c>
      <c r="R108" s="138">
        <f t="shared" si="3"/>
        <v>0</v>
      </c>
      <c r="S108" s="138">
        <v>0</v>
      </c>
      <c r="T108" s="138">
        <f t="shared" si="4"/>
        <v>0</v>
      </c>
      <c r="U108" s="276" t="s">
        <v>19</v>
      </c>
      <c r="V108" s="1" t="str">
        <f t="shared" si="0"/>
        <v/>
      </c>
      <c r="AR108" s="140" t="s">
        <v>166</v>
      </c>
      <c r="AT108" s="140" t="s">
        <v>161</v>
      </c>
      <c r="AU108" s="140" t="s">
        <v>82</v>
      </c>
      <c r="AY108" s="18" t="s">
        <v>158</v>
      </c>
      <c r="BE108" s="141">
        <f t="shared" si="5"/>
        <v>0</v>
      </c>
      <c r="BF108" s="141">
        <f t="shared" si="6"/>
        <v>0</v>
      </c>
      <c r="BG108" s="141">
        <f t="shared" si="7"/>
        <v>0</v>
      </c>
      <c r="BH108" s="141">
        <f t="shared" si="8"/>
        <v>0</v>
      </c>
      <c r="BI108" s="141">
        <f t="shared" si="9"/>
        <v>0</v>
      </c>
      <c r="BJ108" s="18" t="s">
        <v>88</v>
      </c>
      <c r="BK108" s="141">
        <f t="shared" si="10"/>
        <v>0</v>
      </c>
      <c r="BL108" s="18" t="s">
        <v>166</v>
      </c>
      <c r="BM108" s="140" t="s">
        <v>436</v>
      </c>
    </row>
    <row r="109" spans="2:65" s="1" customFormat="1" ht="16.5" customHeight="1" x14ac:dyDescent="0.2">
      <c r="B109" s="33"/>
      <c r="C109" s="129" t="s">
        <v>304</v>
      </c>
      <c r="D109" s="129" t="s">
        <v>161</v>
      </c>
      <c r="E109" s="130" t="s">
        <v>1606</v>
      </c>
      <c r="F109" s="131" t="s">
        <v>1607</v>
      </c>
      <c r="G109" s="132" t="s">
        <v>188</v>
      </c>
      <c r="H109" s="133">
        <v>105</v>
      </c>
      <c r="I109" s="134"/>
      <c r="J109" s="135">
        <f t="shared" si="1"/>
        <v>0</v>
      </c>
      <c r="K109" s="131" t="s">
        <v>19</v>
      </c>
      <c r="L109" s="33"/>
      <c r="M109" s="136" t="s">
        <v>19</v>
      </c>
      <c r="N109" s="137" t="s">
        <v>47</v>
      </c>
      <c r="P109" s="138">
        <f t="shared" si="2"/>
        <v>0</v>
      </c>
      <c r="Q109" s="138">
        <v>0</v>
      </c>
      <c r="R109" s="138">
        <f t="shared" si="3"/>
        <v>0</v>
      </c>
      <c r="S109" s="138">
        <v>0</v>
      </c>
      <c r="T109" s="138">
        <f t="shared" si="4"/>
        <v>0</v>
      </c>
      <c r="U109" s="276" t="s">
        <v>19</v>
      </c>
      <c r="V109" s="1" t="str">
        <f t="shared" si="0"/>
        <v/>
      </c>
      <c r="AR109" s="140" t="s">
        <v>166</v>
      </c>
      <c r="AT109" s="140" t="s">
        <v>161</v>
      </c>
      <c r="AU109" s="140" t="s">
        <v>82</v>
      </c>
      <c r="AY109" s="18" t="s">
        <v>158</v>
      </c>
      <c r="BE109" s="141">
        <f t="shared" si="5"/>
        <v>0</v>
      </c>
      <c r="BF109" s="141">
        <f t="shared" si="6"/>
        <v>0</v>
      </c>
      <c r="BG109" s="141">
        <f t="shared" si="7"/>
        <v>0</v>
      </c>
      <c r="BH109" s="141">
        <f t="shared" si="8"/>
        <v>0</v>
      </c>
      <c r="BI109" s="141">
        <f t="shared" si="9"/>
        <v>0</v>
      </c>
      <c r="BJ109" s="18" t="s">
        <v>88</v>
      </c>
      <c r="BK109" s="141">
        <f t="shared" si="10"/>
        <v>0</v>
      </c>
      <c r="BL109" s="18" t="s">
        <v>166</v>
      </c>
      <c r="BM109" s="140" t="s">
        <v>448</v>
      </c>
    </row>
    <row r="110" spans="2:65" s="1" customFormat="1" ht="16.5" customHeight="1" x14ac:dyDescent="0.2">
      <c r="B110" s="33"/>
      <c r="C110" s="129" t="s">
        <v>311</v>
      </c>
      <c r="D110" s="129" t="s">
        <v>161</v>
      </c>
      <c r="E110" s="130" t="s">
        <v>1608</v>
      </c>
      <c r="F110" s="131" t="s">
        <v>1609</v>
      </c>
      <c r="G110" s="132" t="s">
        <v>188</v>
      </c>
      <c r="H110" s="133">
        <v>25</v>
      </c>
      <c r="I110" s="134"/>
      <c r="J110" s="135">
        <f t="shared" si="1"/>
        <v>0</v>
      </c>
      <c r="K110" s="131" t="s">
        <v>19</v>
      </c>
      <c r="L110" s="33"/>
      <c r="M110" s="136" t="s">
        <v>19</v>
      </c>
      <c r="N110" s="137" t="s">
        <v>47</v>
      </c>
      <c r="P110" s="138">
        <f t="shared" si="2"/>
        <v>0</v>
      </c>
      <c r="Q110" s="138">
        <v>0</v>
      </c>
      <c r="R110" s="138">
        <f t="shared" si="3"/>
        <v>0</v>
      </c>
      <c r="S110" s="138">
        <v>0</v>
      </c>
      <c r="T110" s="138">
        <f t="shared" si="4"/>
        <v>0</v>
      </c>
      <c r="U110" s="276" t="s">
        <v>19</v>
      </c>
      <c r="V110" s="1" t="str">
        <f t="shared" si="0"/>
        <v/>
      </c>
      <c r="AR110" s="140" t="s">
        <v>166</v>
      </c>
      <c r="AT110" s="140" t="s">
        <v>161</v>
      </c>
      <c r="AU110" s="140" t="s">
        <v>82</v>
      </c>
      <c r="AY110" s="18" t="s">
        <v>158</v>
      </c>
      <c r="BE110" s="141">
        <f t="shared" si="5"/>
        <v>0</v>
      </c>
      <c r="BF110" s="141">
        <f t="shared" si="6"/>
        <v>0</v>
      </c>
      <c r="BG110" s="141">
        <f t="shared" si="7"/>
        <v>0</v>
      </c>
      <c r="BH110" s="141">
        <f t="shared" si="8"/>
        <v>0</v>
      </c>
      <c r="BI110" s="141">
        <f t="shared" si="9"/>
        <v>0</v>
      </c>
      <c r="BJ110" s="18" t="s">
        <v>88</v>
      </c>
      <c r="BK110" s="141">
        <f t="shared" si="10"/>
        <v>0</v>
      </c>
      <c r="BL110" s="18" t="s">
        <v>166</v>
      </c>
      <c r="BM110" s="140" t="s">
        <v>462</v>
      </c>
    </row>
    <row r="111" spans="2:65" s="1" customFormat="1" ht="16.5" customHeight="1" x14ac:dyDescent="0.2">
      <c r="B111" s="33"/>
      <c r="C111" s="129" t="s">
        <v>325</v>
      </c>
      <c r="D111" s="129" t="s">
        <v>161</v>
      </c>
      <c r="E111" s="130" t="s">
        <v>1610</v>
      </c>
      <c r="F111" s="131" t="s">
        <v>1611</v>
      </c>
      <c r="G111" s="132" t="s">
        <v>188</v>
      </c>
      <c r="H111" s="133">
        <v>42</v>
      </c>
      <c r="I111" s="134"/>
      <c r="J111" s="135">
        <f t="shared" si="1"/>
        <v>0</v>
      </c>
      <c r="K111" s="131" t="s">
        <v>19</v>
      </c>
      <c r="L111" s="33"/>
      <c r="M111" s="136" t="s">
        <v>19</v>
      </c>
      <c r="N111" s="137" t="s">
        <v>47</v>
      </c>
      <c r="P111" s="138">
        <f t="shared" si="2"/>
        <v>0</v>
      </c>
      <c r="Q111" s="138">
        <v>0</v>
      </c>
      <c r="R111" s="138">
        <f t="shared" si="3"/>
        <v>0</v>
      </c>
      <c r="S111" s="138">
        <v>0</v>
      </c>
      <c r="T111" s="138">
        <f t="shared" si="4"/>
        <v>0</v>
      </c>
      <c r="U111" s="276" t="s">
        <v>19</v>
      </c>
      <c r="V111" s="1" t="str">
        <f t="shared" si="0"/>
        <v/>
      </c>
      <c r="AR111" s="140" t="s">
        <v>166</v>
      </c>
      <c r="AT111" s="140" t="s">
        <v>161</v>
      </c>
      <c r="AU111" s="140" t="s">
        <v>82</v>
      </c>
      <c r="AY111" s="18" t="s">
        <v>158</v>
      </c>
      <c r="BE111" s="141">
        <f t="shared" si="5"/>
        <v>0</v>
      </c>
      <c r="BF111" s="141">
        <f t="shared" si="6"/>
        <v>0</v>
      </c>
      <c r="BG111" s="141">
        <f t="shared" si="7"/>
        <v>0</v>
      </c>
      <c r="BH111" s="141">
        <f t="shared" si="8"/>
        <v>0</v>
      </c>
      <c r="BI111" s="141">
        <f t="shared" si="9"/>
        <v>0</v>
      </c>
      <c r="BJ111" s="18" t="s">
        <v>88</v>
      </c>
      <c r="BK111" s="141">
        <f t="shared" si="10"/>
        <v>0</v>
      </c>
      <c r="BL111" s="18" t="s">
        <v>166</v>
      </c>
      <c r="BM111" s="140" t="s">
        <v>1612</v>
      </c>
    </row>
    <row r="112" spans="2:65" s="1" customFormat="1" ht="16.5" customHeight="1" x14ac:dyDescent="0.2">
      <c r="B112" s="33"/>
      <c r="C112" s="129" t="s">
        <v>337</v>
      </c>
      <c r="D112" s="129" t="s">
        <v>161</v>
      </c>
      <c r="E112" s="130" t="s">
        <v>1613</v>
      </c>
      <c r="F112" s="131" t="s">
        <v>1614</v>
      </c>
      <c r="G112" s="132" t="s">
        <v>188</v>
      </c>
      <c r="H112" s="133">
        <v>42</v>
      </c>
      <c r="I112" s="134"/>
      <c r="J112" s="135">
        <f t="shared" si="1"/>
        <v>0</v>
      </c>
      <c r="K112" s="131" t="s">
        <v>19</v>
      </c>
      <c r="L112" s="33"/>
      <c r="M112" s="136" t="s">
        <v>19</v>
      </c>
      <c r="N112" s="137" t="s">
        <v>47</v>
      </c>
      <c r="P112" s="138">
        <f t="shared" si="2"/>
        <v>0</v>
      </c>
      <c r="Q112" s="138">
        <v>0</v>
      </c>
      <c r="R112" s="138">
        <f t="shared" si="3"/>
        <v>0</v>
      </c>
      <c r="S112" s="138">
        <v>0</v>
      </c>
      <c r="T112" s="138">
        <f t="shared" si="4"/>
        <v>0</v>
      </c>
      <c r="U112" s="276" t="s">
        <v>19</v>
      </c>
      <c r="V112" s="1" t="str">
        <f t="shared" si="0"/>
        <v/>
      </c>
      <c r="AR112" s="140" t="s">
        <v>166</v>
      </c>
      <c r="AT112" s="140" t="s">
        <v>161</v>
      </c>
      <c r="AU112" s="140" t="s">
        <v>82</v>
      </c>
      <c r="AY112" s="18" t="s">
        <v>158</v>
      </c>
      <c r="BE112" s="141">
        <f t="shared" si="5"/>
        <v>0</v>
      </c>
      <c r="BF112" s="141">
        <f t="shared" si="6"/>
        <v>0</v>
      </c>
      <c r="BG112" s="141">
        <f t="shared" si="7"/>
        <v>0</v>
      </c>
      <c r="BH112" s="141">
        <f t="shared" si="8"/>
        <v>0</v>
      </c>
      <c r="BI112" s="141">
        <f t="shared" si="9"/>
        <v>0</v>
      </c>
      <c r="BJ112" s="18" t="s">
        <v>88</v>
      </c>
      <c r="BK112" s="141">
        <f t="shared" si="10"/>
        <v>0</v>
      </c>
      <c r="BL112" s="18" t="s">
        <v>166</v>
      </c>
      <c r="BM112" s="140" t="s">
        <v>1615</v>
      </c>
    </row>
    <row r="113" spans="2:65" s="1" customFormat="1" ht="16.5" customHeight="1" x14ac:dyDescent="0.2">
      <c r="B113" s="33"/>
      <c r="C113" s="129" t="s">
        <v>345</v>
      </c>
      <c r="D113" s="129" t="s">
        <v>161</v>
      </c>
      <c r="E113" s="130" t="s">
        <v>1616</v>
      </c>
      <c r="F113" s="131" t="s">
        <v>1617</v>
      </c>
      <c r="G113" s="132" t="s">
        <v>1361</v>
      </c>
      <c r="H113" s="133">
        <v>1</v>
      </c>
      <c r="I113" s="134"/>
      <c r="J113" s="135">
        <f t="shared" si="1"/>
        <v>0</v>
      </c>
      <c r="K113" s="131" t="s">
        <v>19</v>
      </c>
      <c r="L113" s="33"/>
      <c r="M113" s="136" t="s">
        <v>19</v>
      </c>
      <c r="N113" s="137" t="s">
        <v>47</v>
      </c>
      <c r="P113" s="138">
        <f t="shared" si="2"/>
        <v>0</v>
      </c>
      <c r="Q113" s="138">
        <v>0</v>
      </c>
      <c r="R113" s="138">
        <f t="shared" si="3"/>
        <v>0</v>
      </c>
      <c r="S113" s="138">
        <v>0</v>
      </c>
      <c r="T113" s="138">
        <f t="shared" si="4"/>
        <v>0</v>
      </c>
      <c r="U113" s="276" t="s">
        <v>19</v>
      </c>
      <c r="V113" s="1" t="str">
        <f t="shared" si="0"/>
        <v/>
      </c>
      <c r="AR113" s="140" t="s">
        <v>166</v>
      </c>
      <c r="AT113" s="140" t="s">
        <v>161</v>
      </c>
      <c r="AU113" s="140" t="s">
        <v>82</v>
      </c>
      <c r="AY113" s="18" t="s">
        <v>158</v>
      </c>
      <c r="BE113" s="141">
        <f t="shared" si="5"/>
        <v>0</v>
      </c>
      <c r="BF113" s="141">
        <f t="shared" si="6"/>
        <v>0</v>
      </c>
      <c r="BG113" s="141">
        <f t="shared" si="7"/>
        <v>0</v>
      </c>
      <c r="BH113" s="141">
        <f t="shared" si="8"/>
        <v>0</v>
      </c>
      <c r="BI113" s="141">
        <f t="shared" si="9"/>
        <v>0</v>
      </c>
      <c r="BJ113" s="18" t="s">
        <v>88</v>
      </c>
      <c r="BK113" s="141">
        <f t="shared" si="10"/>
        <v>0</v>
      </c>
      <c r="BL113" s="18" t="s">
        <v>166</v>
      </c>
      <c r="BM113" s="140" t="s">
        <v>475</v>
      </c>
    </row>
    <row r="114" spans="2:65" s="1" customFormat="1" ht="16.5" customHeight="1" x14ac:dyDescent="0.2">
      <c r="B114" s="33"/>
      <c r="C114" s="129" t="s">
        <v>351</v>
      </c>
      <c r="D114" s="129" t="s">
        <v>161</v>
      </c>
      <c r="E114" s="130" t="s">
        <v>1618</v>
      </c>
      <c r="F114" s="131" t="s">
        <v>1619</v>
      </c>
      <c r="G114" s="132" t="s">
        <v>1361</v>
      </c>
      <c r="H114" s="133">
        <v>184</v>
      </c>
      <c r="I114" s="134"/>
      <c r="J114" s="135">
        <f t="shared" si="1"/>
        <v>0</v>
      </c>
      <c r="K114" s="131" t="s">
        <v>19</v>
      </c>
      <c r="L114" s="33"/>
      <c r="M114" s="136" t="s">
        <v>19</v>
      </c>
      <c r="N114" s="137" t="s">
        <v>47</v>
      </c>
      <c r="P114" s="138">
        <f t="shared" si="2"/>
        <v>0</v>
      </c>
      <c r="Q114" s="138">
        <v>0</v>
      </c>
      <c r="R114" s="138">
        <f t="shared" si="3"/>
        <v>0</v>
      </c>
      <c r="S114" s="138">
        <v>0</v>
      </c>
      <c r="T114" s="138">
        <f t="shared" si="4"/>
        <v>0</v>
      </c>
      <c r="U114" s="276" t="s">
        <v>19</v>
      </c>
      <c r="V114" s="1" t="str">
        <f t="shared" si="0"/>
        <v/>
      </c>
      <c r="AR114" s="140" t="s">
        <v>166</v>
      </c>
      <c r="AT114" s="140" t="s">
        <v>161</v>
      </c>
      <c r="AU114" s="140" t="s">
        <v>82</v>
      </c>
      <c r="AY114" s="18" t="s">
        <v>158</v>
      </c>
      <c r="BE114" s="141">
        <f t="shared" si="5"/>
        <v>0</v>
      </c>
      <c r="BF114" s="141">
        <f t="shared" si="6"/>
        <v>0</v>
      </c>
      <c r="BG114" s="141">
        <f t="shared" si="7"/>
        <v>0</v>
      </c>
      <c r="BH114" s="141">
        <f t="shared" si="8"/>
        <v>0</v>
      </c>
      <c r="BI114" s="141">
        <f t="shared" si="9"/>
        <v>0</v>
      </c>
      <c r="BJ114" s="18" t="s">
        <v>88</v>
      </c>
      <c r="BK114" s="141">
        <f t="shared" si="10"/>
        <v>0</v>
      </c>
      <c r="BL114" s="18" t="s">
        <v>166</v>
      </c>
      <c r="BM114" s="140" t="s">
        <v>488</v>
      </c>
    </row>
    <row r="115" spans="2:65" s="1" customFormat="1" ht="16.5" customHeight="1" x14ac:dyDescent="0.2">
      <c r="B115" s="33"/>
      <c r="C115" s="129" t="s">
        <v>357</v>
      </c>
      <c r="D115" s="129" t="s">
        <v>161</v>
      </c>
      <c r="E115" s="130" t="s">
        <v>1620</v>
      </c>
      <c r="F115" s="131" t="s">
        <v>1621</v>
      </c>
      <c r="G115" s="132" t="s">
        <v>188</v>
      </c>
      <c r="H115" s="133">
        <v>100</v>
      </c>
      <c r="I115" s="134"/>
      <c r="J115" s="135">
        <f t="shared" si="1"/>
        <v>0</v>
      </c>
      <c r="K115" s="131" t="s">
        <v>19</v>
      </c>
      <c r="L115" s="33"/>
      <c r="M115" s="136" t="s">
        <v>19</v>
      </c>
      <c r="N115" s="137" t="s">
        <v>47</v>
      </c>
      <c r="P115" s="138">
        <f t="shared" si="2"/>
        <v>0</v>
      </c>
      <c r="Q115" s="138">
        <v>0</v>
      </c>
      <c r="R115" s="138">
        <f t="shared" si="3"/>
        <v>0</v>
      </c>
      <c r="S115" s="138">
        <v>0</v>
      </c>
      <c r="T115" s="138">
        <f t="shared" si="4"/>
        <v>0</v>
      </c>
      <c r="U115" s="276" t="s">
        <v>19</v>
      </c>
      <c r="V115" s="1" t="str">
        <f t="shared" si="0"/>
        <v/>
      </c>
      <c r="AR115" s="140" t="s">
        <v>166</v>
      </c>
      <c r="AT115" s="140" t="s">
        <v>161</v>
      </c>
      <c r="AU115" s="140" t="s">
        <v>82</v>
      </c>
      <c r="AY115" s="18" t="s">
        <v>158</v>
      </c>
      <c r="BE115" s="141">
        <f t="shared" si="5"/>
        <v>0</v>
      </c>
      <c r="BF115" s="141">
        <f t="shared" si="6"/>
        <v>0</v>
      </c>
      <c r="BG115" s="141">
        <f t="shared" si="7"/>
        <v>0</v>
      </c>
      <c r="BH115" s="141">
        <f t="shared" si="8"/>
        <v>0</v>
      </c>
      <c r="BI115" s="141">
        <f t="shared" si="9"/>
        <v>0</v>
      </c>
      <c r="BJ115" s="18" t="s">
        <v>88</v>
      </c>
      <c r="BK115" s="141">
        <f t="shared" si="10"/>
        <v>0</v>
      </c>
      <c r="BL115" s="18" t="s">
        <v>166</v>
      </c>
      <c r="BM115" s="140" t="s">
        <v>499</v>
      </c>
    </row>
    <row r="116" spans="2:65" s="1" customFormat="1" ht="16.5" customHeight="1" x14ac:dyDescent="0.2">
      <c r="B116" s="33"/>
      <c r="C116" s="129" t="s">
        <v>362</v>
      </c>
      <c r="D116" s="129" t="s">
        <v>161</v>
      </c>
      <c r="E116" s="130" t="s">
        <v>1622</v>
      </c>
      <c r="F116" s="131" t="s">
        <v>1623</v>
      </c>
      <c r="G116" s="132" t="s">
        <v>1361</v>
      </c>
      <c r="H116" s="133">
        <v>1</v>
      </c>
      <c r="I116" s="134"/>
      <c r="J116" s="135">
        <f t="shared" si="1"/>
        <v>0</v>
      </c>
      <c r="K116" s="131" t="s">
        <v>19</v>
      </c>
      <c r="L116" s="33"/>
      <c r="M116" s="136" t="s">
        <v>19</v>
      </c>
      <c r="N116" s="137" t="s">
        <v>47</v>
      </c>
      <c r="P116" s="138">
        <f t="shared" si="2"/>
        <v>0</v>
      </c>
      <c r="Q116" s="138">
        <v>0</v>
      </c>
      <c r="R116" s="138">
        <f t="shared" si="3"/>
        <v>0</v>
      </c>
      <c r="S116" s="138">
        <v>0</v>
      </c>
      <c r="T116" s="138">
        <f t="shared" si="4"/>
        <v>0</v>
      </c>
      <c r="U116" s="276" t="s">
        <v>19</v>
      </c>
      <c r="V116" s="1" t="str">
        <f t="shared" si="0"/>
        <v/>
      </c>
      <c r="AR116" s="140" t="s">
        <v>166</v>
      </c>
      <c r="AT116" s="140" t="s">
        <v>161</v>
      </c>
      <c r="AU116" s="140" t="s">
        <v>82</v>
      </c>
      <c r="AY116" s="18" t="s">
        <v>158</v>
      </c>
      <c r="BE116" s="141">
        <f t="shared" si="5"/>
        <v>0</v>
      </c>
      <c r="BF116" s="141">
        <f t="shared" si="6"/>
        <v>0</v>
      </c>
      <c r="BG116" s="141">
        <f t="shared" si="7"/>
        <v>0</v>
      </c>
      <c r="BH116" s="141">
        <f t="shared" si="8"/>
        <v>0</v>
      </c>
      <c r="BI116" s="141">
        <f t="shared" si="9"/>
        <v>0</v>
      </c>
      <c r="BJ116" s="18" t="s">
        <v>88</v>
      </c>
      <c r="BK116" s="141">
        <f t="shared" si="10"/>
        <v>0</v>
      </c>
      <c r="BL116" s="18" t="s">
        <v>166</v>
      </c>
      <c r="BM116" s="140" t="s">
        <v>512</v>
      </c>
    </row>
    <row r="117" spans="2:65" s="1" customFormat="1" ht="16.5" customHeight="1" x14ac:dyDescent="0.2">
      <c r="B117" s="33"/>
      <c r="C117" s="129" t="s">
        <v>368</v>
      </c>
      <c r="D117" s="129" t="s">
        <v>161</v>
      </c>
      <c r="E117" s="130" t="s">
        <v>1624</v>
      </c>
      <c r="F117" s="131" t="s">
        <v>1625</v>
      </c>
      <c r="G117" s="132" t="s">
        <v>664</v>
      </c>
      <c r="H117" s="181"/>
      <c r="I117" s="134"/>
      <c r="J117" s="135">
        <f t="shared" si="1"/>
        <v>0</v>
      </c>
      <c r="K117" s="131" t="s">
        <v>19</v>
      </c>
      <c r="L117" s="33"/>
      <c r="M117" s="136" t="s">
        <v>19</v>
      </c>
      <c r="N117" s="137" t="s">
        <v>47</v>
      </c>
      <c r="P117" s="138">
        <f t="shared" si="2"/>
        <v>0</v>
      </c>
      <c r="Q117" s="138">
        <v>0</v>
      </c>
      <c r="R117" s="138">
        <f t="shared" si="3"/>
        <v>0</v>
      </c>
      <c r="S117" s="138">
        <v>0</v>
      </c>
      <c r="T117" s="138">
        <f t="shared" si="4"/>
        <v>0</v>
      </c>
      <c r="U117" s="276" t="s">
        <v>19</v>
      </c>
      <c r="V117" s="1" t="str">
        <f t="shared" si="0"/>
        <v/>
      </c>
      <c r="AR117" s="140" t="s">
        <v>166</v>
      </c>
      <c r="AT117" s="140" t="s">
        <v>161</v>
      </c>
      <c r="AU117" s="140" t="s">
        <v>82</v>
      </c>
      <c r="AY117" s="18" t="s">
        <v>158</v>
      </c>
      <c r="BE117" s="141">
        <f t="shared" si="5"/>
        <v>0</v>
      </c>
      <c r="BF117" s="141">
        <f t="shared" si="6"/>
        <v>0</v>
      </c>
      <c r="BG117" s="141">
        <f t="shared" si="7"/>
        <v>0</v>
      </c>
      <c r="BH117" s="141">
        <f t="shared" si="8"/>
        <v>0</v>
      </c>
      <c r="BI117" s="141">
        <f t="shared" si="9"/>
        <v>0</v>
      </c>
      <c r="BJ117" s="18" t="s">
        <v>88</v>
      </c>
      <c r="BK117" s="141">
        <f t="shared" si="10"/>
        <v>0</v>
      </c>
      <c r="BL117" s="18" t="s">
        <v>166</v>
      </c>
      <c r="BM117" s="140" t="s">
        <v>522</v>
      </c>
    </row>
    <row r="118" spans="2:65" s="1" customFormat="1" ht="16.5" customHeight="1" x14ac:dyDescent="0.2">
      <c r="B118" s="33"/>
      <c r="C118" s="129" t="s">
        <v>372</v>
      </c>
      <c r="D118" s="129" t="s">
        <v>161</v>
      </c>
      <c r="E118" s="130" t="s">
        <v>1626</v>
      </c>
      <c r="F118" s="131" t="s">
        <v>1627</v>
      </c>
      <c r="G118" s="132" t="s">
        <v>664</v>
      </c>
      <c r="H118" s="181"/>
      <c r="I118" s="134"/>
      <c r="J118" s="135">
        <f t="shared" si="1"/>
        <v>0</v>
      </c>
      <c r="K118" s="131" t="s">
        <v>19</v>
      </c>
      <c r="L118" s="33"/>
      <c r="M118" s="136" t="s">
        <v>19</v>
      </c>
      <c r="N118" s="137" t="s">
        <v>47</v>
      </c>
      <c r="P118" s="138">
        <f t="shared" si="2"/>
        <v>0</v>
      </c>
      <c r="Q118" s="138">
        <v>0</v>
      </c>
      <c r="R118" s="138">
        <f t="shared" si="3"/>
        <v>0</v>
      </c>
      <c r="S118" s="138">
        <v>0</v>
      </c>
      <c r="T118" s="138">
        <f t="shared" si="4"/>
        <v>0</v>
      </c>
      <c r="U118" s="276" t="s">
        <v>19</v>
      </c>
      <c r="V118" s="1" t="str">
        <f t="shared" si="0"/>
        <v/>
      </c>
      <c r="AR118" s="140" t="s">
        <v>166</v>
      </c>
      <c r="AT118" s="140" t="s">
        <v>161</v>
      </c>
      <c r="AU118" s="140" t="s">
        <v>82</v>
      </c>
      <c r="AY118" s="18" t="s">
        <v>158</v>
      </c>
      <c r="BE118" s="141">
        <f t="shared" si="5"/>
        <v>0</v>
      </c>
      <c r="BF118" s="141">
        <f t="shared" si="6"/>
        <v>0</v>
      </c>
      <c r="BG118" s="141">
        <f t="shared" si="7"/>
        <v>0</v>
      </c>
      <c r="BH118" s="141">
        <f t="shared" si="8"/>
        <v>0</v>
      </c>
      <c r="BI118" s="141">
        <f t="shared" si="9"/>
        <v>0</v>
      </c>
      <c r="BJ118" s="18" t="s">
        <v>88</v>
      </c>
      <c r="BK118" s="141">
        <f t="shared" si="10"/>
        <v>0</v>
      </c>
      <c r="BL118" s="18" t="s">
        <v>166</v>
      </c>
      <c r="BM118" s="140" t="s">
        <v>534</v>
      </c>
    </row>
    <row r="119" spans="2:65" s="1" customFormat="1" ht="16.5" customHeight="1" x14ac:dyDescent="0.2">
      <c r="B119" s="33"/>
      <c r="C119" s="129" t="s">
        <v>379</v>
      </c>
      <c r="D119" s="129" t="s">
        <v>161</v>
      </c>
      <c r="E119" s="130" t="s">
        <v>1628</v>
      </c>
      <c r="F119" s="131" t="s">
        <v>1629</v>
      </c>
      <c r="G119" s="132" t="s">
        <v>1361</v>
      </c>
      <c r="H119" s="133">
        <v>1</v>
      </c>
      <c r="I119" s="134"/>
      <c r="J119" s="135">
        <f t="shared" si="1"/>
        <v>0</v>
      </c>
      <c r="K119" s="131" t="s">
        <v>19</v>
      </c>
      <c r="L119" s="33"/>
      <c r="M119" s="136" t="s">
        <v>19</v>
      </c>
      <c r="N119" s="137" t="s">
        <v>47</v>
      </c>
      <c r="P119" s="138">
        <f t="shared" si="2"/>
        <v>0</v>
      </c>
      <c r="Q119" s="138">
        <v>0</v>
      </c>
      <c r="R119" s="138">
        <f t="shared" si="3"/>
        <v>0</v>
      </c>
      <c r="S119" s="138">
        <v>0</v>
      </c>
      <c r="T119" s="138">
        <f t="shared" si="4"/>
        <v>0</v>
      </c>
      <c r="U119" s="276" t="s">
        <v>19</v>
      </c>
      <c r="V119" s="1" t="str">
        <f t="shared" si="0"/>
        <v/>
      </c>
      <c r="AR119" s="140" t="s">
        <v>166</v>
      </c>
      <c r="AT119" s="140" t="s">
        <v>161</v>
      </c>
      <c r="AU119" s="140" t="s">
        <v>82</v>
      </c>
      <c r="AY119" s="18" t="s">
        <v>158</v>
      </c>
      <c r="BE119" s="141">
        <f t="shared" si="5"/>
        <v>0</v>
      </c>
      <c r="BF119" s="141">
        <f t="shared" si="6"/>
        <v>0</v>
      </c>
      <c r="BG119" s="141">
        <f t="shared" si="7"/>
        <v>0</v>
      </c>
      <c r="BH119" s="141">
        <f t="shared" si="8"/>
        <v>0</v>
      </c>
      <c r="BI119" s="141">
        <f t="shared" si="9"/>
        <v>0</v>
      </c>
      <c r="BJ119" s="18" t="s">
        <v>88</v>
      </c>
      <c r="BK119" s="141">
        <f t="shared" si="10"/>
        <v>0</v>
      </c>
      <c r="BL119" s="18" t="s">
        <v>166</v>
      </c>
      <c r="BM119" s="140" t="s">
        <v>545</v>
      </c>
    </row>
    <row r="120" spans="2:65" s="1" customFormat="1" ht="16.5" customHeight="1" x14ac:dyDescent="0.2">
      <c r="B120" s="33"/>
      <c r="C120" s="129" t="s">
        <v>384</v>
      </c>
      <c r="D120" s="129" t="s">
        <v>161</v>
      </c>
      <c r="E120" s="130" t="s">
        <v>1630</v>
      </c>
      <c r="F120" s="131" t="s">
        <v>1631</v>
      </c>
      <c r="G120" s="132" t="s">
        <v>664</v>
      </c>
      <c r="H120" s="181"/>
      <c r="I120" s="134"/>
      <c r="J120" s="135">
        <f t="shared" si="1"/>
        <v>0</v>
      </c>
      <c r="K120" s="131" t="s">
        <v>19</v>
      </c>
      <c r="L120" s="33"/>
      <c r="M120" s="136" t="s">
        <v>19</v>
      </c>
      <c r="N120" s="137" t="s">
        <v>47</v>
      </c>
      <c r="P120" s="138">
        <f t="shared" si="2"/>
        <v>0</v>
      </c>
      <c r="Q120" s="138">
        <v>0</v>
      </c>
      <c r="R120" s="138">
        <f t="shared" si="3"/>
        <v>0</v>
      </c>
      <c r="S120" s="138">
        <v>0</v>
      </c>
      <c r="T120" s="138">
        <f t="shared" si="4"/>
        <v>0</v>
      </c>
      <c r="U120" s="276" t="s">
        <v>19</v>
      </c>
      <c r="V120" s="1" t="str">
        <f t="shared" si="0"/>
        <v/>
      </c>
      <c r="AR120" s="140" t="s">
        <v>166</v>
      </c>
      <c r="AT120" s="140" t="s">
        <v>161</v>
      </c>
      <c r="AU120" s="140" t="s">
        <v>82</v>
      </c>
      <c r="AY120" s="18" t="s">
        <v>158</v>
      </c>
      <c r="BE120" s="141">
        <f t="shared" si="5"/>
        <v>0</v>
      </c>
      <c r="BF120" s="141">
        <f t="shared" si="6"/>
        <v>0</v>
      </c>
      <c r="BG120" s="141">
        <f t="shared" si="7"/>
        <v>0</v>
      </c>
      <c r="BH120" s="141">
        <f t="shared" si="8"/>
        <v>0</v>
      </c>
      <c r="BI120" s="141">
        <f t="shared" si="9"/>
        <v>0</v>
      </c>
      <c r="BJ120" s="18" t="s">
        <v>88</v>
      </c>
      <c r="BK120" s="141">
        <f t="shared" si="10"/>
        <v>0</v>
      </c>
      <c r="BL120" s="18" t="s">
        <v>166</v>
      </c>
      <c r="BM120" s="140" t="s">
        <v>562</v>
      </c>
    </row>
    <row r="121" spans="2:65" s="1" customFormat="1" ht="16.5" customHeight="1" x14ac:dyDescent="0.2">
      <c r="B121" s="33"/>
      <c r="C121" s="129" t="s">
        <v>389</v>
      </c>
      <c r="D121" s="129" t="s">
        <v>161</v>
      </c>
      <c r="E121" s="130" t="s">
        <v>1632</v>
      </c>
      <c r="F121" s="131" t="s">
        <v>1633</v>
      </c>
      <c r="G121" s="132" t="s">
        <v>1361</v>
      </c>
      <c r="H121" s="133">
        <v>1</v>
      </c>
      <c r="I121" s="134"/>
      <c r="J121" s="135">
        <f t="shared" si="1"/>
        <v>0</v>
      </c>
      <c r="K121" s="131" t="s">
        <v>19</v>
      </c>
      <c r="L121" s="33"/>
      <c r="M121" s="136" t="s">
        <v>19</v>
      </c>
      <c r="N121" s="137" t="s">
        <v>47</v>
      </c>
      <c r="P121" s="138">
        <f t="shared" si="2"/>
        <v>0</v>
      </c>
      <c r="Q121" s="138">
        <v>0</v>
      </c>
      <c r="R121" s="138">
        <f t="shared" si="3"/>
        <v>0</v>
      </c>
      <c r="S121" s="138">
        <v>0</v>
      </c>
      <c r="T121" s="138">
        <f t="shared" si="4"/>
        <v>0</v>
      </c>
      <c r="U121" s="276" t="s">
        <v>19</v>
      </c>
      <c r="V121" s="1" t="str">
        <f t="shared" si="0"/>
        <v/>
      </c>
      <c r="AR121" s="140" t="s">
        <v>166</v>
      </c>
      <c r="AT121" s="140" t="s">
        <v>161</v>
      </c>
      <c r="AU121" s="140" t="s">
        <v>82</v>
      </c>
      <c r="AY121" s="18" t="s">
        <v>158</v>
      </c>
      <c r="BE121" s="141">
        <f t="shared" si="5"/>
        <v>0</v>
      </c>
      <c r="BF121" s="141">
        <f t="shared" si="6"/>
        <v>0</v>
      </c>
      <c r="BG121" s="141">
        <f t="shared" si="7"/>
        <v>0</v>
      </c>
      <c r="BH121" s="141">
        <f t="shared" si="8"/>
        <v>0</v>
      </c>
      <c r="BI121" s="141">
        <f t="shared" si="9"/>
        <v>0</v>
      </c>
      <c r="BJ121" s="18" t="s">
        <v>88</v>
      </c>
      <c r="BK121" s="141">
        <f t="shared" si="10"/>
        <v>0</v>
      </c>
      <c r="BL121" s="18" t="s">
        <v>166</v>
      </c>
      <c r="BM121" s="140" t="s">
        <v>581</v>
      </c>
    </row>
    <row r="122" spans="2:65" s="1" customFormat="1" ht="16.5" customHeight="1" x14ac:dyDescent="0.2">
      <c r="B122" s="33"/>
      <c r="C122" s="129" t="s">
        <v>393</v>
      </c>
      <c r="D122" s="129" t="s">
        <v>161</v>
      </c>
      <c r="E122" s="130" t="s">
        <v>1634</v>
      </c>
      <c r="F122" s="131" t="s">
        <v>1635</v>
      </c>
      <c r="G122" s="132" t="s">
        <v>1599</v>
      </c>
      <c r="H122" s="133">
        <v>2</v>
      </c>
      <c r="I122" s="134"/>
      <c r="J122" s="135">
        <f t="shared" si="1"/>
        <v>0</v>
      </c>
      <c r="K122" s="131" t="s">
        <v>19</v>
      </c>
      <c r="L122" s="33"/>
      <c r="M122" s="136" t="s">
        <v>19</v>
      </c>
      <c r="N122" s="137" t="s">
        <v>47</v>
      </c>
      <c r="P122" s="138">
        <f t="shared" si="2"/>
        <v>0</v>
      </c>
      <c r="Q122" s="138">
        <v>0</v>
      </c>
      <c r="R122" s="138">
        <f t="shared" si="3"/>
        <v>0</v>
      </c>
      <c r="S122" s="138">
        <v>0</v>
      </c>
      <c r="T122" s="138">
        <f t="shared" si="4"/>
        <v>0</v>
      </c>
      <c r="U122" s="276" t="s">
        <v>19</v>
      </c>
      <c r="V122" s="1" t="str">
        <f t="shared" si="0"/>
        <v/>
      </c>
      <c r="AR122" s="140" t="s">
        <v>166</v>
      </c>
      <c r="AT122" s="140" t="s">
        <v>161</v>
      </c>
      <c r="AU122" s="140" t="s">
        <v>82</v>
      </c>
      <c r="AY122" s="18" t="s">
        <v>158</v>
      </c>
      <c r="BE122" s="141">
        <f t="shared" si="5"/>
        <v>0</v>
      </c>
      <c r="BF122" s="141">
        <f t="shared" si="6"/>
        <v>0</v>
      </c>
      <c r="BG122" s="141">
        <f t="shared" si="7"/>
        <v>0</v>
      </c>
      <c r="BH122" s="141">
        <f t="shared" si="8"/>
        <v>0</v>
      </c>
      <c r="BI122" s="141">
        <f t="shared" si="9"/>
        <v>0</v>
      </c>
      <c r="BJ122" s="18" t="s">
        <v>88</v>
      </c>
      <c r="BK122" s="141">
        <f t="shared" si="10"/>
        <v>0</v>
      </c>
      <c r="BL122" s="18" t="s">
        <v>166</v>
      </c>
      <c r="BM122" s="140" t="s">
        <v>593</v>
      </c>
    </row>
    <row r="123" spans="2:65" s="1" customFormat="1" ht="16.5" customHeight="1" x14ac:dyDescent="0.2">
      <c r="B123" s="33"/>
      <c r="C123" s="129" t="s">
        <v>397</v>
      </c>
      <c r="D123" s="129" t="s">
        <v>161</v>
      </c>
      <c r="E123" s="130" t="s">
        <v>1636</v>
      </c>
      <c r="F123" s="131" t="s">
        <v>1637</v>
      </c>
      <c r="G123" s="132" t="s">
        <v>1361</v>
      </c>
      <c r="H123" s="133">
        <v>1</v>
      </c>
      <c r="I123" s="134"/>
      <c r="J123" s="135">
        <f t="shared" si="1"/>
        <v>0</v>
      </c>
      <c r="K123" s="131" t="s">
        <v>19</v>
      </c>
      <c r="L123" s="33"/>
      <c r="M123" s="136" t="s">
        <v>19</v>
      </c>
      <c r="N123" s="137" t="s">
        <v>47</v>
      </c>
      <c r="P123" s="138">
        <f t="shared" si="2"/>
        <v>0</v>
      </c>
      <c r="Q123" s="138">
        <v>0</v>
      </c>
      <c r="R123" s="138">
        <f t="shared" si="3"/>
        <v>0</v>
      </c>
      <c r="S123" s="138">
        <v>0</v>
      </c>
      <c r="T123" s="138">
        <f t="shared" si="4"/>
        <v>0</v>
      </c>
      <c r="U123" s="276" t="s">
        <v>19</v>
      </c>
      <c r="V123" s="1" t="str">
        <f t="shared" si="0"/>
        <v/>
      </c>
      <c r="AR123" s="140" t="s">
        <v>166</v>
      </c>
      <c r="AT123" s="140" t="s">
        <v>161</v>
      </c>
      <c r="AU123" s="140" t="s">
        <v>82</v>
      </c>
      <c r="AY123" s="18" t="s">
        <v>158</v>
      </c>
      <c r="BE123" s="141">
        <f t="shared" si="5"/>
        <v>0</v>
      </c>
      <c r="BF123" s="141">
        <f t="shared" si="6"/>
        <v>0</v>
      </c>
      <c r="BG123" s="141">
        <f t="shared" si="7"/>
        <v>0</v>
      </c>
      <c r="BH123" s="141">
        <f t="shared" si="8"/>
        <v>0</v>
      </c>
      <c r="BI123" s="141">
        <f t="shared" si="9"/>
        <v>0</v>
      </c>
      <c r="BJ123" s="18" t="s">
        <v>88</v>
      </c>
      <c r="BK123" s="141">
        <f t="shared" si="10"/>
        <v>0</v>
      </c>
      <c r="BL123" s="18" t="s">
        <v>166</v>
      </c>
      <c r="BM123" s="140" t="s">
        <v>605</v>
      </c>
    </row>
    <row r="124" spans="2:65" s="1" customFormat="1" ht="16.5" customHeight="1" x14ac:dyDescent="0.2">
      <c r="B124" s="33"/>
      <c r="C124" s="129" t="s">
        <v>403</v>
      </c>
      <c r="D124" s="129" t="s">
        <v>161</v>
      </c>
      <c r="E124" s="130" t="s">
        <v>1638</v>
      </c>
      <c r="F124" s="131" t="s">
        <v>1639</v>
      </c>
      <c r="G124" s="132" t="s">
        <v>1599</v>
      </c>
      <c r="H124" s="133">
        <v>6</v>
      </c>
      <c r="I124" s="134"/>
      <c r="J124" s="135">
        <f t="shared" si="1"/>
        <v>0</v>
      </c>
      <c r="K124" s="131" t="s">
        <v>19</v>
      </c>
      <c r="L124" s="33"/>
      <c r="M124" s="185" t="s">
        <v>19</v>
      </c>
      <c r="N124" s="186" t="s">
        <v>47</v>
      </c>
      <c r="O124" s="183"/>
      <c r="P124" s="187">
        <f t="shared" si="2"/>
        <v>0</v>
      </c>
      <c r="Q124" s="187">
        <v>0</v>
      </c>
      <c r="R124" s="187">
        <f t="shared" si="3"/>
        <v>0</v>
      </c>
      <c r="S124" s="187">
        <v>0</v>
      </c>
      <c r="T124" s="187">
        <f t="shared" si="4"/>
        <v>0</v>
      </c>
      <c r="U124" s="283" t="s">
        <v>19</v>
      </c>
      <c r="V124" s="1" t="str">
        <f t="shared" si="0"/>
        <v/>
      </c>
      <c r="AR124" s="140" t="s">
        <v>166</v>
      </c>
      <c r="AT124" s="140" t="s">
        <v>161</v>
      </c>
      <c r="AU124" s="140" t="s">
        <v>82</v>
      </c>
      <c r="AY124" s="18" t="s">
        <v>158</v>
      </c>
      <c r="BE124" s="141">
        <f t="shared" si="5"/>
        <v>0</v>
      </c>
      <c r="BF124" s="141">
        <f t="shared" si="6"/>
        <v>0</v>
      </c>
      <c r="BG124" s="141">
        <f t="shared" si="7"/>
        <v>0</v>
      </c>
      <c r="BH124" s="141">
        <f t="shared" si="8"/>
        <v>0</v>
      </c>
      <c r="BI124" s="141">
        <f t="shared" si="9"/>
        <v>0</v>
      </c>
      <c r="BJ124" s="18" t="s">
        <v>88</v>
      </c>
      <c r="BK124" s="141">
        <f t="shared" si="10"/>
        <v>0</v>
      </c>
      <c r="BL124" s="18" t="s">
        <v>166</v>
      </c>
      <c r="BM124" s="140" t="s">
        <v>617</v>
      </c>
    </row>
    <row r="125" spans="2:65" s="1" customFormat="1" ht="6.95" customHeight="1" x14ac:dyDescent="0.2">
      <c r="B125" s="42"/>
      <c r="C125" s="43"/>
      <c r="D125" s="43"/>
      <c r="E125" s="43"/>
      <c r="F125" s="43"/>
      <c r="G125" s="43"/>
      <c r="H125" s="43"/>
      <c r="I125" s="43"/>
      <c r="J125" s="43"/>
      <c r="K125" s="43"/>
      <c r="L125" s="33"/>
    </row>
  </sheetData>
  <sheetProtection algorithmName="SHA-512" hashValue="PfgQxEkU5CjKk+BXHLCF6VrrvmlAo/8qtGqgFYOiAm0mN8pBfzRJgvhtesTeY3l3sczzIkFjDQcHN3t5/FpOGw==" saltValue="D04N+IMBfqJAh2lip24MNg==" spinCount="100000" sheet="1" objects="1" scenarios="1" formatColumns="0" formatRows="0" autoFilter="0"/>
  <autoFilter ref="C85:K124" xr:uid="{00000000-0009-0000-0000-000006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08"/>
  <sheetViews>
    <sheetView showGridLines="0" workbookViewId="0"/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8" t="s">
        <v>108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109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34" t="str">
        <f>'Rekapitulace stavby'!K6</f>
        <v>Rekonstrukce bytových jednotek MČ Štefánikova 3/61, 15000 Praha 5, b.j.č. 3/6 - revize 3</v>
      </c>
      <c r="F7" s="335"/>
      <c r="G7" s="335"/>
      <c r="H7" s="335"/>
      <c r="L7" s="21"/>
    </row>
    <row r="8" spans="2:46" s="1" customFormat="1" ht="12" customHeight="1" x14ac:dyDescent="0.2">
      <c r="B8" s="33"/>
      <c r="D8" s="28" t="s">
        <v>110</v>
      </c>
      <c r="L8" s="33"/>
    </row>
    <row r="9" spans="2:46" s="1" customFormat="1" ht="16.5" customHeight="1" x14ac:dyDescent="0.2">
      <c r="B9" s="33"/>
      <c r="E9" s="324" t="s">
        <v>1640</v>
      </c>
      <c r="F9" s="333"/>
      <c r="G9" s="333"/>
      <c r="H9" s="333"/>
      <c r="L9" s="33"/>
    </row>
    <row r="10" spans="2:46" s="1" customFormat="1" x14ac:dyDescent="0.2">
      <c r="B10" s="33"/>
      <c r="L10" s="33"/>
    </row>
    <row r="11" spans="2:46" s="1" customFormat="1" ht="12" customHeight="1" x14ac:dyDescent="0.2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 x14ac:dyDescent="0.2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25. 4. 2024</v>
      </c>
      <c r="L12" s="33"/>
    </row>
    <row r="13" spans="2:46" s="1" customFormat="1" ht="10.9" customHeight="1" x14ac:dyDescent="0.2">
      <c r="B13" s="33"/>
      <c r="L13" s="33"/>
    </row>
    <row r="14" spans="2:46" s="1" customFormat="1" ht="12" customHeight="1" x14ac:dyDescent="0.2">
      <c r="B14" s="33"/>
      <c r="D14" s="28" t="s">
        <v>25</v>
      </c>
      <c r="I14" s="28" t="s">
        <v>26</v>
      </c>
      <c r="J14" s="26" t="s">
        <v>27</v>
      </c>
      <c r="L14" s="33"/>
    </row>
    <row r="15" spans="2:46" s="1" customFormat="1" ht="18" customHeight="1" x14ac:dyDescent="0.2">
      <c r="B15" s="33"/>
      <c r="E15" s="26" t="s">
        <v>28</v>
      </c>
      <c r="I15" s="28" t="s">
        <v>29</v>
      </c>
      <c r="J15" s="26" t="s">
        <v>30</v>
      </c>
      <c r="L15" s="33"/>
    </row>
    <row r="16" spans="2:46" s="1" customFormat="1" ht="6.95" customHeight="1" x14ac:dyDescent="0.2">
      <c r="B16" s="33"/>
      <c r="L16" s="33"/>
    </row>
    <row r="17" spans="2:12" s="1" customFormat="1" ht="12" customHeight="1" x14ac:dyDescent="0.2">
      <c r="B17" s="33"/>
      <c r="D17" s="28" t="s">
        <v>31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 x14ac:dyDescent="0.2">
      <c r="B18" s="33"/>
      <c r="E18" s="336" t="str">
        <f>'Rekapitulace stavby'!E14</f>
        <v>Vyplň údaj</v>
      </c>
      <c r="F18" s="303"/>
      <c r="G18" s="303"/>
      <c r="H18" s="303"/>
      <c r="I18" s="28" t="s">
        <v>29</v>
      </c>
      <c r="J18" s="29" t="str">
        <f>'Rekapitulace stavby'!AN14</f>
        <v>Vyplň údaj</v>
      </c>
      <c r="L18" s="33"/>
    </row>
    <row r="19" spans="2:12" s="1" customFormat="1" ht="6.95" customHeight="1" x14ac:dyDescent="0.2">
      <c r="B19" s="33"/>
      <c r="L19" s="33"/>
    </row>
    <row r="20" spans="2:12" s="1" customFormat="1" ht="12" customHeight="1" x14ac:dyDescent="0.2">
      <c r="B20" s="33"/>
      <c r="D20" s="28" t="s">
        <v>33</v>
      </c>
      <c r="I20" s="28" t="s">
        <v>26</v>
      </c>
      <c r="J20" s="26" t="s">
        <v>34</v>
      </c>
      <c r="L20" s="33"/>
    </row>
    <row r="21" spans="2:12" s="1" customFormat="1" ht="18" customHeight="1" x14ac:dyDescent="0.2">
      <c r="B21" s="33"/>
      <c r="E21" s="26" t="s">
        <v>35</v>
      </c>
      <c r="I21" s="28" t="s">
        <v>29</v>
      </c>
      <c r="J21" s="26" t="s">
        <v>19</v>
      </c>
      <c r="L21" s="33"/>
    </row>
    <row r="22" spans="2:12" s="1" customFormat="1" ht="6.95" customHeight="1" x14ac:dyDescent="0.2">
      <c r="B22" s="33"/>
      <c r="L22" s="33"/>
    </row>
    <row r="23" spans="2:12" s="1" customFormat="1" ht="12" customHeight="1" x14ac:dyDescent="0.2">
      <c r="B23" s="33"/>
      <c r="D23" s="28" t="s">
        <v>37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 x14ac:dyDescent="0.2">
      <c r="B24" s="33"/>
      <c r="E24" s="26" t="str">
        <f>IF('Rekapitulace stavby'!E20="","",'Rekapitulace stavby'!E20)</f>
        <v xml:space="preserve"> </v>
      </c>
      <c r="I24" s="28" t="s">
        <v>29</v>
      </c>
      <c r="J24" s="26" t="str">
        <f>IF('Rekapitulace stavby'!AN20="","",'Rekapitulace stavby'!AN20)</f>
        <v/>
      </c>
      <c r="L24" s="33"/>
    </row>
    <row r="25" spans="2:12" s="1" customFormat="1" ht="6.95" customHeight="1" x14ac:dyDescent="0.2">
      <c r="B25" s="33"/>
      <c r="L25" s="33"/>
    </row>
    <row r="26" spans="2:12" s="1" customFormat="1" ht="12" customHeight="1" x14ac:dyDescent="0.2">
      <c r="B26" s="33"/>
      <c r="D26" s="28" t="s">
        <v>39</v>
      </c>
      <c r="L26" s="33"/>
    </row>
    <row r="27" spans="2:12" s="7" customFormat="1" ht="47.25" customHeight="1" x14ac:dyDescent="0.2">
      <c r="B27" s="90"/>
      <c r="E27" s="307" t="s">
        <v>40</v>
      </c>
      <c r="F27" s="307"/>
      <c r="G27" s="307"/>
      <c r="H27" s="307"/>
      <c r="L27" s="90"/>
    </row>
    <row r="28" spans="2:12" s="1" customFormat="1" ht="6.95" customHeight="1" x14ac:dyDescent="0.2">
      <c r="B28" s="33"/>
      <c r="L28" s="33"/>
    </row>
    <row r="29" spans="2:12" s="1" customFormat="1" ht="6.95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 x14ac:dyDescent="0.2">
      <c r="B30" s="33"/>
      <c r="D30" s="91" t="s">
        <v>41</v>
      </c>
      <c r="J30" s="63">
        <f>ROUND(J85, 2)</f>
        <v>0</v>
      </c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 x14ac:dyDescent="0.2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5" customHeight="1" x14ac:dyDescent="0.2">
      <c r="B33" s="33"/>
      <c r="D33" s="53" t="s">
        <v>45</v>
      </c>
      <c r="E33" s="28" t="s">
        <v>46</v>
      </c>
      <c r="F33" s="82">
        <f>ROUND((SUM(BE85:BE107)),  2)</f>
        <v>0</v>
      </c>
      <c r="I33" s="92">
        <v>0.21</v>
      </c>
      <c r="J33" s="82">
        <f>ROUND(((SUM(BE85:BE107))*I33),  2)</f>
        <v>0</v>
      </c>
      <c r="L33" s="33"/>
    </row>
    <row r="34" spans="2:12" s="1" customFormat="1" ht="14.45" customHeight="1" x14ac:dyDescent="0.2">
      <c r="B34" s="33"/>
      <c r="E34" s="28" t="s">
        <v>47</v>
      </c>
      <c r="F34" s="82">
        <f>ROUND((SUM(BF85:BF107)),  2)</f>
        <v>0</v>
      </c>
      <c r="I34" s="92">
        <v>0.12</v>
      </c>
      <c r="J34" s="82">
        <f>ROUND(((SUM(BF85:BF107))*I34),  2)</f>
        <v>0</v>
      </c>
      <c r="L34" s="33"/>
    </row>
    <row r="35" spans="2:12" s="1" customFormat="1" ht="14.45" hidden="1" customHeight="1" x14ac:dyDescent="0.2">
      <c r="B35" s="33"/>
      <c r="E35" s="28" t="s">
        <v>48</v>
      </c>
      <c r="F35" s="82">
        <f>ROUND((SUM(BG85:BG107)),  2)</f>
        <v>0</v>
      </c>
      <c r="I35" s="92">
        <v>0.21</v>
      </c>
      <c r="J35" s="82">
        <f>0</f>
        <v>0</v>
      </c>
      <c r="L35" s="33"/>
    </row>
    <row r="36" spans="2:12" s="1" customFormat="1" ht="14.45" hidden="1" customHeight="1" x14ac:dyDescent="0.2">
      <c r="B36" s="33"/>
      <c r="E36" s="28" t="s">
        <v>49</v>
      </c>
      <c r="F36" s="82">
        <f>ROUND((SUM(BH85:BH107)),  2)</f>
        <v>0</v>
      </c>
      <c r="I36" s="92">
        <v>0.12</v>
      </c>
      <c r="J36" s="82">
        <f>0</f>
        <v>0</v>
      </c>
      <c r="L36" s="33"/>
    </row>
    <row r="37" spans="2:12" s="1" customFormat="1" ht="14.45" hidden="1" customHeight="1" x14ac:dyDescent="0.2">
      <c r="B37" s="33"/>
      <c r="E37" s="28" t="s">
        <v>50</v>
      </c>
      <c r="F37" s="82">
        <f>ROUND((SUM(BI85:BI107)),  2)</f>
        <v>0</v>
      </c>
      <c r="I37" s="92">
        <v>0</v>
      </c>
      <c r="J37" s="82">
        <f>0</f>
        <v>0</v>
      </c>
      <c r="L37" s="33"/>
    </row>
    <row r="38" spans="2:12" s="1" customFormat="1" ht="6.95" customHeight="1" x14ac:dyDescent="0.2">
      <c r="B38" s="33"/>
      <c r="L38" s="33"/>
    </row>
    <row r="39" spans="2:12" s="1" customFormat="1" ht="25.35" customHeight="1" x14ac:dyDescent="0.2">
      <c r="B39" s="33"/>
      <c r="C39" s="93"/>
      <c r="D39" s="94" t="s">
        <v>51</v>
      </c>
      <c r="E39" s="55"/>
      <c r="F39" s="55"/>
      <c r="G39" s="95" t="s">
        <v>52</v>
      </c>
      <c r="H39" s="96" t="s">
        <v>53</v>
      </c>
      <c r="I39" s="55"/>
      <c r="J39" s="97">
        <f>SUM(J30:J37)</f>
        <v>0</v>
      </c>
      <c r="K39" s="98"/>
      <c r="L39" s="33"/>
    </row>
    <row r="40" spans="2:12" s="1" customFormat="1" ht="14.45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 x14ac:dyDescent="0.2">
      <c r="B45" s="33"/>
      <c r="C45" s="22" t="s">
        <v>114</v>
      </c>
      <c r="L45" s="33"/>
    </row>
    <row r="46" spans="2:12" s="1" customFormat="1" ht="6.95" customHeight="1" x14ac:dyDescent="0.2">
      <c r="B46" s="33"/>
      <c r="L46" s="33"/>
    </row>
    <row r="47" spans="2:12" s="1" customFormat="1" ht="12" customHeight="1" x14ac:dyDescent="0.2">
      <c r="B47" s="33"/>
      <c r="C47" s="28" t="s">
        <v>16</v>
      </c>
      <c r="L47" s="33"/>
    </row>
    <row r="48" spans="2:12" s="1" customFormat="1" ht="16.5" customHeight="1" x14ac:dyDescent="0.2">
      <c r="B48" s="33"/>
      <c r="E48" s="334" t="str">
        <f>E7</f>
        <v>Rekonstrukce bytových jednotek MČ Štefánikova 3/61, 15000 Praha 5, b.j.č. 3/6 - revize 3</v>
      </c>
      <c r="F48" s="335"/>
      <c r="G48" s="335"/>
      <c r="H48" s="335"/>
      <c r="L48" s="33"/>
    </row>
    <row r="49" spans="2:47" s="1" customFormat="1" ht="12" customHeight="1" x14ac:dyDescent="0.2">
      <c r="B49" s="33"/>
      <c r="C49" s="28" t="s">
        <v>110</v>
      </c>
      <c r="L49" s="33"/>
    </row>
    <row r="50" spans="2:47" s="1" customFormat="1" ht="16.5" customHeight="1" x14ac:dyDescent="0.2">
      <c r="B50" s="33"/>
      <c r="E50" s="324" t="str">
        <f>E9</f>
        <v>VRN - Vedlejší rozpočtové náklady</v>
      </c>
      <c r="F50" s="333"/>
      <c r="G50" s="333"/>
      <c r="H50" s="333"/>
      <c r="L50" s="33"/>
    </row>
    <row r="51" spans="2:47" s="1" customFormat="1" ht="6.95" customHeight="1" x14ac:dyDescent="0.2">
      <c r="B51" s="33"/>
      <c r="L51" s="33"/>
    </row>
    <row r="52" spans="2:47" s="1" customFormat="1" ht="12" customHeight="1" x14ac:dyDescent="0.2">
      <c r="B52" s="33"/>
      <c r="C52" s="28" t="s">
        <v>21</v>
      </c>
      <c r="F52" s="26" t="str">
        <f>F12</f>
        <v>Štefánikova 3/61, 15000 Praha 5</v>
      </c>
      <c r="I52" s="28" t="s">
        <v>23</v>
      </c>
      <c r="J52" s="50" t="str">
        <f>IF(J12="","",J12)</f>
        <v>25. 4. 2024</v>
      </c>
      <c r="L52" s="33"/>
    </row>
    <row r="53" spans="2:47" s="1" customFormat="1" ht="6.95" customHeight="1" x14ac:dyDescent="0.2">
      <c r="B53" s="33"/>
      <c r="L53" s="33"/>
    </row>
    <row r="54" spans="2:47" s="1" customFormat="1" ht="15.2" customHeight="1" x14ac:dyDescent="0.2">
      <c r="B54" s="33"/>
      <c r="C54" s="28" t="s">
        <v>25</v>
      </c>
      <c r="F54" s="26" t="str">
        <f>E15</f>
        <v>Městská část Praha 5</v>
      </c>
      <c r="I54" s="28" t="s">
        <v>33</v>
      </c>
      <c r="J54" s="31" t="str">
        <f>E21</f>
        <v>Boa projekt s.r.o.</v>
      </c>
      <c r="L54" s="33"/>
    </row>
    <row r="55" spans="2:47" s="1" customFormat="1" ht="15.2" customHeight="1" x14ac:dyDescent="0.2">
      <c r="B55" s="33"/>
      <c r="C55" s="28" t="s">
        <v>31</v>
      </c>
      <c r="F55" s="26" t="str">
        <f>IF(E18="","",E18)</f>
        <v>Vyplň údaj</v>
      </c>
      <c r="I55" s="28" t="s">
        <v>37</v>
      </c>
      <c r="J55" s="31" t="str">
        <f>E24</f>
        <v xml:space="preserve"> </v>
      </c>
      <c r="L55" s="33"/>
    </row>
    <row r="56" spans="2:47" s="1" customFormat="1" ht="10.35" customHeight="1" x14ac:dyDescent="0.2">
      <c r="B56" s="33"/>
      <c r="L56" s="33"/>
    </row>
    <row r="57" spans="2:47" s="1" customFormat="1" ht="29.25" customHeight="1" x14ac:dyDescent="0.2">
      <c r="B57" s="33"/>
      <c r="C57" s="99" t="s">
        <v>115</v>
      </c>
      <c r="D57" s="93"/>
      <c r="E57" s="93"/>
      <c r="F57" s="93"/>
      <c r="G57" s="93"/>
      <c r="H57" s="93"/>
      <c r="I57" s="93"/>
      <c r="J57" s="100" t="s">
        <v>116</v>
      </c>
      <c r="K57" s="93"/>
      <c r="L57" s="33"/>
    </row>
    <row r="58" spans="2:47" s="1" customFormat="1" ht="10.35" customHeight="1" x14ac:dyDescent="0.2">
      <c r="B58" s="33"/>
      <c r="L58" s="33"/>
    </row>
    <row r="59" spans="2:47" s="1" customFormat="1" ht="22.9" customHeight="1" x14ac:dyDescent="0.2">
      <c r="B59" s="33"/>
      <c r="C59" s="101" t="s">
        <v>73</v>
      </c>
      <c r="J59" s="63">
        <f>J85</f>
        <v>0</v>
      </c>
      <c r="L59" s="33"/>
      <c r="AU59" s="18" t="s">
        <v>117</v>
      </c>
    </row>
    <row r="60" spans="2:47" s="8" customFormat="1" ht="24.95" customHeight="1" x14ac:dyDescent="0.2">
      <c r="B60" s="102"/>
      <c r="D60" s="103" t="s">
        <v>1640</v>
      </c>
      <c r="E60" s="104"/>
      <c r="F60" s="104"/>
      <c r="G60" s="104"/>
      <c r="H60" s="104"/>
      <c r="I60" s="104"/>
      <c r="J60" s="105">
        <f>J86</f>
        <v>0</v>
      </c>
      <c r="L60" s="102"/>
    </row>
    <row r="61" spans="2:47" s="9" customFormat="1" ht="19.899999999999999" customHeight="1" x14ac:dyDescent="0.2">
      <c r="B61" s="106"/>
      <c r="D61" s="107" t="s">
        <v>1641</v>
      </c>
      <c r="E61" s="108"/>
      <c r="F61" s="108"/>
      <c r="G61" s="108"/>
      <c r="H61" s="108"/>
      <c r="I61" s="108"/>
      <c r="J61" s="109">
        <f>J87</f>
        <v>0</v>
      </c>
      <c r="L61" s="106"/>
    </row>
    <row r="62" spans="2:47" s="9" customFormat="1" ht="19.899999999999999" customHeight="1" x14ac:dyDescent="0.2">
      <c r="B62" s="106"/>
      <c r="D62" s="107" t="s">
        <v>1642</v>
      </c>
      <c r="E62" s="108"/>
      <c r="F62" s="108"/>
      <c r="G62" s="108"/>
      <c r="H62" s="108"/>
      <c r="I62" s="108"/>
      <c r="J62" s="109">
        <f>J90</f>
        <v>0</v>
      </c>
      <c r="L62" s="106"/>
    </row>
    <row r="63" spans="2:47" s="9" customFormat="1" ht="19.899999999999999" customHeight="1" x14ac:dyDescent="0.2">
      <c r="B63" s="106"/>
      <c r="D63" s="107" t="s">
        <v>1643</v>
      </c>
      <c r="E63" s="108"/>
      <c r="F63" s="108"/>
      <c r="G63" s="108"/>
      <c r="H63" s="108"/>
      <c r="I63" s="108"/>
      <c r="J63" s="109">
        <f>J95</f>
        <v>0</v>
      </c>
      <c r="L63" s="106"/>
    </row>
    <row r="64" spans="2:47" s="9" customFormat="1" ht="19.899999999999999" customHeight="1" x14ac:dyDescent="0.2">
      <c r="B64" s="106"/>
      <c r="D64" s="107" t="s">
        <v>1644</v>
      </c>
      <c r="E64" s="108"/>
      <c r="F64" s="108"/>
      <c r="G64" s="108"/>
      <c r="H64" s="108"/>
      <c r="I64" s="108"/>
      <c r="J64" s="109">
        <f>J98</f>
        <v>0</v>
      </c>
      <c r="L64" s="106"/>
    </row>
    <row r="65" spans="2:12" s="9" customFormat="1" ht="19.899999999999999" customHeight="1" x14ac:dyDescent="0.2">
      <c r="B65" s="106"/>
      <c r="D65" s="107" t="s">
        <v>1645</v>
      </c>
      <c r="E65" s="108"/>
      <c r="F65" s="108"/>
      <c r="G65" s="108"/>
      <c r="H65" s="108"/>
      <c r="I65" s="108"/>
      <c r="J65" s="109">
        <f>J102</f>
        <v>0</v>
      </c>
      <c r="L65" s="106"/>
    </row>
    <row r="66" spans="2:12" s="1" customFormat="1" ht="21.75" customHeight="1" x14ac:dyDescent="0.2">
      <c r="B66" s="33"/>
      <c r="L66" s="33"/>
    </row>
    <row r="67" spans="2:12" s="1" customFormat="1" ht="6.95" customHeight="1" x14ac:dyDescent="0.2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71" spans="2:12" s="1" customFormat="1" ht="6.95" customHeight="1" x14ac:dyDescent="0.2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5" customHeight="1" x14ac:dyDescent="0.2">
      <c r="B72" s="33"/>
      <c r="C72" s="22" t="s">
        <v>142</v>
      </c>
      <c r="L72" s="33"/>
    </row>
    <row r="73" spans="2:12" s="1" customFormat="1" ht="6.95" customHeight="1" x14ac:dyDescent="0.2">
      <c r="B73" s="33"/>
      <c r="L73" s="33"/>
    </row>
    <row r="74" spans="2:12" s="1" customFormat="1" ht="12" customHeight="1" x14ac:dyDescent="0.2">
      <c r="B74" s="33"/>
      <c r="C74" s="28" t="s">
        <v>16</v>
      </c>
      <c r="L74" s="33"/>
    </row>
    <row r="75" spans="2:12" s="1" customFormat="1" ht="16.5" customHeight="1" x14ac:dyDescent="0.2">
      <c r="B75" s="33"/>
      <c r="E75" s="334" t="str">
        <f>E7</f>
        <v>Rekonstrukce bytových jednotek MČ Štefánikova 3/61, 15000 Praha 5, b.j.č. 3/6 - revize 3</v>
      </c>
      <c r="F75" s="335"/>
      <c r="G75" s="335"/>
      <c r="H75" s="335"/>
      <c r="L75" s="33"/>
    </row>
    <row r="76" spans="2:12" s="1" customFormat="1" ht="12" customHeight="1" x14ac:dyDescent="0.2">
      <c r="B76" s="33"/>
      <c r="C76" s="28" t="s">
        <v>110</v>
      </c>
      <c r="L76" s="33"/>
    </row>
    <row r="77" spans="2:12" s="1" customFormat="1" ht="16.5" customHeight="1" x14ac:dyDescent="0.2">
      <c r="B77" s="33"/>
      <c r="E77" s="324" t="str">
        <f>E9</f>
        <v>VRN - Vedlejší rozpočtové náklady</v>
      </c>
      <c r="F77" s="333"/>
      <c r="G77" s="333"/>
      <c r="H77" s="333"/>
      <c r="L77" s="33"/>
    </row>
    <row r="78" spans="2:12" s="1" customFormat="1" ht="6.95" customHeight="1" x14ac:dyDescent="0.2">
      <c r="B78" s="33"/>
      <c r="L78" s="33"/>
    </row>
    <row r="79" spans="2:12" s="1" customFormat="1" ht="12" customHeight="1" x14ac:dyDescent="0.2">
      <c r="B79" s="33"/>
      <c r="C79" s="28" t="s">
        <v>21</v>
      </c>
      <c r="F79" s="26" t="str">
        <f>F12</f>
        <v>Štefánikova 3/61, 15000 Praha 5</v>
      </c>
      <c r="I79" s="28" t="s">
        <v>23</v>
      </c>
      <c r="J79" s="50" t="str">
        <f>IF(J12="","",J12)</f>
        <v>25. 4. 2024</v>
      </c>
      <c r="L79" s="33"/>
    </row>
    <row r="80" spans="2:12" s="1" customFormat="1" ht="6.95" customHeight="1" x14ac:dyDescent="0.2">
      <c r="B80" s="33"/>
      <c r="L80" s="33"/>
    </row>
    <row r="81" spans="2:65" s="1" customFormat="1" ht="15.2" customHeight="1" x14ac:dyDescent="0.2">
      <c r="B81" s="33"/>
      <c r="C81" s="28" t="s">
        <v>25</v>
      </c>
      <c r="F81" s="26" t="str">
        <f>E15</f>
        <v>Městská část Praha 5</v>
      </c>
      <c r="I81" s="28" t="s">
        <v>33</v>
      </c>
      <c r="J81" s="31" t="str">
        <f>E21</f>
        <v>Boa projekt s.r.o.</v>
      </c>
      <c r="L81" s="33"/>
    </row>
    <row r="82" spans="2:65" s="1" customFormat="1" ht="15.2" customHeight="1" x14ac:dyDescent="0.2">
      <c r="B82" s="33"/>
      <c r="C82" s="28" t="s">
        <v>31</v>
      </c>
      <c r="F82" s="26" t="str">
        <f>IF(E18="","",E18)</f>
        <v>Vyplň údaj</v>
      </c>
      <c r="I82" s="28" t="s">
        <v>37</v>
      </c>
      <c r="J82" s="31" t="str">
        <f>E24</f>
        <v xml:space="preserve"> </v>
      </c>
      <c r="L82" s="33"/>
    </row>
    <row r="83" spans="2:65" s="1" customFormat="1" ht="10.35" customHeight="1" x14ac:dyDescent="0.2">
      <c r="B83" s="33"/>
      <c r="L83" s="33"/>
    </row>
    <row r="84" spans="2:65" s="10" customFormat="1" ht="29.25" customHeight="1" x14ac:dyDescent="0.2">
      <c r="B84" s="110"/>
      <c r="C84" s="111" t="s">
        <v>143</v>
      </c>
      <c r="D84" s="112" t="s">
        <v>60</v>
      </c>
      <c r="E84" s="112" t="s">
        <v>56</v>
      </c>
      <c r="F84" s="112" t="s">
        <v>57</v>
      </c>
      <c r="G84" s="112" t="s">
        <v>144</v>
      </c>
      <c r="H84" s="112" t="s">
        <v>145</v>
      </c>
      <c r="I84" s="112" t="s">
        <v>146</v>
      </c>
      <c r="J84" s="112" t="s">
        <v>116</v>
      </c>
      <c r="K84" s="113" t="s">
        <v>147</v>
      </c>
      <c r="L84" s="110"/>
      <c r="M84" s="56" t="s">
        <v>19</v>
      </c>
      <c r="N84" s="57" t="s">
        <v>45</v>
      </c>
      <c r="O84" s="57" t="s">
        <v>148</v>
      </c>
      <c r="P84" s="57" t="s">
        <v>149</v>
      </c>
      <c r="Q84" s="57" t="s">
        <v>150</v>
      </c>
      <c r="R84" s="57" t="s">
        <v>151</v>
      </c>
      <c r="S84" s="57" t="s">
        <v>152</v>
      </c>
      <c r="T84" s="57" t="s">
        <v>153</v>
      </c>
      <c r="U84" s="58" t="s">
        <v>154</v>
      </c>
    </row>
    <row r="85" spans="2:65" s="1" customFormat="1" ht="22.9" customHeight="1" x14ac:dyDescent="0.25">
      <c r="B85" s="33"/>
      <c r="C85" s="61" t="s">
        <v>155</v>
      </c>
      <c r="J85" s="114">
        <f>BK85</f>
        <v>0</v>
      </c>
      <c r="L85" s="33"/>
      <c r="M85" s="59"/>
      <c r="N85" s="51"/>
      <c r="O85" s="51"/>
      <c r="P85" s="115">
        <f>P86</f>
        <v>0</v>
      </c>
      <c r="Q85" s="51"/>
      <c r="R85" s="115">
        <f>R86</f>
        <v>0</v>
      </c>
      <c r="S85" s="51"/>
      <c r="T85" s="115">
        <f>T86</f>
        <v>0</v>
      </c>
      <c r="U85" s="52"/>
      <c r="AT85" s="18" t="s">
        <v>74</v>
      </c>
      <c r="AU85" s="18" t="s">
        <v>117</v>
      </c>
      <c r="BK85" s="116">
        <f>BK86</f>
        <v>0</v>
      </c>
    </row>
    <row r="86" spans="2:65" s="11" customFormat="1" ht="25.9" customHeight="1" x14ac:dyDescent="0.2">
      <c r="B86" s="117"/>
      <c r="D86" s="118" t="s">
        <v>74</v>
      </c>
      <c r="E86" s="119" t="s">
        <v>105</v>
      </c>
      <c r="F86" s="119" t="s">
        <v>106</v>
      </c>
      <c r="I86" s="120"/>
      <c r="J86" s="121">
        <f>BK86</f>
        <v>0</v>
      </c>
      <c r="L86" s="117"/>
      <c r="M86" s="122"/>
      <c r="P86" s="123">
        <f>P87+P90+P95+P98+P102</f>
        <v>0</v>
      </c>
      <c r="R86" s="123">
        <f>R87+R90+R95+R98+R102</f>
        <v>0</v>
      </c>
      <c r="T86" s="123">
        <f>T87+T90+T95+T98+T102</f>
        <v>0</v>
      </c>
      <c r="U86" s="124"/>
      <c r="AR86" s="118" t="s">
        <v>192</v>
      </c>
      <c r="AT86" s="125" t="s">
        <v>74</v>
      </c>
      <c r="AU86" s="125" t="s">
        <v>75</v>
      </c>
      <c r="AY86" s="118" t="s">
        <v>158</v>
      </c>
      <c r="BK86" s="126">
        <f>BK87+BK90+BK95+BK98+BK102</f>
        <v>0</v>
      </c>
    </row>
    <row r="87" spans="2:65" s="11" customFormat="1" ht="22.9" customHeight="1" x14ac:dyDescent="0.2">
      <c r="B87" s="117"/>
      <c r="D87" s="118" t="s">
        <v>74</v>
      </c>
      <c r="E87" s="127" t="s">
        <v>1646</v>
      </c>
      <c r="F87" s="127" t="s">
        <v>1647</v>
      </c>
      <c r="I87" s="120"/>
      <c r="J87" s="128">
        <f>BK87</f>
        <v>0</v>
      </c>
      <c r="L87" s="117"/>
      <c r="M87" s="122"/>
      <c r="P87" s="123">
        <f>SUM(P88:P89)</f>
        <v>0</v>
      </c>
      <c r="R87" s="123">
        <f>SUM(R88:R89)</f>
        <v>0</v>
      </c>
      <c r="T87" s="123">
        <f>SUM(T88:T89)</f>
        <v>0</v>
      </c>
      <c r="U87" s="124"/>
      <c r="AR87" s="118" t="s">
        <v>192</v>
      </c>
      <c r="AT87" s="125" t="s">
        <v>74</v>
      </c>
      <c r="AU87" s="125" t="s">
        <v>82</v>
      </c>
      <c r="AY87" s="118" t="s">
        <v>158</v>
      </c>
      <c r="BK87" s="126">
        <f>SUM(BK88:BK89)</f>
        <v>0</v>
      </c>
    </row>
    <row r="88" spans="2:65" s="1" customFormat="1" ht="16.5" customHeight="1" x14ac:dyDescent="0.2">
      <c r="B88" s="33"/>
      <c r="C88" s="129" t="s">
        <v>82</v>
      </c>
      <c r="D88" s="129" t="s">
        <v>161</v>
      </c>
      <c r="E88" s="130" t="s">
        <v>1648</v>
      </c>
      <c r="F88" s="131" t="s">
        <v>1649</v>
      </c>
      <c r="G88" s="132" t="s">
        <v>387</v>
      </c>
      <c r="H88" s="133">
        <v>1</v>
      </c>
      <c r="I88" s="134"/>
      <c r="J88" s="135">
        <f>ROUND(I88*H88,2)</f>
        <v>0</v>
      </c>
      <c r="K88" s="131" t="s">
        <v>165</v>
      </c>
      <c r="L88" s="33"/>
      <c r="M88" s="136" t="s">
        <v>19</v>
      </c>
      <c r="N88" s="137" t="s">
        <v>47</v>
      </c>
      <c r="P88" s="138">
        <f>O88*H88</f>
        <v>0</v>
      </c>
      <c r="Q88" s="138">
        <v>0</v>
      </c>
      <c r="R88" s="138">
        <f>Q88*H88</f>
        <v>0</v>
      </c>
      <c r="S88" s="138">
        <v>0</v>
      </c>
      <c r="T88" s="138">
        <f>S88*H88</f>
        <v>0</v>
      </c>
      <c r="U88" s="139" t="s">
        <v>19</v>
      </c>
      <c r="AR88" s="140" t="s">
        <v>1650</v>
      </c>
      <c r="AT88" s="140" t="s">
        <v>161</v>
      </c>
      <c r="AU88" s="140" t="s">
        <v>88</v>
      </c>
      <c r="AY88" s="18" t="s">
        <v>158</v>
      </c>
      <c r="BE88" s="141">
        <f>IF(N88="základní",J88,0)</f>
        <v>0</v>
      </c>
      <c r="BF88" s="141">
        <f>IF(N88="snížená",J88,0)</f>
        <v>0</v>
      </c>
      <c r="BG88" s="141">
        <f>IF(N88="zákl. přenesená",J88,0)</f>
        <v>0</v>
      </c>
      <c r="BH88" s="141">
        <f>IF(N88="sníž. přenesená",J88,0)</f>
        <v>0</v>
      </c>
      <c r="BI88" s="141">
        <f>IF(N88="nulová",J88,0)</f>
        <v>0</v>
      </c>
      <c r="BJ88" s="18" t="s">
        <v>88</v>
      </c>
      <c r="BK88" s="141">
        <f>ROUND(I88*H88,2)</f>
        <v>0</v>
      </c>
      <c r="BL88" s="18" t="s">
        <v>1650</v>
      </c>
      <c r="BM88" s="140" t="s">
        <v>1651</v>
      </c>
    </row>
    <row r="89" spans="2:65" s="1" customFormat="1" x14ac:dyDescent="0.2">
      <c r="B89" s="33"/>
      <c r="D89" s="142" t="s">
        <v>168</v>
      </c>
      <c r="F89" s="143" t="s">
        <v>1652</v>
      </c>
      <c r="I89" s="144"/>
      <c r="L89" s="33"/>
      <c r="M89" s="145"/>
      <c r="U89" s="54"/>
      <c r="AT89" s="18" t="s">
        <v>168</v>
      </c>
      <c r="AU89" s="18" t="s">
        <v>88</v>
      </c>
    </row>
    <row r="90" spans="2:65" s="11" customFormat="1" ht="22.9" customHeight="1" x14ac:dyDescent="0.2">
      <c r="B90" s="117"/>
      <c r="D90" s="118" t="s">
        <v>74</v>
      </c>
      <c r="E90" s="127" t="s">
        <v>1653</v>
      </c>
      <c r="F90" s="127" t="s">
        <v>1654</v>
      </c>
      <c r="I90" s="120"/>
      <c r="J90" s="128">
        <f>BK90</f>
        <v>0</v>
      </c>
      <c r="L90" s="117"/>
      <c r="M90" s="122"/>
      <c r="P90" s="123">
        <f>SUM(P91:P94)</f>
        <v>0</v>
      </c>
      <c r="R90" s="123">
        <f>SUM(R91:R94)</f>
        <v>0</v>
      </c>
      <c r="T90" s="123">
        <f>SUM(T91:T94)</f>
        <v>0</v>
      </c>
      <c r="U90" s="124"/>
      <c r="AR90" s="118" t="s">
        <v>192</v>
      </c>
      <c r="AT90" s="125" t="s">
        <v>74</v>
      </c>
      <c r="AU90" s="125" t="s">
        <v>82</v>
      </c>
      <c r="AY90" s="118" t="s">
        <v>158</v>
      </c>
      <c r="BK90" s="126">
        <f>SUM(BK91:BK94)</f>
        <v>0</v>
      </c>
    </row>
    <row r="91" spans="2:65" s="1" customFormat="1" ht="16.5" customHeight="1" x14ac:dyDescent="0.2">
      <c r="B91" s="33"/>
      <c r="C91" s="129" t="s">
        <v>88</v>
      </c>
      <c r="D91" s="129" t="s">
        <v>161</v>
      </c>
      <c r="E91" s="130" t="s">
        <v>1655</v>
      </c>
      <c r="F91" s="131" t="s">
        <v>1654</v>
      </c>
      <c r="G91" s="132" t="s">
        <v>1656</v>
      </c>
      <c r="H91" s="133">
        <v>1</v>
      </c>
      <c r="I91" s="134"/>
      <c r="J91" s="135">
        <f>ROUND(I91*H91,2)</f>
        <v>0</v>
      </c>
      <c r="K91" s="131" t="s">
        <v>165</v>
      </c>
      <c r="L91" s="33"/>
      <c r="M91" s="136" t="s">
        <v>19</v>
      </c>
      <c r="N91" s="137" t="s">
        <v>47</v>
      </c>
      <c r="P91" s="138">
        <f>O91*H91</f>
        <v>0</v>
      </c>
      <c r="Q91" s="138">
        <v>0</v>
      </c>
      <c r="R91" s="138">
        <f>Q91*H91</f>
        <v>0</v>
      </c>
      <c r="S91" s="138">
        <v>0</v>
      </c>
      <c r="T91" s="138">
        <f>S91*H91</f>
        <v>0</v>
      </c>
      <c r="U91" s="139" t="s">
        <v>19</v>
      </c>
      <c r="AR91" s="140" t="s">
        <v>1650</v>
      </c>
      <c r="AT91" s="140" t="s">
        <v>161</v>
      </c>
      <c r="AU91" s="140" t="s">
        <v>88</v>
      </c>
      <c r="AY91" s="18" t="s">
        <v>158</v>
      </c>
      <c r="BE91" s="141">
        <f>IF(N91="základní",J91,0)</f>
        <v>0</v>
      </c>
      <c r="BF91" s="141">
        <f>IF(N91="snížená",J91,0)</f>
        <v>0</v>
      </c>
      <c r="BG91" s="141">
        <f>IF(N91="zákl. přenesená",J91,0)</f>
        <v>0</v>
      </c>
      <c r="BH91" s="141">
        <f>IF(N91="sníž. přenesená",J91,0)</f>
        <v>0</v>
      </c>
      <c r="BI91" s="141">
        <f>IF(N91="nulová",J91,0)</f>
        <v>0</v>
      </c>
      <c r="BJ91" s="18" t="s">
        <v>88</v>
      </c>
      <c r="BK91" s="141">
        <f>ROUND(I91*H91,2)</f>
        <v>0</v>
      </c>
      <c r="BL91" s="18" t="s">
        <v>1650</v>
      </c>
      <c r="BM91" s="140" t="s">
        <v>1657</v>
      </c>
    </row>
    <row r="92" spans="2:65" s="1" customFormat="1" x14ac:dyDescent="0.2">
      <c r="B92" s="33"/>
      <c r="D92" s="142" t="s">
        <v>168</v>
      </c>
      <c r="F92" s="143" t="s">
        <v>1658</v>
      </c>
      <c r="I92" s="144"/>
      <c r="L92" s="33"/>
      <c r="M92" s="145"/>
      <c r="U92" s="54"/>
      <c r="AT92" s="18" t="s">
        <v>168</v>
      </c>
      <c r="AU92" s="18" t="s">
        <v>88</v>
      </c>
    </row>
    <row r="93" spans="2:65" s="1" customFormat="1" ht="16.5" customHeight="1" x14ac:dyDescent="0.2">
      <c r="B93" s="33"/>
      <c r="C93" s="129" t="s">
        <v>159</v>
      </c>
      <c r="D93" s="129" t="s">
        <v>161</v>
      </c>
      <c r="E93" s="130" t="s">
        <v>1659</v>
      </c>
      <c r="F93" s="131" t="s">
        <v>1660</v>
      </c>
      <c r="G93" s="132" t="s">
        <v>1656</v>
      </c>
      <c r="H93" s="133">
        <v>1</v>
      </c>
      <c r="I93" s="134"/>
      <c r="J93" s="135">
        <f>ROUND(I93*H93,2)</f>
        <v>0</v>
      </c>
      <c r="K93" s="131" t="s">
        <v>165</v>
      </c>
      <c r="L93" s="33"/>
      <c r="M93" s="136" t="s">
        <v>19</v>
      </c>
      <c r="N93" s="137" t="s">
        <v>47</v>
      </c>
      <c r="P93" s="138">
        <f>O93*H93</f>
        <v>0</v>
      </c>
      <c r="Q93" s="138">
        <v>0</v>
      </c>
      <c r="R93" s="138">
        <f>Q93*H93</f>
        <v>0</v>
      </c>
      <c r="S93" s="138">
        <v>0</v>
      </c>
      <c r="T93" s="138">
        <f>S93*H93</f>
        <v>0</v>
      </c>
      <c r="U93" s="139" t="s">
        <v>19</v>
      </c>
      <c r="AR93" s="140" t="s">
        <v>1650</v>
      </c>
      <c r="AT93" s="140" t="s">
        <v>161</v>
      </c>
      <c r="AU93" s="140" t="s">
        <v>88</v>
      </c>
      <c r="AY93" s="18" t="s">
        <v>158</v>
      </c>
      <c r="BE93" s="141">
        <f>IF(N93="základní",J93,0)</f>
        <v>0</v>
      </c>
      <c r="BF93" s="141">
        <f>IF(N93="snížená",J93,0)</f>
        <v>0</v>
      </c>
      <c r="BG93" s="141">
        <f>IF(N93="zákl. přenesená",J93,0)</f>
        <v>0</v>
      </c>
      <c r="BH93" s="141">
        <f>IF(N93="sníž. přenesená",J93,0)</f>
        <v>0</v>
      </c>
      <c r="BI93" s="141">
        <f>IF(N93="nulová",J93,0)</f>
        <v>0</v>
      </c>
      <c r="BJ93" s="18" t="s">
        <v>88</v>
      </c>
      <c r="BK93" s="141">
        <f>ROUND(I93*H93,2)</f>
        <v>0</v>
      </c>
      <c r="BL93" s="18" t="s">
        <v>1650</v>
      </c>
      <c r="BM93" s="140" t="s">
        <v>1661</v>
      </c>
    </row>
    <row r="94" spans="2:65" s="1" customFormat="1" x14ac:dyDescent="0.2">
      <c r="B94" s="33"/>
      <c r="D94" s="142" t="s">
        <v>168</v>
      </c>
      <c r="F94" s="143" t="s">
        <v>1662</v>
      </c>
      <c r="I94" s="144"/>
      <c r="L94" s="33"/>
      <c r="M94" s="145"/>
      <c r="U94" s="54"/>
      <c r="AT94" s="18" t="s">
        <v>168</v>
      </c>
      <c r="AU94" s="18" t="s">
        <v>88</v>
      </c>
    </row>
    <row r="95" spans="2:65" s="11" customFormat="1" ht="22.9" customHeight="1" x14ac:dyDescent="0.2">
      <c r="B95" s="117"/>
      <c r="D95" s="118" t="s">
        <v>74</v>
      </c>
      <c r="E95" s="127" t="s">
        <v>1663</v>
      </c>
      <c r="F95" s="127" t="s">
        <v>1664</v>
      </c>
      <c r="I95" s="120"/>
      <c r="J95" s="128">
        <f>BK95</f>
        <v>0</v>
      </c>
      <c r="L95" s="117"/>
      <c r="M95" s="122"/>
      <c r="P95" s="123">
        <f>SUM(P96:P97)</f>
        <v>0</v>
      </c>
      <c r="R95" s="123">
        <f>SUM(R96:R97)</f>
        <v>0</v>
      </c>
      <c r="T95" s="123">
        <f>SUM(T96:T97)</f>
        <v>0</v>
      </c>
      <c r="U95" s="124"/>
      <c r="AR95" s="118" t="s">
        <v>192</v>
      </c>
      <c r="AT95" s="125" t="s">
        <v>74</v>
      </c>
      <c r="AU95" s="125" t="s">
        <v>82</v>
      </c>
      <c r="AY95" s="118" t="s">
        <v>158</v>
      </c>
      <c r="BK95" s="126">
        <f>SUM(BK96:BK97)</f>
        <v>0</v>
      </c>
    </row>
    <row r="96" spans="2:65" s="1" customFormat="1" ht="16.5" customHeight="1" x14ac:dyDescent="0.2">
      <c r="B96" s="33"/>
      <c r="C96" s="129" t="s">
        <v>166</v>
      </c>
      <c r="D96" s="129" t="s">
        <v>161</v>
      </c>
      <c r="E96" s="130" t="s">
        <v>1665</v>
      </c>
      <c r="F96" s="131" t="s">
        <v>1666</v>
      </c>
      <c r="G96" s="132" t="s">
        <v>1656</v>
      </c>
      <c r="H96" s="133">
        <v>1</v>
      </c>
      <c r="I96" s="134"/>
      <c r="J96" s="135">
        <f>ROUND(I96*H96,2)</f>
        <v>0</v>
      </c>
      <c r="K96" s="131" t="s">
        <v>165</v>
      </c>
      <c r="L96" s="33"/>
      <c r="M96" s="136" t="s">
        <v>19</v>
      </c>
      <c r="N96" s="137" t="s">
        <v>47</v>
      </c>
      <c r="P96" s="138">
        <f>O96*H96</f>
        <v>0</v>
      </c>
      <c r="Q96" s="138">
        <v>0</v>
      </c>
      <c r="R96" s="138">
        <f>Q96*H96</f>
        <v>0</v>
      </c>
      <c r="S96" s="138">
        <v>0</v>
      </c>
      <c r="T96" s="138">
        <f>S96*H96</f>
        <v>0</v>
      </c>
      <c r="U96" s="139" t="s">
        <v>19</v>
      </c>
      <c r="AR96" s="140" t="s">
        <v>1650</v>
      </c>
      <c r="AT96" s="140" t="s">
        <v>161</v>
      </c>
      <c r="AU96" s="140" t="s">
        <v>88</v>
      </c>
      <c r="AY96" s="18" t="s">
        <v>158</v>
      </c>
      <c r="BE96" s="141">
        <f>IF(N96="základní",J96,0)</f>
        <v>0</v>
      </c>
      <c r="BF96" s="141">
        <f>IF(N96="snížená",J96,0)</f>
        <v>0</v>
      </c>
      <c r="BG96" s="141">
        <f>IF(N96="zákl. přenesená",J96,0)</f>
        <v>0</v>
      </c>
      <c r="BH96" s="141">
        <f>IF(N96="sníž. přenesená",J96,0)</f>
        <v>0</v>
      </c>
      <c r="BI96" s="141">
        <f>IF(N96="nulová",J96,0)</f>
        <v>0</v>
      </c>
      <c r="BJ96" s="18" t="s">
        <v>88</v>
      </c>
      <c r="BK96" s="141">
        <f>ROUND(I96*H96,2)</f>
        <v>0</v>
      </c>
      <c r="BL96" s="18" t="s">
        <v>1650</v>
      </c>
      <c r="BM96" s="140" t="s">
        <v>1667</v>
      </c>
    </row>
    <row r="97" spans="2:65" s="1" customFormat="1" x14ac:dyDescent="0.2">
      <c r="B97" s="33"/>
      <c r="D97" s="142" t="s">
        <v>168</v>
      </c>
      <c r="F97" s="143" t="s">
        <v>1668</v>
      </c>
      <c r="I97" s="144"/>
      <c r="L97" s="33"/>
      <c r="M97" s="145"/>
      <c r="U97" s="54"/>
      <c r="AT97" s="18" t="s">
        <v>168</v>
      </c>
      <c r="AU97" s="18" t="s">
        <v>88</v>
      </c>
    </row>
    <row r="98" spans="2:65" s="11" customFormat="1" ht="22.9" customHeight="1" x14ac:dyDescent="0.2">
      <c r="B98" s="117"/>
      <c r="D98" s="118" t="s">
        <v>74</v>
      </c>
      <c r="E98" s="127" t="s">
        <v>1669</v>
      </c>
      <c r="F98" s="127" t="s">
        <v>1670</v>
      </c>
      <c r="I98" s="120"/>
      <c r="J98" s="128">
        <f>BK98</f>
        <v>0</v>
      </c>
      <c r="L98" s="117"/>
      <c r="M98" s="122"/>
      <c r="P98" s="123">
        <f>SUM(P99:P101)</f>
        <v>0</v>
      </c>
      <c r="R98" s="123">
        <f>SUM(R99:R101)</f>
        <v>0</v>
      </c>
      <c r="T98" s="123">
        <f>SUM(T99:T101)</f>
        <v>0</v>
      </c>
      <c r="U98" s="124"/>
      <c r="AR98" s="118" t="s">
        <v>192</v>
      </c>
      <c r="AT98" s="125" t="s">
        <v>74</v>
      </c>
      <c r="AU98" s="125" t="s">
        <v>82</v>
      </c>
      <c r="AY98" s="118" t="s">
        <v>158</v>
      </c>
      <c r="BK98" s="126">
        <f>SUM(BK99:BK101)</f>
        <v>0</v>
      </c>
    </row>
    <row r="99" spans="2:65" s="1" customFormat="1" ht="16.5" customHeight="1" x14ac:dyDescent="0.2">
      <c r="B99" s="33"/>
      <c r="C99" s="129" t="s">
        <v>192</v>
      </c>
      <c r="D99" s="129" t="s">
        <v>161</v>
      </c>
      <c r="E99" s="130" t="s">
        <v>1671</v>
      </c>
      <c r="F99" s="131" t="s">
        <v>1672</v>
      </c>
      <c r="G99" s="132" t="s">
        <v>1656</v>
      </c>
      <c r="H99" s="133">
        <v>1</v>
      </c>
      <c r="I99" s="134"/>
      <c r="J99" s="135">
        <f>ROUND(I99*H99,2)</f>
        <v>0</v>
      </c>
      <c r="K99" s="131" t="s">
        <v>165</v>
      </c>
      <c r="L99" s="33"/>
      <c r="M99" s="136" t="s">
        <v>19</v>
      </c>
      <c r="N99" s="137" t="s">
        <v>47</v>
      </c>
      <c r="P99" s="138">
        <f>O99*H99</f>
        <v>0</v>
      </c>
      <c r="Q99" s="138">
        <v>0</v>
      </c>
      <c r="R99" s="138">
        <f>Q99*H99</f>
        <v>0</v>
      </c>
      <c r="S99" s="138">
        <v>0</v>
      </c>
      <c r="T99" s="138">
        <f>S99*H99</f>
        <v>0</v>
      </c>
      <c r="U99" s="139" t="s">
        <v>19</v>
      </c>
      <c r="AR99" s="140" t="s">
        <v>1650</v>
      </c>
      <c r="AT99" s="140" t="s">
        <v>161</v>
      </c>
      <c r="AU99" s="140" t="s">
        <v>88</v>
      </c>
      <c r="AY99" s="18" t="s">
        <v>158</v>
      </c>
      <c r="BE99" s="141">
        <f>IF(N99="základní",J99,0)</f>
        <v>0</v>
      </c>
      <c r="BF99" s="141">
        <f>IF(N99="snížená",J99,0)</f>
        <v>0</v>
      </c>
      <c r="BG99" s="141">
        <f>IF(N99="zákl. přenesená",J99,0)</f>
        <v>0</v>
      </c>
      <c r="BH99" s="141">
        <f>IF(N99="sníž. přenesená",J99,0)</f>
        <v>0</v>
      </c>
      <c r="BI99" s="141">
        <f>IF(N99="nulová",J99,0)</f>
        <v>0</v>
      </c>
      <c r="BJ99" s="18" t="s">
        <v>88</v>
      </c>
      <c r="BK99" s="141">
        <f>ROUND(I99*H99,2)</f>
        <v>0</v>
      </c>
      <c r="BL99" s="18" t="s">
        <v>1650</v>
      </c>
      <c r="BM99" s="140" t="s">
        <v>1673</v>
      </c>
    </row>
    <row r="100" spans="2:65" s="1" customFormat="1" x14ac:dyDescent="0.2">
      <c r="B100" s="33"/>
      <c r="D100" s="142" t="s">
        <v>168</v>
      </c>
      <c r="F100" s="143" t="s">
        <v>1674</v>
      </c>
      <c r="I100" s="144"/>
      <c r="L100" s="33"/>
      <c r="M100" s="145"/>
      <c r="U100" s="54"/>
      <c r="AT100" s="18" t="s">
        <v>168</v>
      </c>
      <c r="AU100" s="18" t="s">
        <v>88</v>
      </c>
    </row>
    <row r="101" spans="2:65" s="1" customFormat="1" ht="19.5" x14ac:dyDescent="0.2">
      <c r="B101" s="33"/>
      <c r="D101" s="147" t="s">
        <v>248</v>
      </c>
      <c r="F101" s="164" t="s">
        <v>1675</v>
      </c>
      <c r="I101" s="144"/>
      <c r="L101" s="33"/>
      <c r="M101" s="145"/>
      <c r="U101" s="54"/>
      <c r="AT101" s="18" t="s">
        <v>248</v>
      </c>
      <c r="AU101" s="18" t="s">
        <v>88</v>
      </c>
    </row>
    <row r="102" spans="2:65" s="11" customFormat="1" ht="22.9" customHeight="1" x14ac:dyDescent="0.2">
      <c r="B102" s="117"/>
      <c r="D102" s="118" t="s">
        <v>74</v>
      </c>
      <c r="E102" s="127" t="s">
        <v>1676</v>
      </c>
      <c r="F102" s="127" t="s">
        <v>1677</v>
      </c>
      <c r="I102" s="120"/>
      <c r="J102" s="128">
        <f>BK102</f>
        <v>0</v>
      </c>
      <c r="L102" s="117"/>
      <c r="M102" s="122"/>
      <c r="P102" s="123">
        <f>SUM(P103:P107)</f>
        <v>0</v>
      </c>
      <c r="R102" s="123">
        <f>SUM(R103:R107)</f>
        <v>0</v>
      </c>
      <c r="T102" s="123">
        <f>SUM(T103:T107)</f>
        <v>0</v>
      </c>
      <c r="U102" s="124"/>
      <c r="AR102" s="118" t="s">
        <v>192</v>
      </c>
      <c r="AT102" s="125" t="s">
        <v>74</v>
      </c>
      <c r="AU102" s="125" t="s">
        <v>82</v>
      </c>
      <c r="AY102" s="118" t="s">
        <v>158</v>
      </c>
      <c r="BK102" s="126">
        <f>SUM(BK103:BK107)</f>
        <v>0</v>
      </c>
    </row>
    <row r="103" spans="2:65" s="1" customFormat="1" ht="16.5" customHeight="1" x14ac:dyDescent="0.2">
      <c r="B103" s="33"/>
      <c r="C103" s="129" t="s">
        <v>197</v>
      </c>
      <c r="D103" s="129" t="s">
        <v>161</v>
      </c>
      <c r="E103" s="130" t="s">
        <v>1678</v>
      </c>
      <c r="F103" s="131" t="s">
        <v>1679</v>
      </c>
      <c r="G103" s="132" t="s">
        <v>1656</v>
      </c>
      <c r="H103" s="133">
        <v>1</v>
      </c>
      <c r="I103" s="134"/>
      <c r="J103" s="135">
        <f>ROUND(I103*H103,2)</f>
        <v>0</v>
      </c>
      <c r="K103" s="131" t="s">
        <v>165</v>
      </c>
      <c r="L103" s="33"/>
      <c r="M103" s="136" t="s">
        <v>19</v>
      </c>
      <c r="N103" s="137" t="s">
        <v>47</v>
      </c>
      <c r="P103" s="138">
        <f>O103*H103</f>
        <v>0</v>
      </c>
      <c r="Q103" s="138">
        <v>0</v>
      </c>
      <c r="R103" s="138">
        <f>Q103*H103</f>
        <v>0</v>
      </c>
      <c r="S103" s="138">
        <v>0</v>
      </c>
      <c r="T103" s="138">
        <f>S103*H103</f>
        <v>0</v>
      </c>
      <c r="U103" s="139" t="s">
        <v>19</v>
      </c>
      <c r="AR103" s="140" t="s">
        <v>1650</v>
      </c>
      <c r="AT103" s="140" t="s">
        <v>161</v>
      </c>
      <c r="AU103" s="140" t="s">
        <v>88</v>
      </c>
      <c r="AY103" s="18" t="s">
        <v>158</v>
      </c>
      <c r="BE103" s="141">
        <f>IF(N103="základní",J103,0)</f>
        <v>0</v>
      </c>
      <c r="BF103" s="141">
        <f>IF(N103="snížená",J103,0)</f>
        <v>0</v>
      </c>
      <c r="BG103" s="141">
        <f>IF(N103="zákl. přenesená",J103,0)</f>
        <v>0</v>
      </c>
      <c r="BH103" s="141">
        <f>IF(N103="sníž. přenesená",J103,0)</f>
        <v>0</v>
      </c>
      <c r="BI103" s="141">
        <f>IF(N103="nulová",J103,0)</f>
        <v>0</v>
      </c>
      <c r="BJ103" s="18" t="s">
        <v>88</v>
      </c>
      <c r="BK103" s="141">
        <f>ROUND(I103*H103,2)</f>
        <v>0</v>
      </c>
      <c r="BL103" s="18" t="s">
        <v>1650</v>
      </c>
      <c r="BM103" s="140" t="s">
        <v>1680</v>
      </c>
    </row>
    <row r="104" spans="2:65" s="1" customFormat="1" x14ac:dyDescent="0.2">
      <c r="B104" s="33"/>
      <c r="D104" s="142" t="s">
        <v>168</v>
      </c>
      <c r="F104" s="143" t="s">
        <v>1681</v>
      </c>
      <c r="I104" s="144"/>
      <c r="L104" s="33"/>
      <c r="M104" s="145"/>
      <c r="U104" s="54"/>
      <c r="AT104" s="18" t="s">
        <v>168</v>
      </c>
      <c r="AU104" s="18" t="s">
        <v>88</v>
      </c>
    </row>
    <row r="105" spans="2:65" s="1" customFormat="1" ht="16.5" customHeight="1" x14ac:dyDescent="0.2">
      <c r="B105" s="33"/>
      <c r="C105" s="129" t="s">
        <v>203</v>
      </c>
      <c r="D105" s="129" t="s">
        <v>161</v>
      </c>
      <c r="E105" s="130" t="s">
        <v>1682</v>
      </c>
      <c r="F105" s="131" t="s">
        <v>1683</v>
      </c>
      <c r="G105" s="132" t="s">
        <v>1656</v>
      </c>
      <c r="H105" s="133">
        <v>1</v>
      </c>
      <c r="I105" s="134"/>
      <c r="J105" s="135">
        <f>ROUND(I105*H105,2)</f>
        <v>0</v>
      </c>
      <c r="K105" s="131" t="s">
        <v>19</v>
      </c>
      <c r="L105" s="33"/>
      <c r="M105" s="136" t="s">
        <v>19</v>
      </c>
      <c r="N105" s="137" t="s">
        <v>47</v>
      </c>
      <c r="P105" s="138">
        <f>O105*H105</f>
        <v>0</v>
      </c>
      <c r="Q105" s="138">
        <v>0</v>
      </c>
      <c r="R105" s="138">
        <f>Q105*H105</f>
        <v>0</v>
      </c>
      <c r="S105" s="138">
        <v>0</v>
      </c>
      <c r="T105" s="138">
        <f>S105*H105</f>
        <v>0</v>
      </c>
      <c r="U105" s="139" t="s">
        <v>19</v>
      </c>
      <c r="AR105" s="140" t="s">
        <v>1650</v>
      </c>
      <c r="AT105" s="140" t="s">
        <v>161</v>
      </c>
      <c r="AU105" s="140" t="s">
        <v>88</v>
      </c>
      <c r="AY105" s="18" t="s">
        <v>158</v>
      </c>
      <c r="BE105" s="141">
        <f>IF(N105="základní",J105,0)</f>
        <v>0</v>
      </c>
      <c r="BF105" s="141">
        <f>IF(N105="snížená",J105,0)</f>
        <v>0</v>
      </c>
      <c r="BG105" s="141">
        <f>IF(N105="zákl. přenesená",J105,0)</f>
        <v>0</v>
      </c>
      <c r="BH105" s="141">
        <f>IF(N105="sníž. přenesená",J105,0)</f>
        <v>0</v>
      </c>
      <c r="BI105" s="141">
        <f>IF(N105="nulová",J105,0)</f>
        <v>0</v>
      </c>
      <c r="BJ105" s="18" t="s">
        <v>88</v>
      </c>
      <c r="BK105" s="141">
        <f>ROUND(I105*H105,2)</f>
        <v>0</v>
      </c>
      <c r="BL105" s="18" t="s">
        <v>1650</v>
      </c>
      <c r="BM105" s="140" t="s">
        <v>1684</v>
      </c>
    </row>
    <row r="106" spans="2:65" s="1" customFormat="1" ht="16.5" customHeight="1" x14ac:dyDescent="0.2">
      <c r="B106" s="33"/>
      <c r="C106" s="129" t="s">
        <v>209</v>
      </c>
      <c r="D106" s="129" t="s">
        <v>161</v>
      </c>
      <c r="E106" s="130" t="s">
        <v>1685</v>
      </c>
      <c r="F106" s="131" t="s">
        <v>1686</v>
      </c>
      <c r="G106" s="132" t="s">
        <v>1656</v>
      </c>
      <c r="H106" s="133">
        <v>1</v>
      </c>
      <c r="I106" s="134"/>
      <c r="J106" s="135">
        <f>ROUND(I106*H106,2)</f>
        <v>0</v>
      </c>
      <c r="K106" s="131" t="s">
        <v>165</v>
      </c>
      <c r="L106" s="33"/>
      <c r="M106" s="136" t="s">
        <v>19</v>
      </c>
      <c r="N106" s="137" t="s">
        <v>47</v>
      </c>
      <c r="P106" s="138">
        <f>O106*H106</f>
        <v>0</v>
      </c>
      <c r="Q106" s="138">
        <v>0</v>
      </c>
      <c r="R106" s="138">
        <f>Q106*H106</f>
        <v>0</v>
      </c>
      <c r="S106" s="138">
        <v>0</v>
      </c>
      <c r="T106" s="138">
        <f>S106*H106</f>
        <v>0</v>
      </c>
      <c r="U106" s="139" t="s">
        <v>19</v>
      </c>
      <c r="AR106" s="140" t="s">
        <v>1650</v>
      </c>
      <c r="AT106" s="140" t="s">
        <v>161</v>
      </c>
      <c r="AU106" s="140" t="s">
        <v>88</v>
      </c>
      <c r="AY106" s="18" t="s">
        <v>158</v>
      </c>
      <c r="BE106" s="141">
        <f>IF(N106="základní",J106,0)</f>
        <v>0</v>
      </c>
      <c r="BF106" s="141">
        <f>IF(N106="snížená",J106,0)</f>
        <v>0</v>
      </c>
      <c r="BG106" s="141">
        <f>IF(N106="zákl. přenesená",J106,0)</f>
        <v>0</v>
      </c>
      <c r="BH106" s="141">
        <f>IF(N106="sníž. přenesená",J106,0)</f>
        <v>0</v>
      </c>
      <c r="BI106" s="141">
        <f>IF(N106="nulová",J106,0)</f>
        <v>0</v>
      </c>
      <c r="BJ106" s="18" t="s">
        <v>88</v>
      </c>
      <c r="BK106" s="141">
        <f>ROUND(I106*H106,2)</f>
        <v>0</v>
      </c>
      <c r="BL106" s="18" t="s">
        <v>1650</v>
      </c>
      <c r="BM106" s="140" t="s">
        <v>1687</v>
      </c>
    </row>
    <row r="107" spans="2:65" s="1" customFormat="1" x14ac:dyDescent="0.2">
      <c r="B107" s="33"/>
      <c r="D107" s="142" t="s">
        <v>168</v>
      </c>
      <c r="F107" s="143" t="s">
        <v>1688</v>
      </c>
      <c r="I107" s="144"/>
      <c r="L107" s="33"/>
      <c r="M107" s="182"/>
      <c r="N107" s="183"/>
      <c r="O107" s="183"/>
      <c r="P107" s="183"/>
      <c r="Q107" s="183"/>
      <c r="R107" s="183"/>
      <c r="S107" s="183"/>
      <c r="T107" s="183"/>
      <c r="U107" s="184"/>
      <c r="AT107" s="18" t="s">
        <v>168</v>
      </c>
      <c r="AU107" s="18" t="s">
        <v>88</v>
      </c>
    </row>
    <row r="108" spans="2:65" s="1" customFormat="1" ht="6.95" customHeight="1" x14ac:dyDescent="0.2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33"/>
    </row>
  </sheetData>
  <sheetProtection algorithmName="SHA-512" hashValue="M2XKMG0Y1vIIAF2fIQ7oHKA/IAzPajp2FHx/rbAvhgz5UiRNkFKg9zygPmAETl7WFHbtsBU61EDcxP9MGU9u+Q==" saltValue="pMBBVp73JoOygmtqkR0TQYxFnoRu49NJx9DUtoeMEZfRrEHvNa95KsbCMUuLQMTI71untlxp9oR/kLP+pcRxmQ==" spinCount="100000" sheet="1" objects="1" scenarios="1" formatColumns="0" formatRows="0" autoFilter="0"/>
  <autoFilter ref="C84:K107" xr:uid="{00000000-0009-0000-0000-000007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700-000000000000}"/>
    <hyperlink ref="F92" r:id="rId2" xr:uid="{00000000-0004-0000-0700-000001000000}"/>
    <hyperlink ref="F94" r:id="rId3" xr:uid="{00000000-0004-0000-0700-000002000000}"/>
    <hyperlink ref="F97" r:id="rId4" xr:uid="{00000000-0004-0000-0700-000003000000}"/>
    <hyperlink ref="F100" r:id="rId5" xr:uid="{00000000-0004-0000-0700-000004000000}"/>
    <hyperlink ref="F104" r:id="rId6" xr:uid="{00000000-0004-0000-0700-000005000000}"/>
    <hyperlink ref="F107" r:id="rId7" xr:uid="{00000000-0004-0000-07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1.25" x14ac:dyDescent="0.2"/>
  <cols>
    <col min="1" max="1" width="8.33203125" style="188" customWidth="1"/>
    <col min="2" max="2" width="1.6640625" style="188" customWidth="1"/>
    <col min="3" max="4" width="5" style="188" customWidth="1"/>
    <col min="5" max="5" width="11.6640625" style="188" customWidth="1"/>
    <col min="6" max="6" width="9.1640625" style="188" customWidth="1"/>
    <col min="7" max="7" width="5" style="188" customWidth="1"/>
    <col min="8" max="8" width="77.83203125" style="188" customWidth="1"/>
    <col min="9" max="10" width="20" style="188" customWidth="1"/>
    <col min="11" max="11" width="1.6640625" style="188" customWidth="1"/>
  </cols>
  <sheetData>
    <row r="1" spans="2:11" customFormat="1" ht="37.5" customHeight="1" x14ac:dyDescent="0.2"/>
    <row r="2" spans="2:11" customFormat="1" ht="7.5" customHeight="1" x14ac:dyDescent="0.2">
      <c r="B2" s="189"/>
      <c r="C2" s="190"/>
      <c r="D2" s="190"/>
      <c r="E2" s="190"/>
      <c r="F2" s="190"/>
      <c r="G2" s="190"/>
      <c r="H2" s="190"/>
      <c r="I2" s="190"/>
      <c r="J2" s="190"/>
      <c r="K2" s="191"/>
    </row>
    <row r="3" spans="2:11" s="16" customFormat="1" ht="45" customHeight="1" x14ac:dyDescent="0.2">
      <c r="B3" s="192"/>
      <c r="C3" s="339" t="s">
        <v>1689</v>
      </c>
      <c r="D3" s="339"/>
      <c r="E3" s="339"/>
      <c r="F3" s="339"/>
      <c r="G3" s="339"/>
      <c r="H3" s="339"/>
      <c r="I3" s="339"/>
      <c r="J3" s="339"/>
      <c r="K3" s="193"/>
    </row>
    <row r="4" spans="2:11" customFormat="1" ht="25.5" customHeight="1" x14ac:dyDescent="0.3">
      <c r="B4" s="194"/>
      <c r="C4" s="344" t="s">
        <v>1690</v>
      </c>
      <c r="D4" s="344"/>
      <c r="E4" s="344"/>
      <c r="F4" s="344"/>
      <c r="G4" s="344"/>
      <c r="H4" s="344"/>
      <c r="I4" s="344"/>
      <c r="J4" s="344"/>
      <c r="K4" s="195"/>
    </row>
    <row r="5" spans="2:11" customFormat="1" ht="5.25" customHeight="1" x14ac:dyDescent="0.2">
      <c r="B5" s="194"/>
      <c r="C5" s="196"/>
      <c r="D5" s="196"/>
      <c r="E5" s="196"/>
      <c r="F5" s="196"/>
      <c r="G5" s="196"/>
      <c r="H5" s="196"/>
      <c r="I5" s="196"/>
      <c r="J5" s="196"/>
      <c r="K5" s="195"/>
    </row>
    <row r="6" spans="2:11" customFormat="1" ht="15" customHeight="1" x14ac:dyDescent="0.2">
      <c r="B6" s="194"/>
      <c r="C6" s="343" t="s">
        <v>1691</v>
      </c>
      <c r="D6" s="343"/>
      <c r="E6" s="343"/>
      <c r="F6" s="343"/>
      <c r="G6" s="343"/>
      <c r="H6" s="343"/>
      <c r="I6" s="343"/>
      <c r="J6" s="343"/>
      <c r="K6" s="195"/>
    </row>
    <row r="7" spans="2:11" customFormat="1" ht="15" customHeight="1" x14ac:dyDescent="0.2">
      <c r="B7" s="198"/>
      <c r="C7" s="343" t="s">
        <v>1692</v>
      </c>
      <c r="D7" s="343"/>
      <c r="E7" s="343"/>
      <c r="F7" s="343"/>
      <c r="G7" s="343"/>
      <c r="H7" s="343"/>
      <c r="I7" s="343"/>
      <c r="J7" s="343"/>
      <c r="K7" s="195"/>
    </row>
    <row r="8" spans="2:11" customFormat="1" ht="12.75" customHeight="1" x14ac:dyDescent="0.2">
      <c r="B8" s="198"/>
      <c r="C8" s="197"/>
      <c r="D8" s="197"/>
      <c r="E8" s="197"/>
      <c r="F8" s="197"/>
      <c r="G8" s="197"/>
      <c r="H8" s="197"/>
      <c r="I8" s="197"/>
      <c r="J8" s="197"/>
      <c r="K8" s="195"/>
    </row>
    <row r="9" spans="2:11" customFormat="1" ht="15" customHeight="1" x14ac:dyDescent="0.2">
      <c r="B9" s="198"/>
      <c r="C9" s="343" t="s">
        <v>1693</v>
      </c>
      <c r="D9" s="343"/>
      <c r="E9" s="343"/>
      <c r="F9" s="343"/>
      <c r="G9" s="343"/>
      <c r="H9" s="343"/>
      <c r="I9" s="343"/>
      <c r="J9" s="343"/>
      <c r="K9" s="195"/>
    </row>
    <row r="10" spans="2:11" customFormat="1" ht="15" customHeight="1" x14ac:dyDescent="0.2">
      <c r="B10" s="198"/>
      <c r="C10" s="197"/>
      <c r="D10" s="343" t="s">
        <v>1694</v>
      </c>
      <c r="E10" s="343"/>
      <c r="F10" s="343"/>
      <c r="G10" s="343"/>
      <c r="H10" s="343"/>
      <c r="I10" s="343"/>
      <c r="J10" s="343"/>
      <c r="K10" s="195"/>
    </row>
    <row r="11" spans="2:11" customFormat="1" ht="15" customHeight="1" x14ac:dyDescent="0.2">
      <c r="B11" s="198"/>
      <c r="C11" s="199"/>
      <c r="D11" s="343" t="s">
        <v>1695</v>
      </c>
      <c r="E11" s="343"/>
      <c r="F11" s="343"/>
      <c r="G11" s="343"/>
      <c r="H11" s="343"/>
      <c r="I11" s="343"/>
      <c r="J11" s="343"/>
      <c r="K11" s="195"/>
    </row>
    <row r="12" spans="2:11" customFormat="1" ht="15" customHeight="1" x14ac:dyDescent="0.2">
      <c r="B12" s="198"/>
      <c r="C12" s="199"/>
      <c r="D12" s="197"/>
      <c r="E12" s="197"/>
      <c r="F12" s="197"/>
      <c r="G12" s="197"/>
      <c r="H12" s="197"/>
      <c r="I12" s="197"/>
      <c r="J12" s="197"/>
      <c r="K12" s="195"/>
    </row>
    <row r="13" spans="2:11" customFormat="1" ht="15" customHeight="1" x14ac:dyDescent="0.2">
      <c r="B13" s="198"/>
      <c r="C13" s="199"/>
      <c r="D13" s="200" t="s">
        <v>1696</v>
      </c>
      <c r="E13" s="197"/>
      <c r="F13" s="197"/>
      <c r="G13" s="197"/>
      <c r="H13" s="197"/>
      <c r="I13" s="197"/>
      <c r="J13" s="197"/>
      <c r="K13" s="195"/>
    </row>
    <row r="14" spans="2:11" customFormat="1" ht="12.75" customHeight="1" x14ac:dyDescent="0.2">
      <c r="B14" s="198"/>
      <c r="C14" s="199"/>
      <c r="D14" s="199"/>
      <c r="E14" s="199"/>
      <c r="F14" s="199"/>
      <c r="G14" s="199"/>
      <c r="H14" s="199"/>
      <c r="I14" s="199"/>
      <c r="J14" s="199"/>
      <c r="K14" s="195"/>
    </row>
    <row r="15" spans="2:11" customFormat="1" ht="15" customHeight="1" x14ac:dyDescent="0.2">
      <c r="B15" s="198"/>
      <c r="C15" s="199"/>
      <c r="D15" s="343" t="s">
        <v>1697</v>
      </c>
      <c r="E15" s="343"/>
      <c r="F15" s="343"/>
      <c r="G15" s="343"/>
      <c r="H15" s="343"/>
      <c r="I15" s="343"/>
      <c r="J15" s="343"/>
      <c r="K15" s="195"/>
    </row>
    <row r="16" spans="2:11" customFormat="1" ht="15" customHeight="1" x14ac:dyDescent="0.2">
      <c r="B16" s="198"/>
      <c r="C16" s="199"/>
      <c r="D16" s="343" t="s">
        <v>1698</v>
      </c>
      <c r="E16" s="343"/>
      <c r="F16" s="343"/>
      <c r="G16" s="343"/>
      <c r="H16" s="343"/>
      <c r="I16" s="343"/>
      <c r="J16" s="343"/>
      <c r="K16" s="195"/>
    </row>
    <row r="17" spans="2:11" customFormat="1" ht="15" customHeight="1" x14ac:dyDescent="0.2">
      <c r="B17" s="198"/>
      <c r="C17" s="199"/>
      <c r="D17" s="343" t="s">
        <v>1699</v>
      </c>
      <c r="E17" s="343"/>
      <c r="F17" s="343"/>
      <c r="G17" s="343"/>
      <c r="H17" s="343"/>
      <c r="I17" s="343"/>
      <c r="J17" s="343"/>
      <c r="K17" s="195"/>
    </row>
    <row r="18" spans="2:11" customFormat="1" ht="15" customHeight="1" x14ac:dyDescent="0.2">
      <c r="B18" s="198"/>
      <c r="C18" s="199"/>
      <c r="D18" s="199"/>
      <c r="E18" s="201" t="s">
        <v>81</v>
      </c>
      <c r="F18" s="343" t="s">
        <v>1700</v>
      </c>
      <c r="G18" s="343"/>
      <c r="H18" s="343"/>
      <c r="I18" s="343"/>
      <c r="J18" s="343"/>
      <c r="K18" s="195"/>
    </row>
    <row r="19" spans="2:11" customFormat="1" ht="15" customHeight="1" x14ac:dyDescent="0.2">
      <c r="B19" s="198"/>
      <c r="C19" s="199"/>
      <c r="D19" s="199"/>
      <c r="E19" s="201" t="s">
        <v>1701</v>
      </c>
      <c r="F19" s="343" t="s">
        <v>1702</v>
      </c>
      <c r="G19" s="343"/>
      <c r="H19" s="343"/>
      <c r="I19" s="343"/>
      <c r="J19" s="343"/>
      <c r="K19" s="195"/>
    </row>
    <row r="20" spans="2:11" customFormat="1" ht="15" customHeight="1" x14ac:dyDescent="0.2">
      <c r="B20" s="198"/>
      <c r="C20" s="199"/>
      <c r="D20" s="199"/>
      <c r="E20" s="201" t="s">
        <v>1703</v>
      </c>
      <c r="F20" s="343" t="s">
        <v>1704</v>
      </c>
      <c r="G20" s="343"/>
      <c r="H20" s="343"/>
      <c r="I20" s="343"/>
      <c r="J20" s="343"/>
      <c r="K20" s="195"/>
    </row>
    <row r="21" spans="2:11" customFormat="1" ht="15" customHeight="1" x14ac:dyDescent="0.2">
      <c r="B21" s="198"/>
      <c r="C21" s="199"/>
      <c r="D21" s="199"/>
      <c r="E21" s="201" t="s">
        <v>107</v>
      </c>
      <c r="F21" s="343" t="s">
        <v>1705</v>
      </c>
      <c r="G21" s="343"/>
      <c r="H21" s="343"/>
      <c r="I21" s="343"/>
      <c r="J21" s="343"/>
      <c r="K21" s="195"/>
    </row>
    <row r="22" spans="2:11" customFormat="1" ht="15" customHeight="1" x14ac:dyDescent="0.2">
      <c r="B22" s="198"/>
      <c r="C22" s="199"/>
      <c r="D22" s="199"/>
      <c r="E22" s="201" t="s">
        <v>1706</v>
      </c>
      <c r="F22" s="343" t="s">
        <v>1422</v>
      </c>
      <c r="G22" s="343"/>
      <c r="H22" s="343"/>
      <c r="I22" s="343"/>
      <c r="J22" s="343"/>
      <c r="K22" s="195"/>
    </row>
    <row r="23" spans="2:11" customFormat="1" ht="15" customHeight="1" x14ac:dyDescent="0.2">
      <c r="B23" s="198"/>
      <c r="C23" s="199"/>
      <c r="D23" s="199"/>
      <c r="E23" s="201" t="s">
        <v>87</v>
      </c>
      <c r="F23" s="343" t="s">
        <v>1707</v>
      </c>
      <c r="G23" s="343"/>
      <c r="H23" s="343"/>
      <c r="I23" s="343"/>
      <c r="J23" s="343"/>
      <c r="K23" s="195"/>
    </row>
    <row r="24" spans="2:11" customFormat="1" ht="12.75" customHeight="1" x14ac:dyDescent="0.2">
      <c r="B24" s="198"/>
      <c r="C24" s="199"/>
      <c r="D24" s="199"/>
      <c r="E24" s="199"/>
      <c r="F24" s="199"/>
      <c r="G24" s="199"/>
      <c r="H24" s="199"/>
      <c r="I24" s="199"/>
      <c r="J24" s="199"/>
      <c r="K24" s="195"/>
    </row>
    <row r="25" spans="2:11" customFormat="1" ht="15" customHeight="1" x14ac:dyDescent="0.2">
      <c r="B25" s="198"/>
      <c r="C25" s="343" t="s">
        <v>1708</v>
      </c>
      <c r="D25" s="343"/>
      <c r="E25" s="343"/>
      <c r="F25" s="343"/>
      <c r="G25" s="343"/>
      <c r="H25" s="343"/>
      <c r="I25" s="343"/>
      <c r="J25" s="343"/>
      <c r="K25" s="195"/>
    </row>
    <row r="26" spans="2:11" customFormat="1" ht="15" customHeight="1" x14ac:dyDescent="0.2">
      <c r="B26" s="198"/>
      <c r="C26" s="343" t="s">
        <v>1709</v>
      </c>
      <c r="D26" s="343"/>
      <c r="E26" s="343"/>
      <c r="F26" s="343"/>
      <c r="G26" s="343"/>
      <c r="H26" s="343"/>
      <c r="I26" s="343"/>
      <c r="J26" s="343"/>
      <c r="K26" s="195"/>
    </row>
    <row r="27" spans="2:11" customFormat="1" ht="15" customHeight="1" x14ac:dyDescent="0.2">
      <c r="B27" s="198"/>
      <c r="C27" s="197"/>
      <c r="D27" s="343" t="s">
        <v>1710</v>
      </c>
      <c r="E27" s="343"/>
      <c r="F27" s="343"/>
      <c r="G27" s="343"/>
      <c r="H27" s="343"/>
      <c r="I27" s="343"/>
      <c r="J27" s="343"/>
      <c r="K27" s="195"/>
    </row>
    <row r="28" spans="2:11" customFormat="1" ht="15" customHeight="1" x14ac:dyDescent="0.2">
      <c r="B28" s="198"/>
      <c r="C28" s="199"/>
      <c r="D28" s="343" t="s">
        <v>1711</v>
      </c>
      <c r="E28" s="343"/>
      <c r="F28" s="343"/>
      <c r="G28" s="343"/>
      <c r="H28" s="343"/>
      <c r="I28" s="343"/>
      <c r="J28" s="343"/>
      <c r="K28" s="195"/>
    </row>
    <row r="29" spans="2:11" customFormat="1" ht="12.75" customHeight="1" x14ac:dyDescent="0.2">
      <c r="B29" s="198"/>
      <c r="C29" s="199"/>
      <c r="D29" s="199"/>
      <c r="E29" s="199"/>
      <c r="F29" s="199"/>
      <c r="G29" s="199"/>
      <c r="H29" s="199"/>
      <c r="I29" s="199"/>
      <c r="J29" s="199"/>
      <c r="K29" s="195"/>
    </row>
    <row r="30" spans="2:11" customFormat="1" ht="15" customHeight="1" x14ac:dyDescent="0.2">
      <c r="B30" s="198"/>
      <c r="C30" s="199"/>
      <c r="D30" s="343" t="s">
        <v>1712</v>
      </c>
      <c r="E30" s="343"/>
      <c r="F30" s="343"/>
      <c r="G30" s="343"/>
      <c r="H30" s="343"/>
      <c r="I30" s="343"/>
      <c r="J30" s="343"/>
      <c r="K30" s="195"/>
    </row>
    <row r="31" spans="2:11" customFormat="1" ht="15" customHeight="1" x14ac:dyDescent="0.2">
      <c r="B31" s="198"/>
      <c r="C31" s="199"/>
      <c r="D31" s="343" t="s">
        <v>1713</v>
      </c>
      <c r="E31" s="343"/>
      <c r="F31" s="343"/>
      <c r="G31" s="343"/>
      <c r="H31" s="343"/>
      <c r="I31" s="343"/>
      <c r="J31" s="343"/>
      <c r="K31" s="195"/>
    </row>
    <row r="32" spans="2:11" customFormat="1" ht="12.75" customHeight="1" x14ac:dyDescent="0.2">
      <c r="B32" s="198"/>
      <c r="C32" s="199"/>
      <c r="D32" s="199"/>
      <c r="E32" s="199"/>
      <c r="F32" s="199"/>
      <c r="G32" s="199"/>
      <c r="H32" s="199"/>
      <c r="I32" s="199"/>
      <c r="J32" s="199"/>
      <c r="K32" s="195"/>
    </row>
    <row r="33" spans="2:11" customFormat="1" ht="15" customHeight="1" x14ac:dyDescent="0.2">
      <c r="B33" s="198"/>
      <c r="C33" s="199"/>
      <c r="D33" s="343" t="s">
        <v>1714</v>
      </c>
      <c r="E33" s="343"/>
      <c r="F33" s="343"/>
      <c r="G33" s="343"/>
      <c r="H33" s="343"/>
      <c r="I33" s="343"/>
      <c r="J33" s="343"/>
      <c r="K33" s="195"/>
    </row>
    <row r="34" spans="2:11" customFormat="1" ht="15" customHeight="1" x14ac:dyDescent="0.2">
      <c r="B34" s="198"/>
      <c r="C34" s="199"/>
      <c r="D34" s="343" t="s">
        <v>1715</v>
      </c>
      <c r="E34" s="343"/>
      <c r="F34" s="343"/>
      <c r="G34" s="343"/>
      <c r="H34" s="343"/>
      <c r="I34" s="343"/>
      <c r="J34" s="343"/>
      <c r="K34" s="195"/>
    </row>
    <row r="35" spans="2:11" customFormat="1" ht="15" customHeight="1" x14ac:dyDescent="0.2">
      <c r="B35" s="198"/>
      <c r="C35" s="199"/>
      <c r="D35" s="343" t="s">
        <v>1716</v>
      </c>
      <c r="E35" s="343"/>
      <c r="F35" s="343"/>
      <c r="G35" s="343"/>
      <c r="H35" s="343"/>
      <c r="I35" s="343"/>
      <c r="J35" s="343"/>
      <c r="K35" s="195"/>
    </row>
    <row r="36" spans="2:11" customFormat="1" ht="15" customHeight="1" x14ac:dyDescent="0.2">
      <c r="B36" s="198"/>
      <c r="C36" s="199"/>
      <c r="D36" s="197"/>
      <c r="E36" s="200" t="s">
        <v>143</v>
      </c>
      <c r="F36" s="197"/>
      <c r="G36" s="343" t="s">
        <v>1717</v>
      </c>
      <c r="H36" s="343"/>
      <c r="I36" s="343"/>
      <c r="J36" s="343"/>
      <c r="K36" s="195"/>
    </row>
    <row r="37" spans="2:11" customFormat="1" ht="30.75" customHeight="1" x14ac:dyDescent="0.2">
      <c r="B37" s="198"/>
      <c r="C37" s="199"/>
      <c r="D37" s="197"/>
      <c r="E37" s="200" t="s">
        <v>1718</v>
      </c>
      <c r="F37" s="197"/>
      <c r="G37" s="343" t="s">
        <v>1719</v>
      </c>
      <c r="H37" s="343"/>
      <c r="I37" s="343"/>
      <c r="J37" s="343"/>
      <c r="K37" s="195"/>
    </row>
    <row r="38" spans="2:11" customFormat="1" ht="15" customHeight="1" x14ac:dyDescent="0.2">
      <c r="B38" s="198"/>
      <c r="C38" s="199"/>
      <c r="D38" s="197"/>
      <c r="E38" s="200" t="s">
        <v>56</v>
      </c>
      <c r="F38" s="197"/>
      <c r="G38" s="343" t="s">
        <v>1720</v>
      </c>
      <c r="H38" s="343"/>
      <c r="I38" s="343"/>
      <c r="J38" s="343"/>
      <c r="K38" s="195"/>
    </row>
    <row r="39" spans="2:11" customFormat="1" ht="15" customHeight="1" x14ac:dyDescent="0.2">
      <c r="B39" s="198"/>
      <c r="C39" s="199"/>
      <c r="D39" s="197"/>
      <c r="E39" s="200" t="s">
        <v>57</v>
      </c>
      <c r="F39" s="197"/>
      <c r="G39" s="343" t="s">
        <v>1721</v>
      </c>
      <c r="H39" s="343"/>
      <c r="I39" s="343"/>
      <c r="J39" s="343"/>
      <c r="K39" s="195"/>
    </row>
    <row r="40" spans="2:11" customFormat="1" ht="15" customHeight="1" x14ac:dyDescent="0.2">
      <c r="B40" s="198"/>
      <c r="C40" s="199"/>
      <c r="D40" s="197"/>
      <c r="E40" s="200" t="s">
        <v>144</v>
      </c>
      <c r="F40" s="197"/>
      <c r="G40" s="343" t="s">
        <v>1722</v>
      </c>
      <c r="H40" s="343"/>
      <c r="I40" s="343"/>
      <c r="J40" s="343"/>
      <c r="K40" s="195"/>
    </row>
    <row r="41" spans="2:11" customFormat="1" ht="15" customHeight="1" x14ac:dyDescent="0.2">
      <c r="B41" s="198"/>
      <c r="C41" s="199"/>
      <c r="D41" s="197"/>
      <c r="E41" s="200" t="s">
        <v>145</v>
      </c>
      <c r="F41" s="197"/>
      <c r="G41" s="343" t="s">
        <v>1723</v>
      </c>
      <c r="H41" s="343"/>
      <c r="I41" s="343"/>
      <c r="J41" s="343"/>
      <c r="K41" s="195"/>
    </row>
    <row r="42" spans="2:11" customFormat="1" ht="15" customHeight="1" x14ac:dyDescent="0.2">
      <c r="B42" s="198"/>
      <c r="C42" s="199"/>
      <c r="D42" s="197"/>
      <c r="E42" s="200" t="s">
        <v>1724</v>
      </c>
      <c r="F42" s="197"/>
      <c r="G42" s="343" t="s">
        <v>1725</v>
      </c>
      <c r="H42" s="343"/>
      <c r="I42" s="343"/>
      <c r="J42" s="343"/>
      <c r="K42" s="195"/>
    </row>
    <row r="43" spans="2:11" customFormat="1" ht="15" customHeight="1" x14ac:dyDescent="0.2">
      <c r="B43" s="198"/>
      <c r="C43" s="199"/>
      <c r="D43" s="197"/>
      <c r="E43" s="200"/>
      <c r="F43" s="197"/>
      <c r="G43" s="343" t="s">
        <v>1726</v>
      </c>
      <c r="H43" s="343"/>
      <c r="I43" s="343"/>
      <c r="J43" s="343"/>
      <c r="K43" s="195"/>
    </row>
    <row r="44" spans="2:11" customFormat="1" ht="15" customHeight="1" x14ac:dyDescent="0.2">
      <c r="B44" s="198"/>
      <c r="C44" s="199"/>
      <c r="D44" s="197"/>
      <c r="E44" s="200" t="s">
        <v>1727</v>
      </c>
      <c r="F44" s="197"/>
      <c r="G44" s="343" t="s">
        <v>1728</v>
      </c>
      <c r="H44" s="343"/>
      <c r="I44" s="343"/>
      <c r="J44" s="343"/>
      <c r="K44" s="195"/>
    </row>
    <row r="45" spans="2:11" customFormat="1" ht="15" customHeight="1" x14ac:dyDescent="0.2">
      <c r="B45" s="198"/>
      <c r="C45" s="199"/>
      <c r="D45" s="197"/>
      <c r="E45" s="200" t="s">
        <v>147</v>
      </c>
      <c r="F45" s="197"/>
      <c r="G45" s="343" t="s">
        <v>1729</v>
      </c>
      <c r="H45" s="343"/>
      <c r="I45" s="343"/>
      <c r="J45" s="343"/>
      <c r="K45" s="195"/>
    </row>
    <row r="46" spans="2:11" customFormat="1" ht="12.75" customHeight="1" x14ac:dyDescent="0.2">
      <c r="B46" s="198"/>
      <c r="C46" s="199"/>
      <c r="D46" s="197"/>
      <c r="E46" s="197"/>
      <c r="F46" s="197"/>
      <c r="G46" s="197"/>
      <c r="H46" s="197"/>
      <c r="I46" s="197"/>
      <c r="J46" s="197"/>
      <c r="K46" s="195"/>
    </row>
    <row r="47" spans="2:11" customFormat="1" ht="15" customHeight="1" x14ac:dyDescent="0.2">
      <c r="B47" s="198"/>
      <c r="C47" s="199"/>
      <c r="D47" s="343" t="s">
        <v>1730</v>
      </c>
      <c r="E47" s="343"/>
      <c r="F47" s="343"/>
      <c r="G47" s="343"/>
      <c r="H47" s="343"/>
      <c r="I47" s="343"/>
      <c r="J47" s="343"/>
      <c r="K47" s="195"/>
    </row>
    <row r="48" spans="2:11" customFormat="1" ht="15" customHeight="1" x14ac:dyDescent="0.2">
      <c r="B48" s="198"/>
      <c r="C48" s="199"/>
      <c r="D48" s="199"/>
      <c r="E48" s="343" t="s">
        <v>1731</v>
      </c>
      <c r="F48" s="343"/>
      <c r="G48" s="343"/>
      <c r="H48" s="343"/>
      <c r="I48" s="343"/>
      <c r="J48" s="343"/>
      <c r="K48" s="195"/>
    </row>
    <row r="49" spans="2:11" customFormat="1" ht="15" customHeight="1" x14ac:dyDescent="0.2">
      <c r="B49" s="198"/>
      <c r="C49" s="199"/>
      <c r="D49" s="199"/>
      <c r="E49" s="343" t="s">
        <v>1732</v>
      </c>
      <c r="F49" s="343"/>
      <c r="G49" s="343"/>
      <c r="H49" s="343"/>
      <c r="I49" s="343"/>
      <c r="J49" s="343"/>
      <c r="K49" s="195"/>
    </row>
    <row r="50" spans="2:11" customFormat="1" ht="15" customHeight="1" x14ac:dyDescent="0.2">
      <c r="B50" s="198"/>
      <c r="C50" s="199"/>
      <c r="D50" s="199"/>
      <c r="E50" s="343" t="s">
        <v>1733</v>
      </c>
      <c r="F50" s="343"/>
      <c r="G50" s="343"/>
      <c r="H50" s="343"/>
      <c r="I50" s="343"/>
      <c r="J50" s="343"/>
      <c r="K50" s="195"/>
    </row>
    <row r="51" spans="2:11" customFormat="1" ht="15" customHeight="1" x14ac:dyDescent="0.2">
      <c r="B51" s="198"/>
      <c r="C51" s="199"/>
      <c r="D51" s="343" t="s">
        <v>1734</v>
      </c>
      <c r="E51" s="343"/>
      <c r="F51" s="343"/>
      <c r="G51" s="343"/>
      <c r="H51" s="343"/>
      <c r="I51" s="343"/>
      <c r="J51" s="343"/>
      <c r="K51" s="195"/>
    </row>
    <row r="52" spans="2:11" customFormat="1" ht="25.5" customHeight="1" x14ac:dyDescent="0.3">
      <c r="B52" s="194"/>
      <c r="C52" s="344" t="s">
        <v>1735</v>
      </c>
      <c r="D52" s="344"/>
      <c r="E52" s="344"/>
      <c r="F52" s="344"/>
      <c r="G52" s="344"/>
      <c r="H52" s="344"/>
      <c r="I52" s="344"/>
      <c r="J52" s="344"/>
      <c r="K52" s="195"/>
    </row>
    <row r="53" spans="2:11" customFormat="1" ht="5.25" customHeight="1" x14ac:dyDescent="0.2">
      <c r="B53" s="194"/>
      <c r="C53" s="196"/>
      <c r="D53" s="196"/>
      <c r="E53" s="196"/>
      <c r="F53" s="196"/>
      <c r="G53" s="196"/>
      <c r="H53" s="196"/>
      <c r="I53" s="196"/>
      <c r="J53" s="196"/>
      <c r="K53" s="195"/>
    </row>
    <row r="54" spans="2:11" customFormat="1" ht="15" customHeight="1" x14ac:dyDescent="0.2">
      <c r="B54" s="194"/>
      <c r="C54" s="343" t="s">
        <v>1736</v>
      </c>
      <c r="D54" s="343"/>
      <c r="E54" s="343"/>
      <c r="F54" s="343"/>
      <c r="G54" s="343"/>
      <c r="H54" s="343"/>
      <c r="I54" s="343"/>
      <c r="J54" s="343"/>
      <c r="K54" s="195"/>
    </row>
    <row r="55" spans="2:11" customFormat="1" ht="15" customHeight="1" x14ac:dyDescent="0.2">
      <c r="B55" s="194"/>
      <c r="C55" s="343" t="s">
        <v>1737</v>
      </c>
      <c r="D55" s="343"/>
      <c r="E55" s="343"/>
      <c r="F55" s="343"/>
      <c r="G55" s="343"/>
      <c r="H55" s="343"/>
      <c r="I55" s="343"/>
      <c r="J55" s="343"/>
      <c r="K55" s="195"/>
    </row>
    <row r="56" spans="2:11" customFormat="1" ht="12.75" customHeight="1" x14ac:dyDescent="0.2">
      <c r="B56" s="194"/>
      <c r="C56" s="197"/>
      <c r="D56" s="197"/>
      <c r="E56" s="197"/>
      <c r="F56" s="197"/>
      <c r="G56" s="197"/>
      <c r="H56" s="197"/>
      <c r="I56" s="197"/>
      <c r="J56" s="197"/>
      <c r="K56" s="195"/>
    </row>
    <row r="57" spans="2:11" customFormat="1" ht="15" customHeight="1" x14ac:dyDescent="0.2">
      <c r="B57" s="194"/>
      <c r="C57" s="343" t="s">
        <v>1738</v>
      </c>
      <c r="D57" s="343"/>
      <c r="E57" s="343"/>
      <c r="F57" s="343"/>
      <c r="G57" s="343"/>
      <c r="H57" s="343"/>
      <c r="I57" s="343"/>
      <c r="J57" s="343"/>
      <c r="K57" s="195"/>
    </row>
    <row r="58" spans="2:11" customFormat="1" ht="15" customHeight="1" x14ac:dyDescent="0.2">
      <c r="B58" s="194"/>
      <c r="C58" s="199"/>
      <c r="D58" s="343" t="s">
        <v>1739</v>
      </c>
      <c r="E58" s="343"/>
      <c r="F58" s="343"/>
      <c r="G58" s="343"/>
      <c r="H58" s="343"/>
      <c r="I58" s="343"/>
      <c r="J58" s="343"/>
      <c r="K58" s="195"/>
    </row>
    <row r="59" spans="2:11" customFormat="1" ht="15" customHeight="1" x14ac:dyDescent="0.2">
      <c r="B59" s="194"/>
      <c r="C59" s="199"/>
      <c r="D59" s="343" t="s">
        <v>1740</v>
      </c>
      <c r="E59" s="343"/>
      <c r="F59" s="343"/>
      <c r="G59" s="343"/>
      <c r="H59" s="343"/>
      <c r="I59" s="343"/>
      <c r="J59" s="343"/>
      <c r="K59" s="195"/>
    </row>
    <row r="60" spans="2:11" customFormat="1" ht="15" customHeight="1" x14ac:dyDescent="0.2">
      <c r="B60" s="194"/>
      <c r="C60" s="199"/>
      <c r="D60" s="343" t="s">
        <v>1741</v>
      </c>
      <c r="E60" s="343"/>
      <c r="F60" s="343"/>
      <c r="G60" s="343"/>
      <c r="H60" s="343"/>
      <c r="I60" s="343"/>
      <c r="J60" s="343"/>
      <c r="K60" s="195"/>
    </row>
    <row r="61" spans="2:11" customFormat="1" ht="15" customHeight="1" x14ac:dyDescent="0.2">
      <c r="B61" s="194"/>
      <c r="C61" s="199"/>
      <c r="D61" s="343" t="s">
        <v>1742</v>
      </c>
      <c r="E61" s="343"/>
      <c r="F61" s="343"/>
      <c r="G61" s="343"/>
      <c r="H61" s="343"/>
      <c r="I61" s="343"/>
      <c r="J61" s="343"/>
      <c r="K61" s="195"/>
    </row>
    <row r="62" spans="2:11" customFormat="1" ht="15" customHeight="1" x14ac:dyDescent="0.2">
      <c r="B62" s="194"/>
      <c r="C62" s="199"/>
      <c r="D62" s="342" t="s">
        <v>1743</v>
      </c>
      <c r="E62" s="342"/>
      <c r="F62" s="342"/>
      <c r="G62" s="342"/>
      <c r="H62" s="342"/>
      <c r="I62" s="342"/>
      <c r="J62" s="342"/>
      <c r="K62" s="195"/>
    </row>
    <row r="63" spans="2:11" customFormat="1" ht="15" customHeight="1" x14ac:dyDescent="0.2">
      <c r="B63" s="194"/>
      <c r="C63" s="199"/>
      <c r="D63" s="343" t="s">
        <v>1744</v>
      </c>
      <c r="E63" s="343"/>
      <c r="F63" s="343"/>
      <c r="G63" s="343"/>
      <c r="H63" s="343"/>
      <c r="I63" s="343"/>
      <c r="J63" s="343"/>
      <c r="K63" s="195"/>
    </row>
    <row r="64" spans="2:11" customFormat="1" ht="12.75" customHeight="1" x14ac:dyDescent="0.2">
      <c r="B64" s="194"/>
      <c r="C64" s="199"/>
      <c r="D64" s="199"/>
      <c r="E64" s="202"/>
      <c r="F64" s="199"/>
      <c r="G64" s="199"/>
      <c r="H64" s="199"/>
      <c r="I64" s="199"/>
      <c r="J64" s="199"/>
      <c r="K64" s="195"/>
    </row>
    <row r="65" spans="2:11" customFormat="1" ht="15" customHeight="1" x14ac:dyDescent="0.2">
      <c r="B65" s="194"/>
      <c r="C65" s="199"/>
      <c r="D65" s="343" t="s">
        <v>1745</v>
      </c>
      <c r="E65" s="343"/>
      <c r="F65" s="343"/>
      <c r="G65" s="343"/>
      <c r="H65" s="343"/>
      <c r="I65" s="343"/>
      <c r="J65" s="343"/>
      <c r="K65" s="195"/>
    </row>
    <row r="66" spans="2:11" customFormat="1" ht="15" customHeight="1" x14ac:dyDescent="0.2">
      <c r="B66" s="194"/>
      <c r="C66" s="199"/>
      <c r="D66" s="342" t="s">
        <v>1746</v>
      </c>
      <c r="E66" s="342"/>
      <c r="F66" s="342"/>
      <c r="G66" s="342"/>
      <c r="H66" s="342"/>
      <c r="I66" s="342"/>
      <c r="J66" s="342"/>
      <c r="K66" s="195"/>
    </row>
    <row r="67" spans="2:11" customFormat="1" ht="15" customHeight="1" x14ac:dyDescent="0.2">
      <c r="B67" s="194"/>
      <c r="C67" s="199"/>
      <c r="D67" s="343" t="s">
        <v>1747</v>
      </c>
      <c r="E67" s="343"/>
      <c r="F67" s="343"/>
      <c r="G67" s="343"/>
      <c r="H67" s="343"/>
      <c r="I67" s="343"/>
      <c r="J67" s="343"/>
      <c r="K67" s="195"/>
    </row>
    <row r="68" spans="2:11" customFormat="1" ht="15" customHeight="1" x14ac:dyDescent="0.2">
      <c r="B68" s="194"/>
      <c r="C68" s="199"/>
      <c r="D68" s="343" t="s">
        <v>1748</v>
      </c>
      <c r="E68" s="343"/>
      <c r="F68" s="343"/>
      <c r="G68" s="343"/>
      <c r="H68" s="343"/>
      <c r="I68" s="343"/>
      <c r="J68" s="343"/>
      <c r="K68" s="195"/>
    </row>
    <row r="69" spans="2:11" customFormat="1" ht="15" customHeight="1" x14ac:dyDescent="0.2">
      <c r="B69" s="194"/>
      <c r="C69" s="199"/>
      <c r="D69" s="343" t="s">
        <v>1749</v>
      </c>
      <c r="E69" s="343"/>
      <c r="F69" s="343"/>
      <c r="G69" s="343"/>
      <c r="H69" s="343"/>
      <c r="I69" s="343"/>
      <c r="J69" s="343"/>
      <c r="K69" s="195"/>
    </row>
    <row r="70" spans="2:11" customFormat="1" ht="15" customHeight="1" x14ac:dyDescent="0.2">
      <c r="B70" s="194"/>
      <c r="C70" s="199"/>
      <c r="D70" s="343" t="s">
        <v>1750</v>
      </c>
      <c r="E70" s="343"/>
      <c r="F70" s="343"/>
      <c r="G70" s="343"/>
      <c r="H70" s="343"/>
      <c r="I70" s="343"/>
      <c r="J70" s="343"/>
      <c r="K70" s="195"/>
    </row>
    <row r="71" spans="2:11" customFormat="1" ht="12.75" customHeight="1" x14ac:dyDescent="0.2">
      <c r="B71" s="203"/>
      <c r="C71" s="204"/>
      <c r="D71" s="204"/>
      <c r="E71" s="204"/>
      <c r="F71" s="204"/>
      <c r="G71" s="204"/>
      <c r="H71" s="204"/>
      <c r="I71" s="204"/>
      <c r="J71" s="204"/>
      <c r="K71" s="205"/>
    </row>
    <row r="72" spans="2:11" customFormat="1" ht="18.75" customHeight="1" x14ac:dyDescent="0.2">
      <c r="B72" s="206"/>
      <c r="C72" s="206"/>
      <c r="D72" s="206"/>
      <c r="E72" s="206"/>
      <c r="F72" s="206"/>
      <c r="G72" s="206"/>
      <c r="H72" s="206"/>
      <c r="I72" s="206"/>
      <c r="J72" s="206"/>
      <c r="K72" s="207"/>
    </row>
    <row r="73" spans="2:11" customFormat="1" ht="18.75" customHeight="1" x14ac:dyDescent="0.2">
      <c r="B73" s="207"/>
      <c r="C73" s="207"/>
      <c r="D73" s="207"/>
      <c r="E73" s="207"/>
      <c r="F73" s="207"/>
      <c r="G73" s="207"/>
      <c r="H73" s="207"/>
      <c r="I73" s="207"/>
      <c r="J73" s="207"/>
      <c r="K73" s="207"/>
    </row>
    <row r="74" spans="2:11" customFormat="1" ht="7.5" customHeight="1" x14ac:dyDescent="0.2">
      <c r="B74" s="208"/>
      <c r="C74" s="209"/>
      <c r="D74" s="209"/>
      <c r="E74" s="209"/>
      <c r="F74" s="209"/>
      <c r="G74" s="209"/>
      <c r="H74" s="209"/>
      <c r="I74" s="209"/>
      <c r="J74" s="209"/>
      <c r="K74" s="210"/>
    </row>
    <row r="75" spans="2:11" customFormat="1" ht="45" customHeight="1" x14ac:dyDescent="0.2">
      <c r="B75" s="211"/>
      <c r="C75" s="341" t="s">
        <v>1751</v>
      </c>
      <c r="D75" s="341"/>
      <c r="E75" s="341"/>
      <c r="F75" s="341"/>
      <c r="G75" s="341"/>
      <c r="H75" s="341"/>
      <c r="I75" s="341"/>
      <c r="J75" s="341"/>
      <c r="K75" s="212"/>
    </row>
    <row r="76" spans="2:11" customFormat="1" ht="17.25" customHeight="1" x14ac:dyDescent="0.2">
      <c r="B76" s="211"/>
      <c r="C76" s="213" t="s">
        <v>1752</v>
      </c>
      <c r="D76" s="213"/>
      <c r="E76" s="213"/>
      <c r="F76" s="213" t="s">
        <v>1753</v>
      </c>
      <c r="G76" s="214"/>
      <c r="H76" s="213" t="s">
        <v>57</v>
      </c>
      <c r="I76" s="213" t="s">
        <v>60</v>
      </c>
      <c r="J76" s="213" t="s">
        <v>1754</v>
      </c>
      <c r="K76" s="212"/>
    </row>
    <row r="77" spans="2:11" customFormat="1" ht="17.25" customHeight="1" x14ac:dyDescent="0.2">
      <c r="B77" s="211"/>
      <c r="C77" s="215" t="s">
        <v>1755</v>
      </c>
      <c r="D77" s="215"/>
      <c r="E77" s="215"/>
      <c r="F77" s="216" t="s">
        <v>1756</v>
      </c>
      <c r="G77" s="217"/>
      <c r="H77" s="215"/>
      <c r="I77" s="215"/>
      <c r="J77" s="215" t="s">
        <v>1757</v>
      </c>
      <c r="K77" s="212"/>
    </row>
    <row r="78" spans="2:11" customFormat="1" ht="5.25" customHeight="1" x14ac:dyDescent="0.2">
      <c r="B78" s="211"/>
      <c r="C78" s="218"/>
      <c r="D78" s="218"/>
      <c r="E78" s="218"/>
      <c r="F78" s="218"/>
      <c r="G78" s="219"/>
      <c r="H78" s="218"/>
      <c r="I78" s="218"/>
      <c r="J78" s="218"/>
      <c r="K78" s="212"/>
    </row>
    <row r="79" spans="2:11" customFormat="1" ht="15" customHeight="1" x14ac:dyDescent="0.2">
      <c r="B79" s="211"/>
      <c r="C79" s="200" t="s">
        <v>56</v>
      </c>
      <c r="D79" s="220"/>
      <c r="E79" s="220"/>
      <c r="F79" s="221" t="s">
        <v>1758</v>
      </c>
      <c r="G79" s="222"/>
      <c r="H79" s="200" t="s">
        <v>1759</v>
      </c>
      <c r="I79" s="200" t="s">
        <v>1760</v>
      </c>
      <c r="J79" s="200">
        <v>20</v>
      </c>
      <c r="K79" s="212"/>
    </row>
    <row r="80" spans="2:11" customFormat="1" ht="15" customHeight="1" x14ac:dyDescent="0.2">
      <c r="B80" s="211"/>
      <c r="C80" s="200" t="s">
        <v>1761</v>
      </c>
      <c r="D80" s="200"/>
      <c r="E80" s="200"/>
      <c r="F80" s="221" t="s">
        <v>1758</v>
      </c>
      <c r="G80" s="222"/>
      <c r="H80" s="200" t="s">
        <v>1762</v>
      </c>
      <c r="I80" s="200" t="s">
        <v>1760</v>
      </c>
      <c r="J80" s="200">
        <v>120</v>
      </c>
      <c r="K80" s="212"/>
    </row>
    <row r="81" spans="2:11" customFormat="1" ht="15" customHeight="1" x14ac:dyDescent="0.2">
      <c r="B81" s="223"/>
      <c r="C81" s="200" t="s">
        <v>1763</v>
      </c>
      <c r="D81" s="200"/>
      <c r="E81" s="200"/>
      <c r="F81" s="221" t="s">
        <v>1764</v>
      </c>
      <c r="G81" s="222"/>
      <c r="H81" s="200" t="s">
        <v>1765</v>
      </c>
      <c r="I81" s="200" t="s">
        <v>1760</v>
      </c>
      <c r="J81" s="200">
        <v>50</v>
      </c>
      <c r="K81" s="212"/>
    </row>
    <row r="82" spans="2:11" customFormat="1" ht="15" customHeight="1" x14ac:dyDescent="0.2">
      <c r="B82" s="223"/>
      <c r="C82" s="200" t="s">
        <v>1766</v>
      </c>
      <c r="D82" s="200"/>
      <c r="E82" s="200"/>
      <c r="F82" s="221" t="s">
        <v>1758</v>
      </c>
      <c r="G82" s="222"/>
      <c r="H82" s="200" t="s">
        <v>1767</v>
      </c>
      <c r="I82" s="200" t="s">
        <v>1768</v>
      </c>
      <c r="J82" s="200"/>
      <c r="K82" s="212"/>
    </row>
    <row r="83" spans="2:11" customFormat="1" ht="15" customHeight="1" x14ac:dyDescent="0.2">
      <c r="B83" s="223"/>
      <c r="C83" s="200" t="s">
        <v>1769</v>
      </c>
      <c r="D83" s="200"/>
      <c r="E83" s="200"/>
      <c r="F83" s="221" t="s">
        <v>1764</v>
      </c>
      <c r="G83" s="200"/>
      <c r="H83" s="200" t="s">
        <v>1770</v>
      </c>
      <c r="I83" s="200" t="s">
        <v>1760</v>
      </c>
      <c r="J83" s="200">
        <v>15</v>
      </c>
      <c r="K83" s="212"/>
    </row>
    <row r="84" spans="2:11" customFormat="1" ht="15" customHeight="1" x14ac:dyDescent="0.2">
      <c r="B84" s="223"/>
      <c r="C84" s="200" t="s">
        <v>1771</v>
      </c>
      <c r="D84" s="200"/>
      <c r="E84" s="200"/>
      <c r="F84" s="221" t="s">
        <v>1764</v>
      </c>
      <c r="G84" s="200"/>
      <c r="H84" s="200" t="s">
        <v>1772</v>
      </c>
      <c r="I84" s="200" t="s">
        <v>1760</v>
      </c>
      <c r="J84" s="200">
        <v>15</v>
      </c>
      <c r="K84" s="212"/>
    </row>
    <row r="85" spans="2:11" customFormat="1" ht="15" customHeight="1" x14ac:dyDescent="0.2">
      <c r="B85" s="223"/>
      <c r="C85" s="200" t="s">
        <v>1773</v>
      </c>
      <c r="D85" s="200"/>
      <c r="E85" s="200"/>
      <c r="F85" s="221" t="s">
        <v>1764</v>
      </c>
      <c r="G85" s="200"/>
      <c r="H85" s="200" t="s">
        <v>1774</v>
      </c>
      <c r="I85" s="200" t="s">
        <v>1760</v>
      </c>
      <c r="J85" s="200">
        <v>20</v>
      </c>
      <c r="K85" s="212"/>
    </row>
    <row r="86" spans="2:11" customFormat="1" ht="15" customHeight="1" x14ac:dyDescent="0.2">
      <c r="B86" s="223"/>
      <c r="C86" s="200" t="s">
        <v>1775</v>
      </c>
      <c r="D86" s="200"/>
      <c r="E86" s="200"/>
      <c r="F86" s="221" t="s">
        <v>1764</v>
      </c>
      <c r="G86" s="200"/>
      <c r="H86" s="200" t="s">
        <v>1776</v>
      </c>
      <c r="I86" s="200" t="s">
        <v>1760</v>
      </c>
      <c r="J86" s="200">
        <v>20</v>
      </c>
      <c r="K86" s="212"/>
    </row>
    <row r="87" spans="2:11" customFormat="1" ht="15" customHeight="1" x14ac:dyDescent="0.2">
      <c r="B87" s="223"/>
      <c r="C87" s="200" t="s">
        <v>1777</v>
      </c>
      <c r="D87" s="200"/>
      <c r="E87" s="200"/>
      <c r="F87" s="221" t="s">
        <v>1764</v>
      </c>
      <c r="G87" s="222"/>
      <c r="H87" s="200" t="s">
        <v>1778</v>
      </c>
      <c r="I87" s="200" t="s">
        <v>1760</v>
      </c>
      <c r="J87" s="200">
        <v>50</v>
      </c>
      <c r="K87" s="212"/>
    </row>
    <row r="88" spans="2:11" customFormat="1" ht="15" customHeight="1" x14ac:dyDescent="0.2">
      <c r="B88" s="223"/>
      <c r="C88" s="200" t="s">
        <v>1779</v>
      </c>
      <c r="D88" s="200"/>
      <c r="E88" s="200"/>
      <c r="F88" s="221" t="s">
        <v>1764</v>
      </c>
      <c r="G88" s="222"/>
      <c r="H88" s="200" t="s">
        <v>1780</v>
      </c>
      <c r="I88" s="200" t="s">
        <v>1760</v>
      </c>
      <c r="J88" s="200">
        <v>20</v>
      </c>
      <c r="K88" s="212"/>
    </row>
    <row r="89" spans="2:11" customFormat="1" ht="15" customHeight="1" x14ac:dyDescent="0.2">
      <c r="B89" s="223"/>
      <c r="C89" s="200" t="s">
        <v>1781</v>
      </c>
      <c r="D89" s="200"/>
      <c r="E89" s="200"/>
      <c r="F89" s="221" t="s">
        <v>1764</v>
      </c>
      <c r="G89" s="222"/>
      <c r="H89" s="200" t="s">
        <v>1782</v>
      </c>
      <c r="I89" s="200" t="s">
        <v>1760</v>
      </c>
      <c r="J89" s="200">
        <v>20</v>
      </c>
      <c r="K89" s="212"/>
    </row>
    <row r="90" spans="2:11" customFormat="1" ht="15" customHeight="1" x14ac:dyDescent="0.2">
      <c r="B90" s="223"/>
      <c r="C90" s="200" t="s">
        <v>1783</v>
      </c>
      <c r="D90" s="200"/>
      <c r="E90" s="200"/>
      <c r="F90" s="221" t="s">
        <v>1764</v>
      </c>
      <c r="G90" s="222"/>
      <c r="H90" s="200" t="s">
        <v>1784</v>
      </c>
      <c r="I90" s="200" t="s">
        <v>1760</v>
      </c>
      <c r="J90" s="200">
        <v>50</v>
      </c>
      <c r="K90" s="212"/>
    </row>
    <row r="91" spans="2:11" customFormat="1" ht="15" customHeight="1" x14ac:dyDescent="0.2">
      <c r="B91" s="223"/>
      <c r="C91" s="200" t="s">
        <v>1785</v>
      </c>
      <c r="D91" s="200"/>
      <c r="E91" s="200"/>
      <c r="F91" s="221" t="s">
        <v>1764</v>
      </c>
      <c r="G91" s="222"/>
      <c r="H91" s="200" t="s">
        <v>1785</v>
      </c>
      <c r="I91" s="200" t="s">
        <v>1760</v>
      </c>
      <c r="J91" s="200">
        <v>50</v>
      </c>
      <c r="K91" s="212"/>
    </row>
    <row r="92" spans="2:11" customFormat="1" ht="15" customHeight="1" x14ac:dyDescent="0.2">
      <c r="B92" s="223"/>
      <c r="C92" s="200" t="s">
        <v>1786</v>
      </c>
      <c r="D92" s="200"/>
      <c r="E92" s="200"/>
      <c r="F92" s="221" t="s">
        <v>1764</v>
      </c>
      <c r="G92" s="222"/>
      <c r="H92" s="200" t="s">
        <v>1787</v>
      </c>
      <c r="I92" s="200" t="s">
        <v>1760</v>
      </c>
      <c r="J92" s="200">
        <v>255</v>
      </c>
      <c r="K92" s="212"/>
    </row>
    <row r="93" spans="2:11" customFormat="1" ht="15" customHeight="1" x14ac:dyDescent="0.2">
      <c r="B93" s="223"/>
      <c r="C93" s="200" t="s">
        <v>1788</v>
      </c>
      <c r="D93" s="200"/>
      <c r="E93" s="200"/>
      <c r="F93" s="221" t="s">
        <v>1758</v>
      </c>
      <c r="G93" s="222"/>
      <c r="H93" s="200" t="s">
        <v>1789</v>
      </c>
      <c r="I93" s="200" t="s">
        <v>1790</v>
      </c>
      <c r="J93" s="200"/>
      <c r="K93" s="212"/>
    </row>
    <row r="94" spans="2:11" customFormat="1" ht="15" customHeight="1" x14ac:dyDescent="0.2">
      <c r="B94" s="223"/>
      <c r="C94" s="200" t="s">
        <v>1791</v>
      </c>
      <c r="D94" s="200"/>
      <c r="E94" s="200"/>
      <c r="F94" s="221" t="s">
        <v>1758</v>
      </c>
      <c r="G94" s="222"/>
      <c r="H94" s="200" t="s">
        <v>1792</v>
      </c>
      <c r="I94" s="200" t="s">
        <v>1793</v>
      </c>
      <c r="J94" s="200"/>
      <c r="K94" s="212"/>
    </row>
    <row r="95" spans="2:11" customFormat="1" ht="15" customHeight="1" x14ac:dyDescent="0.2">
      <c r="B95" s="223"/>
      <c r="C95" s="200" t="s">
        <v>1794</v>
      </c>
      <c r="D95" s="200"/>
      <c r="E95" s="200"/>
      <c r="F95" s="221" t="s">
        <v>1758</v>
      </c>
      <c r="G95" s="222"/>
      <c r="H95" s="200" t="s">
        <v>1794</v>
      </c>
      <c r="I95" s="200" t="s">
        <v>1793</v>
      </c>
      <c r="J95" s="200"/>
      <c r="K95" s="212"/>
    </row>
    <row r="96" spans="2:11" customFormat="1" ht="15" customHeight="1" x14ac:dyDescent="0.2">
      <c r="B96" s="223"/>
      <c r="C96" s="200" t="s">
        <v>41</v>
      </c>
      <c r="D96" s="200"/>
      <c r="E96" s="200"/>
      <c r="F96" s="221" t="s">
        <v>1758</v>
      </c>
      <c r="G96" s="222"/>
      <c r="H96" s="200" t="s">
        <v>1795</v>
      </c>
      <c r="I96" s="200" t="s">
        <v>1793</v>
      </c>
      <c r="J96" s="200"/>
      <c r="K96" s="212"/>
    </row>
    <row r="97" spans="2:11" customFormat="1" ht="15" customHeight="1" x14ac:dyDescent="0.2">
      <c r="B97" s="223"/>
      <c r="C97" s="200" t="s">
        <v>51</v>
      </c>
      <c r="D97" s="200"/>
      <c r="E97" s="200"/>
      <c r="F97" s="221" t="s">
        <v>1758</v>
      </c>
      <c r="G97" s="222"/>
      <c r="H97" s="200" t="s">
        <v>1796</v>
      </c>
      <c r="I97" s="200" t="s">
        <v>1793</v>
      </c>
      <c r="J97" s="200"/>
      <c r="K97" s="212"/>
    </row>
    <row r="98" spans="2:11" customFormat="1" ht="15" customHeight="1" x14ac:dyDescent="0.2">
      <c r="B98" s="224"/>
      <c r="C98" s="225"/>
      <c r="D98" s="225"/>
      <c r="E98" s="225"/>
      <c r="F98" s="225"/>
      <c r="G98" s="225"/>
      <c r="H98" s="225"/>
      <c r="I98" s="225"/>
      <c r="J98" s="225"/>
      <c r="K98" s="226"/>
    </row>
    <row r="99" spans="2:11" customFormat="1" ht="18.75" customHeight="1" x14ac:dyDescent="0.2">
      <c r="B99" s="227"/>
      <c r="C99" s="228"/>
      <c r="D99" s="228"/>
      <c r="E99" s="228"/>
      <c r="F99" s="228"/>
      <c r="G99" s="228"/>
      <c r="H99" s="228"/>
      <c r="I99" s="228"/>
      <c r="J99" s="228"/>
      <c r="K99" s="227"/>
    </row>
    <row r="100" spans="2:11" customFormat="1" ht="18.75" customHeight="1" x14ac:dyDescent="0.2">
      <c r="B100" s="207"/>
      <c r="C100" s="207"/>
      <c r="D100" s="207"/>
      <c r="E100" s="207"/>
      <c r="F100" s="207"/>
      <c r="G100" s="207"/>
      <c r="H100" s="207"/>
      <c r="I100" s="207"/>
      <c r="J100" s="207"/>
      <c r="K100" s="207"/>
    </row>
    <row r="101" spans="2:11" customFormat="1" ht="7.5" customHeight="1" x14ac:dyDescent="0.2">
      <c r="B101" s="208"/>
      <c r="C101" s="209"/>
      <c r="D101" s="209"/>
      <c r="E101" s="209"/>
      <c r="F101" s="209"/>
      <c r="G101" s="209"/>
      <c r="H101" s="209"/>
      <c r="I101" s="209"/>
      <c r="J101" s="209"/>
      <c r="K101" s="210"/>
    </row>
    <row r="102" spans="2:11" customFormat="1" ht="45" customHeight="1" x14ac:dyDescent="0.2">
      <c r="B102" s="211"/>
      <c r="C102" s="341" t="s">
        <v>1797</v>
      </c>
      <c r="D102" s="341"/>
      <c r="E102" s="341"/>
      <c r="F102" s="341"/>
      <c r="G102" s="341"/>
      <c r="H102" s="341"/>
      <c r="I102" s="341"/>
      <c r="J102" s="341"/>
      <c r="K102" s="212"/>
    </row>
    <row r="103" spans="2:11" customFormat="1" ht="17.25" customHeight="1" x14ac:dyDescent="0.2">
      <c r="B103" s="211"/>
      <c r="C103" s="213" t="s">
        <v>1752</v>
      </c>
      <c r="D103" s="213"/>
      <c r="E103" s="213"/>
      <c r="F103" s="213" t="s">
        <v>1753</v>
      </c>
      <c r="G103" s="214"/>
      <c r="H103" s="213" t="s">
        <v>57</v>
      </c>
      <c r="I103" s="213" t="s">
        <v>60</v>
      </c>
      <c r="J103" s="213" t="s">
        <v>1754</v>
      </c>
      <c r="K103" s="212"/>
    </row>
    <row r="104" spans="2:11" customFormat="1" ht="17.25" customHeight="1" x14ac:dyDescent="0.2">
      <c r="B104" s="211"/>
      <c r="C104" s="215" t="s">
        <v>1755</v>
      </c>
      <c r="D104" s="215"/>
      <c r="E104" s="215"/>
      <c r="F104" s="216" t="s">
        <v>1756</v>
      </c>
      <c r="G104" s="217"/>
      <c r="H104" s="215"/>
      <c r="I104" s="215"/>
      <c r="J104" s="215" t="s">
        <v>1757</v>
      </c>
      <c r="K104" s="212"/>
    </row>
    <row r="105" spans="2:11" customFormat="1" ht="5.25" customHeight="1" x14ac:dyDescent="0.2">
      <c r="B105" s="211"/>
      <c r="C105" s="213"/>
      <c r="D105" s="213"/>
      <c r="E105" s="213"/>
      <c r="F105" s="213"/>
      <c r="G105" s="229"/>
      <c r="H105" s="213"/>
      <c r="I105" s="213"/>
      <c r="J105" s="213"/>
      <c r="K105" s="212"/>
    </row>
    <row r="106" spans="2:11" customFormat="1" ht="15" customHeight="1" x14ac:dyDescent="0.2">
      <c r="B106" s="211"/>
      <c r="C106" s="200" t="s">
        <v>56</v>
      </c>
      <c r="D106" s="220"/>
      <c r="E106" s="220"/>
      <c r="F106" s="221" t="s">
        <v>1758</v>
      </c>
      <c r="G106" s="200"/>
      <c r="H106" s="200" t="s">
        <v>1798</v>
      </c>
      <c r="I106" s="200" t="s">
        <v>1760</v>
      </c>
      <c r="J106" s="200">
        <v>20</v>
      </c>
      <c r="K106" s="212"/>
    </row>
    <row r="107" spans="2:11" customFormat="1" ht="15" customHeight="1" x14ac:dyDescent="0.2">
      <c r="B107" s="211"/>
      <c r="C107" s="200" t="s">
        <v>1761</v>
      </c>
      <c r="D107" s="200"/>
      <c r="E107" s="200"/>
      <c r="F107" s="221" t="s">
        <v>1758</v>
      </c>
      <c r="G107" s="200"/>
      <c r="H107" s="200" t="s">
        <v>1798</v>
      </c>
      <c r="I107" s="200" t="s">
        <v>1760</v>
      </c>
      <c r="J107" s="200">
        <v>120</v>
      </c>
      <c r="K107" s="212"/>
    </row>
    <row r="108" spans="2:11" customFormat="1" ht="15" customHeight="1" x14ac:dyDescent="0.2">
      <c r="B108" s="223"/>
      <c r="C108" s="200" t="s">
        <v>1763</v>
      </c>
      <c r="D108" s="200"/>
      <c r="E108" s="200"/>
      <c r="F108" s="221" t="s">
        <v>1764</v>
      </c>
      <c r="G108" s="200"/>
      <c r="H108" s="200" t="s">
        <v>1798</v>
      </c>
      <c r="I108" s="200" t="s">
        <v>1760</v>
      </c>
      <c r="J108" s="200">
        <v>50</v>
      </c>
      <c r="K108" s="212"/>
    </row>
    <row r="109" spans="2:11" customFormat="1" ht="15" customHeight="1" x14ac:dyDescent="0.2">
      <c r="B109" s="223"/>
      <c r="C109" s="200" t="s">
        <v>1766</v>
      </c>
      <c r="D109" s="200"/>
      <c r="E109" s="200"/>
      <c r="F109" s="221" t="s">
        <v>1758</v>
      </c>
      <c r="G109" s="200"/>
      <c r="H109" s="200" t="s">
        <v>1798</v>
      </c>
      <c r="I109" s="200" t="s">
        <v>1768</v>
      </c>
      <c r="J109" s="200"/>
      <c r="K109" s="212"/>
    </row>
    <row r="110" spans="2:11" customFormat="1" ht="15" customHeight="1" x14ac:dyDescent="0.2">
      <c r="B110" s="223"/>
      <c r="C110" s="200" t="s">
        <v>1777</v>
      </c>
      <c r="D110" s="200"/>
      <c r="E110" s="200"/>
      <c r="F110" s="221" t="s">
        <v>1764</v>
      </c>
      <c r="G110" s="200"/>
      <c r="H110" s="200" t="s">
        <v>1798</v>
      </c>
      <c r="I110" s="200" t="s">
        <v>1760</v>
      </c>
      <c r="J110" s="200">
        <v>50</v>
      </c>
      <c r="K110" s="212"/>
    </row>
    <row r="111" spans="2:11" customFormat="1" ht="15" customHeight="1" x14ac:dyDescent="0.2">
      <c r="B111" s="223"/>
      <c r="C111" s="200" t="s">
        <v>1785</v>
      </c>
      <c r="D111" s="200"/>
      <c r="E111" s="200"/>
      <c r="F111" s="221" t="s">
        <v>1764</v>
      </c>
      <c r="G111" s="200"/>
      <c r="H111" s="200" t="s">
        <v>1798</v>
      </c>
      <c r="I111" s="200" t="s">
        <v>1760</v>
      </c>
      <c r="J111" s="200">
        <v>50</v>
      </c>
      <c r="K111" s="212"/>
    </row>
    <row r="112" spans="2:11" customFormat="1" ht="15" customHeight="1" x14ac:dyDescent="0.2">
      <c r="B112" s="223"/>
      <c r="C112" s="200" t="s">
        <v>1783</v>
      </c>
      <c r="D112" s="200"/>
      <c r="E112" s="200"/>
      <c r="F112" s="221" t="s">
        <v>1764</v>
      </c>
      <c r="G112" s="200"/>
      <c r="H112" s="200" t="s">
        <v>1798</v>
      </c>
      <c r="I112" s="200" t="s">
        <v>1760</v>
      </c>
      <c r="J112" s="200">
        <v>50</v>
      </c>
      <c r="K112" s="212"/>
    </row>
    <row r="113" spans="2:11" customFormat="1" ht="15" customHeight="1" x14ac:dyDescent="0.2">
      <c r="B113" s="223"/>
      <c r="C113" s="200" t="s">
        <v>56</v>
      </c>
      <c r="D113" s="200"/>
      <c r="E113" s="200"/>
      <c r="F113" s="221" t="s">
        <v>1758</v>
      </c>
      <c r="G113" s="200"/>
      <c r="H113" s="200" t="s">
        <v>1799</v>
      </c>
      <c r="I113" s="200" t="s">
        <v>1760</v>
      </c>
      <c r="J113" s="200">
        <v>20</v>
      </c>
      <c r="K113" s="212"/>
    </row>
    <row r="114" spans="2:11" customFormat="1" ht="15" customHeight="1" x14ac:dyDescent="0.2">
      <c r="B114" s="223"/>
      <c r="C114" s="200" t="s">
        <v>1800</v>
      </c>
      <c r="D114" s="200"/>
      <c r="E114" s="200"/>
      <c r="F114" s="221" t="s">
        <v>1758</v>
      </c>
      <c r="G114" s="200"/>
      <c r="H114" s="200" t="s">
        <v>1801</v>
      </c>
      <c r="I114" s="200" t="s">
        <v>1760</v>
      </c>
      <c r="J114" s="200">
        <v>120</v>
      </c>
      <c r="K114" s="212"/>
    </row>
    <row r="115" spans="2:11" customFormat="1" ht="15" customHeight="1" x14ac:dyDescent="0.2">
      <c r="B115" s="223"/>
      <c r="C115" s="200" t="s">
        <v>41</v>
      </c>
      <c r="D115" s="200"/>
      <c r="E115" s="200"/>
      <c r="F115" s="221" t="s">
        <v>1758</v>
      </c>
      <c r="G115" s="200"/>
      <c r="H115" s="200" t="s">
        <v>1802</v>
      </c>
      <c r="I115" s="200" t="s">
        <v>1793</v>
      </c>
      <c r="J115" s="200"/>
      <c r="K115" s="212"/>
    </row>
    <row r="116" spans="2:11" customFormat="1" ht="15" customHeight="1" x14ac:dyDescent="0.2">
      <c r="B116" s="223"/>
      <c r="C116" s="200" t="s">
        <v>51</v>
      </c>
      <c r="D116" s="200"/>
      <c r="E116" s="200"/>
      <c r="F116" s="221" t="s">
        <v>1758</v>
      </c>
      <c r="G116" s="200"/>
      <c r="H116" s="200" t="s">
        <v>1803</v>
      </c>
      <c r="I116" s="200" t="s">
        <v>1793</v>
      </c>
      <c r="J116" s="200"/>
      <c r="K116" s="212"/>
    </row>
    <row r="117" spans="2:11" customFormat="1" ht="15" customHeight="1" x14ac:dyDescent="0.2">
      <c r="B117" s="223"/>
      <c r="C117" s="200" t="s">
        <v>60</v>
      </c>
      <c r="D117" s="200"/>
      <c r="E117" s="200"/>
      <c r="F117" s="221" t="s">
        <v>1758</v>
      </c>
      <c r="G117" s="200"/>
      <c r="H117" s="200" t="s">
        <v>1804</v>
      </c>
      <c r="I117" s="200" t="s">
        <v>1805</v>
      </c>
      <c r="J117" s="200"/>
      <c r="K117" s="212"/>
    </row>
    <row r="118" spans="2:11" customFormat="1" ht="15" customHeight="1" x14ac:dyDescent="0.2">
      <c r="B118" s="224"/>
      <c r="C118" s="230"/>
      <c r="D118" s="230"/>
      <c r="E118" s="230"/>
      <c r="F118" s="230"/>
      <c r="G118" s="230"/>
      <c r="H118" s="230"/>
      <c r="I118" s="230"/>
      <c r="J118" s="230"/>
      <c r="K118" s="226"/>
    </row>
    <row r="119" spans="2:11" customFormat="1" ht="18.75" customHeight="1" x14ac:dyDescent="0.2">
      <c r="B119" s="231"/>
      <c r="C119" s="232"/>
      <c r="D119" s="232"/>
      <c r="E119" s="232"/>
      <c r="F119" s="233"/>
      <c r="G119" s="232"/>
      <c r="H119" s="232"/>
      <c r="I119" s="232"/>
      <c r="J119" s="232"/>
      <c r="K119" s="231"/>
    </row>
    <row r="120" spans="2:11" customFormat="1" ht="18.75" customHeight="1" x14ac:dyDescent="0.2">
      <c r="B120" s="207"/>
      <c r="C120" s="207"/>
      <c r="D120" s="207"/>
      <c r="E120" s="207"/>
      <c r="F120" s="207"/>
      <c r="G120" s="207"/>
      <c r="H120" s="207"/>
      <c r="I120" s="207"/>
      <c r="J120" s="207"/>
      <c r="K120" s="207"/>
    </row>
    <row r="121" spans="2:11" customFormat="1" ht="7.5" customHeight="1" x14ac:dyDescent="0.2">
      <c r="B121" s="234"/>
      <c r="C121" s="235"/>
      <c r="D121" s="235"/>
      <c r="E121" s="235"/>
      <c r="F121" s="235"/>
      <c r="G121" s="235"/>
      <c r="H121" s="235"/>
      <c r="I121" s="235"/>
      <c r="J121" s="235"/>
      <c r="K121" s="236"/>
    </row>
    <row r="122" spans="2:11" customFormat="1" ht="45" customHeight="1" x14ac:dyDescent="0.2">
      <c r="B122" s="237"/>
      <c r="C122" s="339" t="s">
        <v>1806</v>
      </c>
      <c r="D122" s="339"/>
      <c r="E122" s="339"/>
      <c r="F122" s="339"/>
      <c r="G122" s="339"/>
      <c r="H122" s="339"/>
      <c r="I122" s="339"/>
      <c r="J122" s="339"/>
      <c r="K122" s="238"/>
    </row>
    <row r="123" spans="2:11" customFormat="1" ht="17.25" customHeight="1" x14ac:dyDescent="0.2">
      <c r="B123" s="239"/>
      <c r="C123" s="213" t="s">
        <v>1752</v>
      </c>
      <c r="D123" s="213"/>
      <c r="E123" s="213"/>
      <c r="F123" s="213" t="s">
        <v>1753</v>
      </c>
      <c r="G123" s="214"/>
      <c r="H123" s="213" t="s">
        <v>57</v>
      </c>
      <c r="I123" s="213" t="s">
        <v>60</v>
      </c>
      <c r="J123" s="213" t="s">
        <v>1754</v>
      </c>
      <c r="K123" s="240"/>
    </row>
    <row r="124" spans="2:11" customFormat="1" ht="17.25" customHeight="1" x14ac:dyDescent="0.2">
      <c r="B124" s="239"/>
      <c r="C124" s="215" t="s">
        <v>1755</v>
      </c>
      <c r="D124" s="215"/>
      <c r="E124" s="215"/>
      <c r="F124" s="216" t="s">
        <v>1756</v>
      </c>
      <c r="G124" s="217"/>
      <c r="H124" s="215"/>
      <c r="I124" s="215"/>
      <c r="J124" s="215" t="s">
        <v>1757</v>
      </c>
      <c r="K124" s="240"/>
    </row>
    <row r="125" spans="2:11" customFormat="1" ht="5.25" customHeight="1" x14ac:dyDescent="0.2">
      <c r="B125" s="241"/>
      <c r="C125" s="218"/>
      <c r="D125" s="218"/>
      <c r="E125" s="218"/>
      <c r="F125" s="218"/>
      <c r="G125" s="242"/>
      <c r="H125" s="218"/>
      <c r="I125" s="218"/>
      <c r="J125" s="218"/>
      <c r="K125" s="243"/>
    </row>
    <row r="126" spans="2:11" customFormat="1" ht="15" customHeight="1" x14ac:dyDescent="0.2">
      <c r="B126" s="241"/>
      <c r="C126" s="200" t="s">
        <v>1761</v>
      </c>
      <c r="D126" s="220"/>
      <c r="E126" s="220"/>
      <c r="F126" s="221" t="s">
        <v>1758</v>
      </c>
      <c r="G126" s="200"/>
      <c r="H126" s="200" t="s">
        <v>1798</v>
      </c>
      <c r="I126" s="200" t="s">
        <v>1760</v>
      </c>
      <c r="J126" s="200">
        <v>120</v>
      </c>
      <c r="K126" s="244"/>
    </row>
    <row r="127" spans="2:11" customFormat="1" ht="15" customHeight="1" x14ac:dyDescent="0.2">
      <c r="B127" s="241"/>
      <c r="C127" s="200" t="s">
        <v>1807</v>
      </c>
      <c r="D127" s="200"/>
      <c r="E127" s="200"/>
      <c r="F127" s="221" t="s">
        <v>1758</v>
      </c>
      <c r="G127" s="200"/>
      <c r="H127" s="200" t="s">
        <v>1808</v>
      </c>
      <c r="I127" s="200" t="s">
        <v>1760</v>
      </c>
      <c r="J127" s="200" t="s">
        <v>1809</v>
      </c>
      <c r="K127" s="244"/>
    </row>
    <row r="128" spans="2:11" customFormat="1" ht="15" customHeight="1" x14ac:dyDescent="0.2">
      <c r="B128" s="241"/>
      <c r="C128" s="200" t="s">
        <v>87</v>
      </c>
      <c r="D128" s="200"/>
      <c r="E128" s="200"/>
      <c r="F128" s="221" t="s">
        <v>1758</v>
      </c>
      <c r="G128" s="200"/>
      <c r="H128" s="200" t="s">
        <v>1810</v>
      </c>
      <c r="I128" s="200" t="s">
        <v>1760</v>
      </c>
      <c r="J128" s="200" t="s">
        <v>1809</v>
      </c>
      <c r="K128" s="244"/>
    </row>
    <row r="129" spans="2:11" customFormat="1" ht="15" customHeight="1" x14ac:dyDescent="0.2">
      <c r="B129" s="241"/>
      <c r="C129" s="200" t="s">
        <v>1769</v>
      </c>
      <c r="D129" s="200"/>
      <c r="E129" s="200"/>
      <c r="F129" s="221" t="s">
        <v>1764</v>
      </c>
      <c r="G129" s="200"/>
      <c r="H129" s="200" t="s">
        <v>1770</v>
      </c>
      <c r="I129" s="200" t="s">
        <v>1760</v>
      </c>
      <c r="J129" s="200">
        <v>15</v>
      </c>
      <c r="K129" s="244"/>
    </row>
    <row r="130" spans="2:11" customFormat="1" ht="15" customHeight="1" x14ac:dyDescent="0.2">
      <c r="B130" s="241"/>
      <c r="C130" s="200" t="s">
        <v>1771</v>
      </c>
      <c r="D130" s="200"/>
      <c r="E130" s="200"/>
      <c r="F130" s="221" t="s">
        <v>1764</v>
      </c>
      <c r="G130" s="200"/>
      <c r="H130" s="200" t="s">
        <v>1772</v>
      </c>
      <c r="I130" s="200" t="s">
        <v>1760</v>
      </c>
      <c r="J130" s="200">
        <v>15</v>
      </c>
      <c r="K130" s="244"/>
    </row>
    <row r="131" spans="2:11" customFormat="1" ht="15" customHeight="1" x14ac:dyDescent="0.2">
      <c r="B131" s="241"/>
      <c r="C131" s="200" t="s">
        <v>1773</v>
      </c>
      <c r="D131" s="200"/>
      <c r="E131" s="200"/>
      <c r="F131" s="221" t="s">
        <v>1764</v>
      </c>
      <c r="G131" s="200"/>
      <c r="H131" s="200" t="s">
        <v>1774</v>
      </c>
      <c r="I131" s="200" t="s">
        <v>1760</v>
      </c>
      <c r="J131" s="200">
        <v>20</v>
      </c>
      <c r="K131" s="244"/>
    </row>
    <row r="132" spans="2:11" customFormat="1" ht="15" customHeight="1" x14ac:dyDescent="0.2">
      <c r="B132" s="241"/>
      <c r="C132" s="200" t="s">
        <v>1775</v>
      </c>
      <c r="D132" s="200"/>
      <c r="E132" s="200"/>
      <c r="F132" s="221" t="s">
        <v>1764</v>
      </c>
      <c r="G132" s="200"/>
      <c r="H132" s="200" t="s">
        <v>1776</v>
      </c>
      <c r="I132" s="200" t="s">
        <v>1760</v>
      </c>
      <c r="J132" s="200">
        <v>20</v>
      </c>
      <c r="K132" s="244"/>
    </row>
    <row r="133" spans="2:11" customFormat="1" ht="15" customHeight="1" x14ac:dyDescent="0.2">
      <c r="B133" s="241"/>
      <c r="C133" s="200" t="s">
        <v>1763</v>
      </c>
      <c r="D133" s="200"/>
      <c r="E133" s="200"/>
      <c r="F133" s="221" t="s">
        <v>1764</v>
      </c>
      <c r="G133" s="200"/>
      <c r="H133" s="200" t="s">
        <v>1798</v>
      </c>
      <c r="I133" s="200" t="s">
        <v>1760</v>
      </c>
      <c r="J133" s="200">
        <v>50</v>
      </c>
      <c r="K133" s="244"/>
    </row>
    <row r="134" spans="2:11" customFormat="1" ht="15" customHeight="1" x14ac:dyDescent="0.2">
      <c r="B134" s="241"/>
      <c r="C134" s="200" t="s">
        <v>1777</v>
      </c>
      <c r="D134" s="200"/>
      <c r="E134" s="200"/>
      <c r="F134" s="221" t="s">
        <v>1764</v>
      </c>
      <c r="G134" s="200"/>
      <c r="H134" s="200" t="s">
        <v>1798</v>
      </c>
      <c r="I134" s="200" t="s">
        <v>1760</v>
      </c>
      <c r="J134" s="200">
        <v>50</v>
      </c>
      <c r="K134" s="244"/>
    </row>
    <row r="135" spans="2:11" customFormat="1" ht="15" customHeight="1" x14ac:dyDescent="0.2">
      <c r="B135" s="241"/>
      <c r="C135" s="200" t="s">
        <v>1783</v>
      </c>
      <c r="D135" s="200"/>
      <c r="E135" s="200"/>
      <c r="F135" s="221" t="s">
        <v>1764</v>
      </c>
      <c r="G135" s="200"/>
      <c r="H135" s="200" t="s">
        <v>1798</v>
      </c>
      <c r="I135" s="200" t="s">
        <v>1760</v>
      </c>
      <c r="J135" s="200">
        <v>50</v>
      </c>
      <c r="K135" s="244"/>
    </row>
    <row r="136" spans="2:11" customFormat="1" ht="15" customHeight="1" x14ac:dyDescent="0.2">
      <c r="B136" s="241"/>
      <c r="C136" s="200" t="s">
        <v>1785</v>
      </c>
      <c r="D136" s="200"/>
      <c r="E136" s="200"/>
      <c r="F136" s="221" t="s">
        <v>1764</v>
      </c>
      <c r="G136" s="200"/>
      <c r="H136" s="200" t="s">
        <v>1798</v>
      </c>
      <c r="I136" s="200" t="s">
        <v>1760</v>
      </c>
      <c r="J136" s="200">
        <v>50</v>
      </c>
      <c r="K136" s="244"/>
    </row>
    <row r="137" spans="2:11" customFormat="1" ht="15" customHeight="1" x14ac:dyDescent="0.2">
      <c r="B137" s="241"/>
      <c r="C137" s="200" t="s">
        <v>1786</v>
      </c>
      <c r="D137" s="200"/>
      <c r="E137" s="200"/>
      <c r="F137" s="221" t="s">
        <v>1764</v>
      </c>
      <c r="G137" s="200"/>
      <c r="H137" s="200" t="s">
        <v>1811</v>
      </c>
      <c r="I137" s="200" t="s">
        <v>1760</v>
      </c>
      <c r="J137" s="200">
        <v>255</v>
      </c>
      <c r="K137" s="244"/>
    </row>
    <row r="138" spans="2:11" customFormat="1" ht="15" customHeight="1" x14ac:dyDescent="0.2">
      <c r="B138" s="241"/>
      <c r="C138" s="200" t="s">
        <v>1788</v>
      </c>
      <c r="D138" s="200"/>
      <c r="E138" s="200"/>
      <c r="F138" s="221" t="s">
        <v>1758</v>
      </c>
      <c r="G138" s="200"/>
      <c r="H138" s="200" t="s">
        <v>1812</v>
      </c>
      <c r="I138" s="200" t="s">
        <v>1790</v>
      </c>
      <c r="J138" s="200"/>
      <c r="K138" s="244"/>
    </row>
    <row r="139" spans="2:11" customFormat="1" ht="15" customHeight="1" x14ac:dyDescent="0.2">
      <c r="B139" s="241"/>
      <c r="C139" s="200" t="s">
        <v>1791</v>
      </c>
      <c r="D139" s="200"/>
      <c r="E139" s="200"/>
      <c r="F139" s="221" t="s">
        <v>1758</v>
      </c>
      <c r="G139" s="200"/>
      <c r="H139" s="200" t="s">
        <v>1813</v>
      </c>
      <c r="I139" s="200" t="s">
        <v>1793</v>
      </c>
      <c r="J139" s="200"/>
      <c r="K139" s="244"/>
    </row>
    <row r="140" spans="2:11" customFormat="1" ht="15" customHeight="1" x14ac:dyDescent="0.2">
      <c r="B140" s="241"/>
      <c r="C140" s="200" t="s">
        <v>1794</v>
      </c>
      <c r="D140" s="200"/>
      <c r="E140" s="200"/>
      <c r="F140" s="221" t="s">
        <v>1758</v>
      </c>
      <c r="G140" s="200"/>
      <c r="H140" s="200" t="s">
        <v>1794</v>
      </c>
      <c r="I140" s="200" t="s">
        <v>1793</v>
      </c>
      <c r="J140" s="200"/>
      <c r="K140" s="244"/>
    </row>
    <row r="141" spans="2:11" customFormat="1" ht="15" customHeight="1" x14ac:dyDescent="0.2">
      <c r="B141" s="241"/>
      <c r="C141" s="200" t="s">
        <v>41</v>
      </c>
      <c r="D141" s="200"/>
      <c r="E141" s="200"/>
      <c r="F141" s="221" t="s">
        <v>1758</v>
      </c>
      <c r="G141" s="200"/>
      <c r="H141" s="200" t="s">
        <v>1814</v>
      </c>
      <c r="I141" s="200" t="s">
        <v>1793</v>
      </c>
      <c r="J141" s="200"/>
      <c r="K141" s="244"/>
    </row>
    <row r="142" spans="2:11" customFormat="1" ht="15" customHeight="1" x14ac:dyDescent="0.2">
      <c r="B142" s="241"/>
      <c r="C142" s="200" t="s">
        <v>1815</v>
      </c>
      <c r="D142" s="200"/>
      <c r="E142" s="200"/>
      <c r="F142" s="221" t="s">
        <v>1758</v>
      </c>
      <c r="G142" s="200"/>
      <c r="H142" s="200" t="s">
        <v>1816</v>
      </c>
      <c r="I142" s="200" t="s">
        <v>1793</v>
      </c>
      <c r="J142" s="200"/>
      <c r="K142" s="244"/>
    </row>
    <row r="143" spans="2:11" customFormat="1" ht="15" customHeight="1" x14ac:dyDescent="0.2">
      <c r="B143" s="245"/>
      <c r="C143" s="246"/>
      <c r="D143" s="246"/>
      <c r="E143" s="246"/>
      <c r="F143" s="246"/>
      <c r="G143" s="246"/>
      <c r="H143" s="246"/>
      <c r="I143" s="246"/>
      <c r="J143" s="246"/>
      <c r="K143" s="247"/>
    </row>
    <row r="144" spans="2:11" customFormat="1" ht="18.75" customHeight="1" x14ac:dyDescent="0.2">
      <c r="B144" s="232"/>
      <c r="C144" s="232"/>
      <c r="D144" s="232"/>
      <c r="E144" s="232"/>
      <c r="F144" s="233"/>
      <c r="G144" s="232"/>
      <c r="H144" s="232"/>
      <c r="I144" s="232"/>
      <c r="J144" s="232"/>
      <c r="K144" s="232"/>
    </row>
    <row r="145" spans="2:11" customFormat="1" ht="18.75" customHeight="1" x14ac:dyDescent="0.2">
      <c r="B145" s="207"/>
      <c r="C145" s="207"/>
      <c r="D145" s="207"/>
      <c r="E145" s="207"/>
      <c r="F145" s="207"/>
      <c r="G145" s="207"/>
      <c r="H145" s="207"/>
      <c r="I145" s="207"/>
      <c r="J145" s="207"/>
      <c r="K145" s="207"/>
    </row>
    <row r="146" spans="2:11" customFormat="1" ht="7.5" customHeight="1" x14ac:dyDescent="0.2">
      <c r="B146" s="208"/>
      <c r="C146" s="209"/>
      <c r="D146" s="209"/>
      <c r="E146" s="209"/>
      <c r="F146" s="209"/>
      <c r="G146" s="209"/>
      <c r="H146" s="209"/>
      <c r="I146" s="209"/>
      <c r="J146" s="209"/>
      <c r="K146" s="210"/>
    </row>
    <row r="147" spans="2:11" customFormat="1" ht="45" customHeight="1" x14ac:dyDescent="0.2">
      <c r="B147" s="211"/>
      <c r="C147" s="341" t="s">
        <v>1817</v>
      </c>
      <c r="D147" s="341"/>
      <c r="E147" s="341"/>
      <c r="F147" s="341"/>
      <c r="G147" s="341"/>
      <c r="H147" s="341"/>
      <c r="I147" s="341"/>
      <c r="J147" s="341"/>
      <c r="K147" s="212"/>
    </row>
    <row r="148" spans="2:11" customFormat="1" ht="17.25" customHeight="1" x14ac:dyDescent="0.2">
      <c r="B148" s="211"/>
      <c r="C148" s="213" t="s">
        <v>1752</v>
      </c>
      <c r="D148" s="213"/>
      <c r="E148" s="213"/>
      <c r="F148" s="213" t="s">
        <v>1753</v>
      </c>
      <c r="G148" s="214"/>
      <c r="H148" s="213" t="s">
        <v>57</v>
      </c>
      <c r="I148" s="213" t="s">
        <v>60</v>
      </c>
      <c r="J148" s="213" t="s">
        <v>1754</v>
      </c>
      <c r="K148" s="212"/>
    </row>
    <row r="149" spans="2:11" customFormat="1" ht="17.25" customHeight="1" x14ac:dyDescent="0.2">
      <c r="B149" s="211"/>
      <c r="C149" s="215" t="s">
        <v>1755</v>
      </c>
      <c r="D149" s="215"/>
      <c r="E149" s="215"/>
      <c r="F149" s="216" t="s">
        <v>1756</v>
      </c>
      <c r="G149" s="217"/>
      <c r="H149" s="215"/>
      <c r="I149" s="215"/>
      <c r="J149" s="215" t="s">
        <v>1757</v>
      </c>
      <c r="K149" s="212"/>
    </row>
    <row r="150" spans="2:11" customFormat="1" ht="5.25" customHeight="1" x14ac:dyDescent="0.2">
      <c r="B150" s="223"/>
      <c r="C150" s="218"/>
      <c r="D150" s="218"/>
      <c r="E150" s="218"/>
      <c r="F150" s="218"/>
      <c r="G150" s="219"/>
      <c r="H150" s="218"/>
      <c r="I150" s="218"/>
      <c r="J150" s="218"/>
      <c r="K150" s="244"/>
    </row>
    <row r="151" spans="2:11" customFormat="1" ht="15" customHeight="1" x14ac:dyDescent="0.2">
      <c r="B151" s="223"/>
      <c r="C151" s="248" t="s">
        <v>1761</v>
      </c>
      <c r="D151" s="200"/>
      <c r="E151" s="200"/>
      <c r="F151" s="249" t="s">
        <v>1758</v>
      </c>
      <c r="G151" s="200"/>
      <c r="H151" s="248" t="s">
        <v>1798</v>
      </c>
      <c r="I151" s="248" t="s">
        <v>1760</v>
      </c>
      <c r="J151" s="248">
        <v>120</v>
      </c>
      <c r="K151" s="244"/>
    </row>
    <row r="152" spans="2:11" customFormat="1" ht="15" customHeight="1" x14ac:dyDescent="0.2">
      <c r="B152" s="223"/>
      <c r="C152" s="248" t="s">
        <v>1807</v>
      </c>
      <c r="D152" s="200"/>
      <c r="E152" s="200"/>
      <c r="F152" s="249" t="s">
        <v>1758</v>
      </c>
      <c r="G152" s="200"/>
      <c r="H152" s="248" t="s">
        <v>1818</v>
      </c>
      <c r="I152" s="248" t="s">
        <v>1760</v>
      </c>
      <c r="J152" s="248" t="s">
        <v>1809</v>
      </c>
      <c r="K152" s="244"/>
    </row>
    <row r="153" spans="2:11" customFormat="1" ht="15" customHeight="1" x14ac:dyDescent="0.2">
      <c r="B153" s="223"/>
      <c r="C153" s="248" t="s">
        <v>87</v>
      </c>
      <c r="D153" s="200"/>
      <c r="E153" s="200"/>
      <c r="F153" s="249" t="s">
        <v>1758</v>
      </c>
      <c r="G153" s="200"/>
      <c r="H153" s="248" t="s">
        <v>1819</v>
      </c>
      <c r="I153" s="248" t="s">
        <v>1760</v>
      </c>
      <c r="J153" s="248" t="s">
        <v>1809</v>
      </c>
      <c r="K153" s="244"/>
    </row>
    <row r="154" spans="2:11" customFormat="1" ht="15" customHeight="1" x14ac:dyDescent="0.2">
      <c r="B154" s="223"/>
      <c r="C154" s="248" t="s">
        <v>1763</v>
      </c>
      <c r="D154" s="200"/>
      <c r="E154" s="200"/>
      <c r="F154" s="249" t="s">
        <v>1764</v>
      </c>
      <c r="G154" s="200"/>
      <c r="H154" s="248" t="s">
        <v>1798</v>
      </c>
      <c r="I154" s="248" t="s">
        <v>1760</v>
      </c>
      <c r="J154" s="248">
        <v>50</v>
      </c>
      <c r="K154" s="244"/>
    </row>
    <row r="155" spans="2:11" customFormat="1" ht="15" customHeight="1" x14ac:dyDescent="0.2">
      <c r="B155" s="223"/>
      <c r="C155" s="248" t="s">
        <v>1766</v>
      </c>
      <c r="D155" s="200"/>
      <c r="E155" s="200"/>
      <c r="F155" s="249" t="s">
        <v>1758</v>
      </c>
      <c r="G155" s="200"/>
      <c r="H155" s="248" t="s">
        <v>1798</v>
      </c>
      <c r="I155" s="248" t="s">
        <v>1768</v>
      </c>
      <c r="J155" s="248"/>
      <c r="K155" s="244"/>
    </row>
    <row r="156" spans="2:11" customFormat="1" ht="15" customHeight="1" x14ac:dyDescent="0.2">
      <c r="B156" s="223"/>
      <c r="C156" s="248" t="s">
        <v>1777</v>
      </c>
      <c r="D156" s="200"/>
      <c r="E156" s="200"/>
      <c r="F156" s="249" t="s">
        <v>1764</v>
      </c>
      <c r="G156" s="200"/>
      <c r="H156" s="248" t="s">
        <v>1798</v>
      </c>
      <c r="I156" s="248" t="s">
        <v>1760</v>
      </c>
      <c r="J156" s="248">
        <v>50</v>
      </c>
      <c r="K156" s="244"/>
    </row>
    <row r="157" spans="2:11" customFormat="1" ht="15" customHeight="1" x14ac:dyDescent="0.2">
      <c r="B157" s="223"/>
      <c r="C157" s="248" t="s">
        <v>1785</v>
      </c>
      <c r="D157" s="200"/>
      <c r="E157" s="200"/>
      <c r="F157" s="249" t="s">
        <v>1764</v>
      </c>
      <c r="G157" s="200"/>
      <c r="H157" s="248" t="s">
        <v>1798</v>
      </c>
      <c r="I157" s="248" t="s">
        <v>1760</v>
      </c>
      <c r="J157" s="248">
        <v>50</v>
      </c>
      <c r="K157" s="244"/>
    </row>
    <row r="158" spans="2:11" customFormat="1" ht="15" customHeight="1" x14ac:dyDescent="0.2">
      <c r="B158" s="223"/>
      <c r="C158" s="248" t="s">
        <v>1783</v>
      </c>
      <c r="D158" s="200"/>
      <c r="E158" s="200"/>
      <c r="F158" s="249" t="s">
        <v>1764</v>
      </c>
      <c r="G158" s="200"/>
      <c r="H158" s="248" t="s">
        <v>1798</v>
      </c>
      <c r="I158" s="248" t="s">
        <v>1760</v>
      </c>
      <c r="J158" s="248">
        <v>50</v>
      </c>
      <c r="K158" s="244"/>
    </row>
    <row r="159" spans="2:11" customFormat="1" ht="15" customHeight="1" x14ac:dyDescent="0.2">
      <c r="B159" s="223"/>
      <c r="C159" s="248" t="s">
        <v>115</v>
      </c>
      <c r="D159" s="200"/>
      <c r="E159" s="200"/>
      <c r="F159" s="249" t="s">
        <v>1758</v>
      </c>
      <c r="G159" s="200"/>
      <c r="H159" s="248" t="s">
        <v>1820</v>
      </c>
      <c r="I159" s="248" t="s">
        <v>1760</v>
      </c>
      <c r="J159" s="248" t="s">
        <v>1821</v>
      </c>
      <c r="K159" s="244"/>
    </row>
    <row r="160" spans="2:11" customFormat="1" ht="15" customHeight="1" x14ac:dyDescent="0.2">
      <c r="B160" s="223"/>
      <c r="C160" s="248" t="s">
        <v>1822</v>
      </c>
      <c r="D160" s="200"/>
      <c r="E160" s="200"/>
      <c r="F160" s="249" t="s">
        <v>1758</v>
      </c>
      <c r="G160" s="200"/>
      <c r="H160" s="248" t="s">
        <v>1823</v>
      </c>
      <c r="I160" s="248" t="s">
        <v>1793</v>
      </c>
      <c r="J160" s="248"/>
      <c r="K160" s="244"/>
    </row>
    <row r="161" spans="2:11" customFormat="1" ht="15" customHeight="1" x14ac:dyDescent="0.2">
      <c r="B161" s="250"/>
      <c r="C161" s="230"/>
      <c r="D161" s="230"/>
      <c r="E161" s="230"/>
      <c r="F161" s="230"/>
      <c r="G161" s="230"/>
      <c r="H161" s="230"/>
      <c r="I161" s="230"/>
      <c r="J161" s="230"/>
      <c r="K161" s="251"/>
    </row>
    <row r="162" spans="2:11" customFormat="1" ht="18.75" customHeight="1" x14ac:dyDescent="0.2">
      <c r="B162" s="232"/>
      <c r="C162" s="242"/>
      <c r="D162" s="242"/>
      <c r="E162" s="242"/>
      <c r="F162" s="252"/>
      <c r="G162" s="242"/>
      <c r="H162" s="242"/>
      <c r="I162" s="242"/>
      <c r="J162" s="242"/>
      <c r="K162" s="232"/>
    </row>
    <row r="163" spans="2:11" customFormat="1" ht="18.75" customHeight="1" x14ac:dyDescent="0.2">
      <c r="B163" s="207"/>
      <c r="C163" s="207"/>
      <c r="D163" s="207"/>
      <c r="E163" s="207"/>
      <c r="F163" s="207"/>
      <c r="G163" s="207"/>
      <c r="H163" s="207"/>
      <c r="I163" s="207"/>
      <c r="J163" s="207"/>
      <c r="K163" s="207"/>
    </row>
    <row r="164" spans="2:11" customFormat="1" ht="7.5" customHeight="1" x14ac:dyDescent="0.2">
      <c r="B164" s="189"/>
      <c r="C164" s="190"/>
      <c r="D164" s="190"/>
      <c r="E164" s="190"/>
      <c r="F164" s="190"/>
      <c r="G164" s="190"/>
      <c r="H164" s="190"/>
      <c r="I164" s="190"/>
      <c r="J164" s="190"/>
      <c r="K164" s="191"/>
    </row>
    <row r="165" spans="2:11" customFormat="1" ht="45" customHeight="1" x14ac:dyDescent="0.2">
      <c r="B165" s="192"/>
      <c r="C165" s="339" t="s">
        <v>1824</v>
      </c>
      <c r="D165" s="339"/>
      <c r="E165" s="339"/>
      <c r="F165" s="339"/>
      <c r="G165" s="339"/>
      <c r="H165" s="339"/>
      <c r="I165" s="339"/>
      <c r="J165" s="339"/>
      <c r="K165" s="193"/>
    </row>
    <row r="166" spans="2:11" customFormat="1" ht="17.25" customHeight="1" x14ac:dyDescent="0.2">
      <c r="B166" s="192"/>
      <c r="C166" s="213" t="s">
        <v>1752</v>
      </c>
      <c r="D166" s="213"/>
      <c r="E166" s="213"/>
      <c r="F166" s="213" t="s">
        <v>1753</v>
      </c>
      <c r="G166" s="253"/>
      <c r="H166" s="254" t="s">
        <v>57</v>
      </c>
      <c r="I166" s="254" t="s">
        <v>60</v>
      </c>
      <c r="J166" s="213" t="s">
        <v>1754</v>
      </c>
      <c r="K166" s="193"/>
    </row>
    <row r="167" spans="2:11" customFormat="1" ht="17.25" customHeight="1" x14ac:dyDescent="0.2">
      <c r="B167" s="194"/>
      <c r="C167" s="215" t="s">
        <v>1755</v>
      </c>
      <c r="D167" s="215"/>
      <c r="E167" s="215"/>
      <c r="F167" s="216" t="s">
        <v>1756</v>
      </c>
      <c r="G167" s="255"/>
      <c r="H167" s="256"/>
      <c r="I167" s="256"/>
      <c r="J167" s="215" t="s">
        <v>1757</v>
      </c>
      <c r="K167" s="195"/>
    </row>
    <row r="168" spans="2:11" customFormat="1" ht="5.25" customHeight="1" x14ac:dyDescent="0.2">
      <c r="B168" s="223"/>
      <c r="C168" s="218"/>
      <c r="D168" s="218"/>
      <c r="E168" s="218"/>
      <c r="F168" s="218"/>
      <c r="G168" s="219"/>
      <c r="H168" s="218"/>
      <c r="I168" s="218"/>
      <c r="J168" s="218"/>
      <c r="K168" s="244"/>
    </row>
    <row r="169" spans="2:11" customFormat="1" ht="15" customHeight="1" x14ac:dyDescent="0.2">
      <c r="B169" s="223"/>
      <c r="C169" s="200" t="s">
        <v>1761</v>
      </c>
      <c r="D169" s="200"/>
      <c r="E169" s="200"/>
      <c r="F169" s="221" t="s">
        <v>1758</v>
      </c>
      <c r="G169" s="200"/>
      <c r="H169" s="200" t="s">
        <v>1798</v>
      </c>
      <c r="I169" s="200" t="s">
        <v>1760</v>
      </c>
      <c r="J169" s="200">
        <v>120</v>
      </c>
      <c r="K169" s="244"/>
    </row>
    <row r="170" spans="2:11" customFormat="1" ht="15" customHeight="1" x14ac:dyDescent="0.2">
      <c r="B170" s="223"/>
      <c r="C170" s="200" t="s">
        <v>1807</v>
      </c>
      <c r="D170" s="200"/>
      <c r="E170" s="200"/>
      <c r="F170" s="221" t="s">
        <v>1758</v>
      </c>
      <c r="G170" s="200"/>
      <c r="H170" s="200" t="s">
        <v>1808</v>
      </c>
      <c r="I170" s="200" t="s">
        <v>1760</v>
      </c>
      <c r="J170" s="200" t="s">
        <v>1809</v>
      </c>
      <c r="K170" s="244"/>
    </row>
    <row r="171" spans="2:11" customFormat="1" ht="15" customHeight="1" x14ac:dyDescent="0.2">
      <c r="B171" s="223"/>
      <c r="C171" s="200" t="s">
        <v>87</v>
      </c>
      <c r="D171" s="200"/>
      <c r="E171" s="200"/>
      <c r="F171" s="221" t="s">
        <v>1758</v>
      </c>
      <c r="G171" s="200"/>
      <c r="H171" s="200" t="s">
        <v>1825</v>
      </c>
      <c r="I171" s="200" t="s">
        <v>1760</v>
      </c>
      <c r="J171" s="200" t="s">
        <v>1809</v>
      </c>
      <c r="K171" s="244"/>
    </row>
    <row r="172" spans="2:11" customFormat="1" ht="15" customHeight="1" x14ac:dyDescent="0.2">
      <c r="B172" s="223"/>
      <c r="C172" s="200" t="s">
        <v>1763</v>
      </c>
      <c r="D172" s="200"/>
      <c r="E172" s="200"/>
      <c r="F172" s="221" t="s">
        <v>1764</v>
      </c>
      <c r="G172" s="200"/>
      <c r="H172" s="200" t="s">
        <v>1825</v>
      </c>
      <c r="I172" s="200" t="s">
        <v>1760</v>
      </c>
      <c r="J172" s="200">
        <v>50</v>
      </c>
      <c r="K172" s="244"/>
    </row>
    <row r="173" spans="2:11" customFormat="1" ht="15" customHeight="1" x14ac:dyDescent="0.2">
      <c r="B173" s="223"/>
      <c r="C173" s="200" t="s">
        <v>1766</v>
      </c>
      <c r="D173" s="200"/>
      <c r="E173" s="200"/>
      <c r="F173" s="221" t="s">
        <v>1758</v>
      </c>
      <c r="G173" s="200"/>
      <c r="H173" s="200" t="s">
        <v>1825</v>
      </c>
      <c r="I173" s="200" t="s">
        <v>1768</v>
      </c>
      <c r="J173" s="200"/>
      <c r="K173" s="244"/>
    </row>
    <row r="174" spans="2:11" customFormat="1" ht="15" customHeight="1" x14ac:dyDescent="0.2">
      <c r="B174" s="223"/>
      <c r="C174" s="200" t="s">
        <v>1777</v>
      </c>
      <c r="D174" s="200"/>
      <c r="E174" s="200"/>
      <c r="F174" s="221" t="s">
        <v>1764</v>
      </c>
      <c r="G174" s="200"/>
      <c r="H174" s="200" t="s">
        <v>1825</v>
      </c>
      <c r="I174" s="200" t="s">
        <v>1760</v>
      </c>
      <c r="J174" s="200">
        <v>50</v>
      </c>
      <c r="K174" s="244"/>
    </row>
    <row r="175" spans="2:11" customFormat="1" ht="15" customHeight="1" x14ac:dyDescent="0.2">
      <c r="B175" s="223"/>
      <c r="C175" s="200" t="s">
        <v>1785</v>
      </c>
      <c r="D175" s="200"/>
      <c r="E175" s="200"/>
      <c r="F175" s="221" t="s">
        <v>1764</v>
      </c>
      <c r="G175" s="200"/>
      <c r="H175" s="200" t="s">
        <v>1825</v>
      </c>
      <c r="I175" s="200" t="s">
        <v>1760</v>
      </c>
      <c r="J175" s="200">
        <v>50</v>
      </c>
      <c r="K175" s="244"/>
    </row>
    <row r="176" spans="2:11" customFormat="1" ht="15" customHeight="1" x14ac:dyDescent="0.2">
      <c r="B176" s="223"/>
      <c r="C176" s="200" t="s">
        <v>1783</v>
      </c>
      <c r="D176" s="200"/>
      <c r="E176" s="200"/>
      <c r="F176" s="221" t="s">
        <v>1764</v>
      </c>
      <c r="G176" s="200"/>
      <c r="H176" s="200" t="s">
        <v>1825</v>
      </c>
      <c r="I176" s="200" t="s">
        <v>1760</v>
      </c>
      <c r="J176" s="200">
        <v>50</v>
      </c>
      <c r="K176" s="244"/>
    </row>
    <row r="177" spans="2:11" customFormat="1" ht="15" customHeight="1" x14ac:dyDescent="0.2">
      <c r="B177" s="223"/>
      <c r="C177" s="200" t="s">
        <v>143</v>
      </c>
      <c r="D177" s="200"/>
      <c r="E177" s="200"/>
      <c r="F177" s="221" t="s">
        <v>1758</v>
      </c>
      <c r="G177" s="200"/>
      <c r="H177" s="200" t="s">
        <v>1826</v>
      </c>
      <c r="I177" s="200" t="s">
        <v>1827</v>
      </c>
      <c r="J177" s="200"/>
      <c r="K177" s="244"/>
    </row>
    <row r="178" spans="2:11" customFormat="1" ht="15" customHeight="1" x14ac:dyDescent="0.2">
      <c r="B178" s="223"/>
      <c r="C178" s="200" t="s">
        <v>60</v>
      </c>
      <c r="D178" s="200"/>
      <c r="E178" s="200"/>
      <c r="F178" s="221" t="s">
        <v>1758</v>
      </c>
      <c r="G178" s="200"/>
      <c r="H178" s="200" t="s">
        <v>1828</v>
      </c>
      <c r="I178" s="200" t="s">
        <v>1829</v>
      </c>
      <c r="J178" s="200">
        <v>1</v>
      </c>
      <c r="K178" s="244"/>
    </row>
    <row r="179" spans="2:11" customFormat="1" ht="15" customHeight="1" x14ac:dyDescent="0.2">
      <c r="B179" s="223"/>
      <c r="C179" s="200" t="s">
        <v>56</v>
      </c>
      <c r="D179" s="200"/>
      <c r="E179" s="200"/>
      <c r="F179" s="221" t="s">
        <v>1758</v>
      </c>
      <c r="G179" s="200"/>
      <c r="H179" s="200" t="s">
        <v>1830</v>
      </c>
      <c r="I179" s="200" t="s">
        <v>1760</v>
      </c>
      <c r="J179" s="200">
        <v>20</v>
      </c>
      <c r="K179" s="244"/>
    </row>
    <row r="180" spans="2:11" customFormat="1" ht="15" customHeight="1" x14ac:dyDescent="0.2">
      <c r="B180" s="223"/>
      <c r="C180" s="200" t="s">
        <v>57</v>
      </c>
      <c r="D180" s="200"/>
      <c r="E180" s="200"/>
      <c r="F180" s="221" t="s">
        <v>1758</v>
      </c>
      <c r="G180" s="200"/>
      <c r="H180" s="200" t="s">
        <v>1831</v>
      </c>
      <c r="I180" s="200" t="s">
        <v>1760</v>
      </c>
      <c r="J180" s="200">
        <v>255</v>
      </c>
      <c r="K180" s="244"/>
    </row>
    <row r="181" spans="2:11" customFormat="1" ht="15" customHeight="1" x14ac:dyDescent="0.2">
      <c r="B181" s="223"/>
      <c r="C181" s="200" t="s">
        <v>144</v>
      </c>
      <c r="D181" s="200"/>
      <c r="E181" s="200"/>
      <c r="F181" s="221" t="s">
        <v>1758</v>
      </c>
      <c r="G181" s="200"/>
      <c r="H181" s="200" t="s">
        <v>1722</v>
      </c>
      <c r="I181" s="200" t="s">
        <v>1760</v>
      </c>
      <c r="J181" s="200">
        <v>10</v>
      </c>
      <c r="K181" s="244"/>
    </row>
    <row r="182" spans="2:11" customFormat="1" ht="15" customHeight="1" x14ac:dyDescent="0.2">
      <c r="B182" s="223"/>
      <c r="C182" s="200" t="s">
        <v>145</v>
      </c>
      <c r="D182" s="200"/>
      <c r="E182" s="200"/>
      <c r="F182" s="221" t="s">
        <v>1758</v>
      </c>
      <c r="G182" s="200"/>
      <c r="H182" s="200" t="s">
        <v>1832</v>
      </c>
      <c r="I182" s="200" t="s">
        <v>1793</v>
      </c>
      <c r="J182" s="200"/>
      <c r="K182" s="244"/>
    </row>
    <row r="183" spans="2:11" customFormat="1" ht="15" customHeight="1" x14ac:dyDescent="0.2">
      <c r="B183" s="223"/>
      <c r="C183" s="200" t="s">
        <v>1833</v>
      </c>
      <c r="D183" s="200"/>
      <c r="E183" s="200"/>
      <c r="F183" s="221" t="s">
        <v>1758</v>
      </c>
      <c r="G183" s="200"/>
      <c r="H183" s="200" t="s">
        <v>1834</v>
      </c>
      <c r="I183" s="200" t="s">
        <v>1793</v>
      </c>
      <c r="J183" s="200"/>
      <c r="K183" s="244"/>
    </row>
    <row r="184" spans="2:11" customFormat="1" ht="15" customHeight="1" x14ac:dyDescent="0.2">
      <c r="B184" s="223"/>
      <c r="C184" s="200" t="s">
        <v>1822</v>
      </c>
      <c r="D184" s="200"/>
      <c r="E184" s="200"/>
      <c r="F184" s="221" t="s">
        <v>1758</v>
      </c>
      <c r="G184" s="200"/>
      <c r="H184" s="200" t="s">
        <v>1835</v>
      </c>
      <c r="I184" s="200" t="s">
        <v>1793</v>
      </c>
      <c r="J184" s="200"/>
      <c r="K184" s="244"/>
    </row>
    <row r="185" spans="2:11" customFormat="1" ht="15" customHeight="1" x14ac:dyDescent="0.2">
      <c r="B185" s="223"/>
      <c r="C185" s="200" t="s">
        <v>147</v>
      </c>
      <c r="D185" s="200"/>
      <c r="E185" s="200"/>
      <c r="F185" s="221" t="s">
        <v>1764</v>
      </c>
      <c r="G185" s="200"/>
      <c r="H185" s="200" t="s">
        <v>1836</v>
      </c>
      <c r="I185" s="200" t="s">
        <v>1760</v>
      </c>
      <c r="J185" s="200">
        <v>50</v>
      </c>
      <c r="K185" s="244"/>
    </row>
    <row r="186" spans="2:11" customFormat="1" ht="15" customHeight="1" x14ac:dyDescent="0.2">
      <c r="B186" s="223"/>
      <c r="C186" s="200" t="s">
        <v>1837</v>
      </c>
      <c r="D186" s="200"/>
      <c r="E186" s="200"/>
      <c r="F186" s="221" t="s">
        <v>1764</v>
      </c>
      <c r="G186" s="200"/>
      <c r="H186" s="200" t="s">
        <v>1838</v>
      </c>
      <c r="I186" s="200" t="s">
        <v>1839</v>
      </c>
      <c r="J186" s="200"/>
      <c r="K186" s="244"/>
    </row>
    <row r="187" spans="2:11" customFormat="1" ht="15" customHeight="1" x14ac:dyDescent="0.2">
      <c r="B187" s="223"/>
      <c r="C187" s="200" t="s">
        <v>1840</v>
      </c>
      <c r="D187" s="200"/>
      <c r="E187" s="200"/>
      <c r="F187" s="221" t="s">
        <v>1764</v>
      </c>
      <c r="G187" s="200"/>
      <c r="H187" s="200" t="s">
        <v>1841</v>
      </c>
      <c r="I187" s="200" t="s">
        <v>1839</v>
      </c>
      <c r="J187" s="200"/>
      <c r="K187" s="244"/>
    </row>
    <row r="188" spans="2:11" customFormat="1" ht="15" customHeight="1" x14ac:dyDescent="0.2">
      <c r="B188" s="223"/>
      <c r="C188" s="200" t="s">
        <v>1842</v>
      </c>
      <c r="D188" s="200"/>
      <c r="E188" s="200"/>
      <c r="F188" s="221" t="s">
        <v>1764</v>
      </c>
      <c r="G188" s="200"/>
      <c r="H188" s="200" t="s">
        <v>1843</v>
      </c>
      <c r="I188" s="200" t="s">
        <v>1839</v>
      </c>
      <c r="J188" s="200"/>
      <c r="K188" s="244"/>
    </row>
    <row r="189" spans="2:11" customFormat="1" ht="15" customHeight="1" x14ac:dyDescent="0.2">
      <c r="B189" s="223"/>
      <c r="C189" s="257" t="s">
        <v>1844</v>
      </c>
      <c r="D189" s="200"/>
      <c r="E189" s="200"/>
      <c r="F189" s="221" t="s">
        <v>1764</v>
      </c>
      <c r="G189" s="200"/>
      <c r="H189" s="200" t="s">
        <v>1845</v>
      </c>
      <c r="I189" s="200" t="s">
        <v>1846</v>
      </c>
      <c r="J189" s="258" t="s">
        <v>1847</v>
      </c>
      <c r="K189" s="244"/>
    </row>
    <row r="190" spans="2:11" customFormat="1" ht="15" customHeight="1" x14ac:dyDescent="0.2">
      <c r="B190" s="259"/>
      <c r="C190" s="260" t="s">
        <v>1848</v>
      </c>
      <c r="D190" s="261"/>
      <c r="E190" s="261"/>
      <c r="F190" s="262" t="s">
        <v>1764</v>
      </c>
      <c r="G190" s="261"/>
      <c r="H190" s="261" t="s">
        <v>1849</v>
      </c>
      <c r="I190" s="261" t="s">
        <v>1846</v>
      </c>
      <c r="J190" s="263" t="s">
        <v>1847</v>
      </c>
      <c r="K190" s="264"/>
    </row>
    <row r="191" spans="2:11" customFormat="1" ht="15" customHeight="1" x14ac:dyDescent="0.2">
      <c r="B191" s="223"/>
      <c r="C191" s="257" t="s">
        <v>45</v>
      </c>
      <c r="D191" s="200"/>
      <c r="E191" s="200"/>
      <c r="F191" s="221" t="s">
        <v>1758</v>
      </c>
      <c r="G191" s="200"/>
      <c r="H191" s="197" t="s">
        <v>1850</v>
      </c>
      <c r="I191" s="200" t="s">
        <v>1851</v>
      </c>
      <c r="J191" s="200"/>
      <c r="K191" s="244"/>
    </row>
    <row r="192" spans="2:11" customFormat="1" ht="15" customHeight="1" x14ac:dyDescent="0.2">
      <c r="B192" s="223"/>
      <c r="C192" s="257" t="s">
        <v>1852</v>
      </c>
      <c r="D192" s="200"/>
      <c r="E192" s="200"/>
      <c r="F192" s="221" t="s">
        <v>1758</v>
      </c>
      <c r="G192" s="200"/>
      <c r="H192" s="200" t="s">
        <v>1853</v>
      </c>
      <c r="I192" s="200" t="s">
        <v>1793</v>
      </c>
      <c r="J192" s="200"/>
      <c r="K192" s="244"/>
    </row>
    <row r="193" spans="2:11" customFormat="1" ht="15" customHeight="1" x14ac:dyDescent="0.2">
      <c r="B193" s="223"/>
      <c r="C193" s="257" t="s">
        <v>1854</v>
      </c>
      <c r="D193" s="200"/>
      <c r="E193" s="200"/>
      <c r="F193" s="221" t="s">
        <v>1758</v>
      </c>
      <c r="G193" s="200"/>
      <c r="H193" s="200" t="s">
        <v>1855</v>
      </c>
      <c r="I193" s="200" t="s">
        <v>1793</v>
      </c>
      <c r="J193" s="200"/>
      <c r="K193" s="244"/>
    </row>
    <row r="194" spans="2:11" customFormat="1" ht="15" customHeight="1" x14ac:dyDescent="0.2">
      <c r="B194" s="223"/>
      <c r="C194" s="257" t="s">
        <v>1856</v>
      </c>
      <c r="D194" s="200"/>
      <c r="E194" s="200"/>
      <c r="F194" s="221" t="s">
        <v>1764</v>
      </c>
      <c r="G194" s="200"/>
      <c r="H194" s="200" t="s">
        <v>1857</v>
      </c>
      <c r="I194" s="200" t="s">
        <v>1793</v>
      </c>
      <c r="J194" s="200"/>
      <c r="K194" s="244"/>
    </row>
    <row r="195" spans="2:11" customFormat="1" ht="15" customHeight="1" x14ac:dyDescent="0.2">
      <c r="B195" s="250"/>
      <c r="C195" s="265"/>
      <c r="D195" s="230"/>
      <c r="E195" s="230"/>
      <c r="F195" s="230"/>
      <c r="G195" s="230"/>
      <c r="H195" s="230"/>
      <c r="I195" s="230"/>
      <c r="J195" s="230"/>
      <c r="K195" s="251"/>
    </row>
    <row r="196" spans="2:11" customFormat="1" ht="18.75" customHeight="1" x14ac:dyDescent="0.2">
      <c r="B196" s="232"/>
      <c r="C196" s="242"/>
      <c r="D196" s="242"/>
      <c r="E196" s="242"/>
      <c r="F196" s="252"/>
      <c r="G196" s="242"/>
      <c r="H196" s="242"/>
      <c r="I196" s="242"/>
      <c r="J196" s="242"/>
      <c r="K196" s="232"/>
    </row>
    <row r="197" spans="2:11" customFormat="1" ht="18.75" customHeight="1" x14ac:dyDescent="0.2">
      <c r="B197" s="232"/>
      <c r="C197" s="242"/>
      <c r="D197" s="242"/>
      <c r="E197" s="242"/>
      <c r="F197" s="252"/>
      <c r="G197" s="242"/>
      <c r="H197" s="242"/>
      <c r="I197" s="242"/>
      <c r="J197" s="242"/>
      <c r="K197" s="232"/>
    </row>
    <row r="198" spans="2:11" customFormat="1" ht="18.75" customHeight="1" x14ac:dyDescent="0.2">
      <c r="B198" s="207"/>
      <c r="C198" s="207"/>
      <c r="D198" s="207"/>
      <c r="E198" s="207"/>
      <c r="F198" s="207"/>
      <c r="G198" s="207"/>
      <c r="H198" s="207"/>
      <c r="I198" s="207"/>
      <c r="J198" s="207"/>
      <c r="K198" s="207"/>
    </row>
    <row r="199" spans="2:11" customFormat="1" ht="13.5" x14ac:dyDescent="0.2">
      <c r="B199" s="189"/>
      <c r="C199" s="190"/>
      <c r="D199" s="190"/>
      <c r="E199" s="190"/>
      <c r="F199" s="190"/>
      <c r="G199" s="190"/>
      <c r="H199" s="190"/>
      <c r="I199" s="190"/>
      <c r="J199" s="190"/>
      <c r="K199" s="191"/>
    </row>
    <row r="200" spans="2:11" customFormat="1" ht="21" x14ac:dyDescent="0.2">
      <c r="B200" s="192"/>
      <c r="C200" s="339" t="s">
        <v>1858</v>
      </c>
      <c r="D200" s="339"/>
      <c r="E200" s="339"/>
      <c r="F200" s="339"/>
      <c r="G200" s="339"/>
      <c r="H200" s="339"/>
      <c r="I200" s="339"/>
      <c r="J200" s="339"/>
      <c r="K200" s="193"/>
    </row>
    <row r="201" spans="2:11" customFormat="1" ht="25.5" customHeight="1" x14ac:dyDescent="0.3">
      <c r="B201" s="192"/>
      <c r="C201" s="266" t="s">
        <v>1859</v>
      </c>
      <c r="D201" s="266"/>
      <c r="E201" s="266"/>
      <c r="F201" s="266" t="s">
        <v>1860</v>
      </c>
      <c r="G201" s="267"/>
      <c r="H201" s="340" t="s">
        <v>1861</v>
      </c>
      <c r="I201" s="340"/>
      <c r="J201" s="340"/>
      <c r="K201" s="193"/>
    </row>
    <row r="202" spans="2:11" customFormat="1" ht="5.25" customHeight="1" x14ac:dyDescent="0.2">
      <c r="B202" s="223"/>
      <c r="C202" s="218"/>
      <c r="D202" s="218"/>
      <c r="E202" s="218"/>
      <c r="F202" s="218"/>
      <c r="G202" s="242"/>
      <c r="H202" s="218"/>
      <c r="I202" s="218"/>
      <c r="J202" s="218"/>
      <c r="K202" s="244"/>
    </row>
    <row r="203" spans="2:11" customFormat="1" ht="15" customHeight="1" x14ac:dyDescent="0.2">
      <c r="B203" s="223"/>
      <c r="C203" s="200" t="s">
        <v>1851</v>
      </c>
      <c r="D203" s="200"/>
      <c r="E203" s="200"/>
      <c r="F203" s="221" t="s">
        <v>46</v>
      </c>
      <c r="G203" s="200"/>
      <c r="H203" s="338" t="s">
        <v>1862</v>
      </c>
      <c r="I203" s="338"/>
      <c r="J203" s="338"/>
      <c r="K203" s="244"/>
    </row>
    <row r="204" spans="2:11" customFormat="1" ht="15" customHeight="1" x14ac:dyDescent="0.2">
      <c r="B204" s="223"/>
      <c r="C204" s="200"/>
      <c r="D204" s="200"/>
      <c r="E204" s="200"/>
      <c r="F204" s="221" t="s">
        <v>47</v>
      </c>
      <c r="G204" s="200"/>
      <c r="H204" s="338" t="s">
        <v>1863</v>
      </c>
      <c r="I204" s="338"/>
      <c r="J204" s="338"/>
      <c r="K204" s="244"/>
    </row>
    <row r="205" spans="2:11" customFormat="1" ht="15" customHeight="1" x14ac:dyDescent="0.2">
      <c r="B205" s="223"/>
      <c r="C205" s="200"/>
      <c r="D205" s="200"/>
      <c r="E205" s="200"/>
      <c r="F205" s="221" t="s">
        <v>50</v>
      </c>
      <c r="G205" s="200"/>
      <c r="H205" s="338" t="s">
        <v>1864</v>
      </c>
      <c r="I205" s="338"/>
      <c r="J205" s="338"/>
      <c r="K205" s="244"/>
    </row>
    <row r="206" spans="2:11" customFormat="1" ht="15" customHeight="1" x14ac:dyDescent="0.2">
      <c r="B206" s="223"/>
      <c r="C206" s="200"/>
      <c r="D206" s="200"/>
      <c r="E206" s="200"/>
      <c r="F206" s="221" t="s">
        <v>48</v>
      </c>
      <c r="G206" s="200"/>
      <c r="H206" s="338" t="s">
        <v>1865</v>
      </c>
      <c r="I206" s="338"/>
      <c r="J206" s="338"/>
      <c r="K206" s="244"/>
    </row>
    <row r="207" spans="2:11" customFormat="1" ht="15" customHeight="1" x14ac:dyDescent="0.2">
      <c r="B207" s="223"/>
      <c r="C207" s="200"/>
      <c r="D207" s="200"/>
      <c r="E207" s="200"/>
      <c r="F207" s="221" t="s">
        <v>49</v>
      </c>
      <c r="G207" s="200"/>
      <c r="H207" s="338" t="s">
        <v>1866</v>
      </c>
      <c r="I207" s="338"/>
      <c r="J207" s="338"/>
      <c r="K207" s="244"/>
    </row>
    <row r="208" spans="2:11" customFormat="1" ht="15" customHeight="1" x14ac:dyDescent="0.2">
      <c r="B208" s="223"/>
      <c r="C208" s="200"/>
      <c r="D208" s="200"/>
      <c r="E208" s="200"/>
      <c r="F208" s="221"/>
      <c r="G208" s="200"/>
      <c r="H208" s="200"/>
      <c r="I208" s="200"/>
      <c r="J208" s="200"/>
      <c r="K208" s="244"/>
    </row>
    <row r="209" spans="2:11" customFormat="1" ht="15" customHeight="1" x14ac:dyDescent="0.2">
      <c r="B209" s="223"/>
      <c r="C209" s="200" t="s">
        <v>1805</v>
      </c>
      <c r="D209" s="200"/>
      <c r="E209" s="200"/>
      <c r="F209" s="221" t="s">
        <v>81</v>
      </c>
      <c r="G209" s="200"/>
      <c r="H209" s="338" t="s">
        <v>1867</v>
      </c>
      <c r="I209" s="338"/>
      <c r="J209" s="338"/>
      <c r="K209" s="244"/>
    </row>
    <row r="210" spans="2:11" customFormat="1" ht="15" customHeight="1" x14ac:dyDescent="0.2">
      <c r="B210" s="223"/>
      <c r="C210" s="200"/>
      <c r="D210" s="200"/>
      <c r="E210" s="200"/>
      <c r="F210" s="221" t="s">
        <v>1703</v>
      </c>
      <c r="G210" s="200"/>
      <c r="H210" s="338" t="s">
        <v>1704</v>
      </c>
      <c r="I210" s="338"/>
      <c r="J210" s="338"/>
      <c r="K210" s="244"/>
    </row>
    <row r="211" spans="2:11" customFormat="1" ht="15" customHeight="1" x14ac:dyDescent="0.2">
      <c r="B211" s="223"/>
      <c r="C211" s="200"/>
      <c r="D211" s="200"/>
      <c r="E211" s="200"/>
      <c r="F211" s="221" t="s">
        <v>1701</v>
      </c>
      <c r="G211" s="200"/>
      <c r="H211" s="338" t="s">
        <v>1868</v>
      </c>
      <c r="I211" s="338"/>
      <c r="J211" s="338"/>
      <c r="K211" s="244"/>
    </row>
    <row r="212" spans="2:11" customFormat="1" ht="15" customHeight="1" x14ac:dyDescent="0.2">
      <c r="B212" s="268"/>
      <c r="C212" s="200"/>
      <c r="D212" s="200"/>
      <c r="E212" s="200"/>
      <c r="F212" s="221" t="s">
        <v>107</v>
      </c>
      <c r="G212" s="257"/>
      <c r="H212" s="337" t="s">
        <v>1705</v>
      </c>
      <c r="I212" s="337"/>
      <c r="J212" s="337"/>
      <c r="K212" s="269"/>
    </row>
    <row r="213" spans="2:11" customFormat="1" ht="15" customHeight="1" x14ac:dyDescent="0.2">
      <c r="B213" s="268"/>
      <c r="C213" s="200"/>
      <c r="D213" s="200"/>
      <c r="E213" s="200"/>
      <c r="F213" s="221" t="s">
        <v>1706</v>
      </c>
      <c r="G213" s="257"/>
      <c r="H213" s="337" t="s">
        <v>1869</v>
      </c>
      <c r="I213" s="337"/>
      <c r="J213" s="337"/>
      <c r="K213" s="269"/>
    </row>
    <row r="214" spans="2:11" customFormat="1" ht="15" customHeight="1" x14ac:dyDescent="0.2">
      <c r="B214" s="268"/>
      <c r="C214" s="200"/>
      <c r="D214" s="200"/>
      <c r="E214" s="200"/>
      <c r="F214" s="221"/>
      <c r="G214" s="257"/>
      <c r="H214" s="248"/>
      <c r="I214" s="248"/>
      <c r="J214" s="248"/>
      <c r="K214" s="269"/>
    </row>
    <row r="215" spans="2:11" customFormat="1" ht="15" customHeight="1" x14ac:dyDescent="0.2">
      <c r="B215" s="268"/>
      <c r="C215" s="200" t="s">
        <v>1829</v>
      </c>
      <c r="D215" s="200"/>
      <c r="E215" s="200"/>
      <c r="F215" s="221">
        <v>1</v>
      </c>
      <c r="G215" s="257"/>
      <c r="H215" s="337" t="s">
        <v>1870</v>
      </c>
      <c r="I215" s="337"/>
      <c r="J215" s="337"/>
      <c r="K215" s="269"/>
    </row>
    <row r="216" spans="2:11" customFormat="1" ht="15" customHeight="1" x14ac:dyDescent="0.2">
      <c r="B216" s="268"/>
      <c r="C216" s="200"/>
      <c r="D216" s="200"/>
      <c r="E216" s="200"/>
      <c r="F216" s="221">
        <v>2</v>
      </c>
      <c r="G216" s="257"/>
      <c r="H216" s="337" t="s">
        <v>1871</v>
      </c>
      <c r="I216" s="337"/>
      <c r="J216" s="337"/>
      <c r="K216" s="269"/>
    </row>
    <row r="217" spans="2:11" customFormat="1" ht="15" customHeight="1" x14ac:dyDescent="0.2">
      <c r="B217" s="268"/>
      <c r="C217" s="200"/>
      <c r="D217" s="200"/>
      <c r="E217" s="200"/>
      <c r="F217" s="221">
        <v>3</v>
      </c>
      <c r="G217" s="257"/>
      <c r="H217" s="337" t="s">
        <v>1872</v>
      </c>
      <c r="I217" s="337"/>
      <c r="J217" s="337"/>
      <c r="K217" s="269"/>
    </row>
    <row r="218" spans="2:11" customFormat="1" ht="15" customHeight="1" x14ac:dyDescent="0.2">
      <c r="B218" s="268"/>
      <c r="C218" s="200"/>
      <c r="D218" s="200"/>
      <c r="E218" s="200"/>
      <c r="F218" s="221">
        <v>4</v>
      </c>
      <c r="G218" s="257"/>
      <c r="H218" s="337" t="s">
        <v>1873</v>
      </c>
      <c r="I218" s="337"/>
      <c r="J218" s="337"/>
      <c r="K218" s="269"/>
    </row>
    <row r="219" spans="2:11" customFormat="1" ht="12.75" customHeight="1" x14ac:dyDescent="0.2">
      <c r="B219" s="270"/>
      <c r="C219" s="271"/>
      <c r="D219" s="271"/>
      <c r="E219" s="271"/>
      <c r="F219" s="271"/>
      <c r="G219" s="271"/>
      <c r="H219" s="271"/>
      <c r="I219" s="271"/>
      <c r="J219" s="271"/>
      <c r="K219" s="272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Rekapitulace stavby</vt:lpstr>
      <vt:lpstr>ARS - Stavební část</vt:lpstr>
      <vt:lpstr>ZTI - Zdravotně technické...</vt:lpstr>
      <vt:lpstr>VZT - Vzduchotechnika</vt:lpstr>
      <vt:lpstr>ÚT - Vytápění</vt:lpstr>
      <vt:lpstr>ZTP - Plynovod</vt:lpstr>
      <vt:lpstr>EL - Elektroinstalace</vt:lpstr>
      <vt:lpstr>VRN - Vedlejší rozpočtové...</vt:lpstr>
      <vt:lpstr>Pokyny pro vyplnění</vt:lpstr>
      <vt:lpstr>'ARS - Stavební část'!Názvy_tisku</vt:lpstr>
      <vt:lpstr>'EL - Elektroinstalace'!Názvy_tisku</vt:lpstr>
      <vt:lpstr>'Rekapitulace stavby'!Názvy_tisku</vt:lpstr>
      <vt:lpstr>'ÚT - Vytápění'!Názvy_tisku</vt:lpstr>
      <vt:lpstr>'VRN - Vedlejší rozpočtové...'!Názvy_tisku</vt:lpstr>
      <vt:lpstr>'VZT - Vzduchotechnika'!Názvy_tisku</vt:lpstr>
      <vt:lpstr>'ZTI - Zdravotně technické...'!Názvy_tisku</vt:lpstr>
      <vt:lpstr>'ZTP - Plynovod'!Názvy_tisku</vt:lpstr>
      <vt:lpstr>'ARS - Stavební část'!Oblast_tisku</vt:lpstr>
      <vt:lpstr>'EL - Elektroinstalace'!Oblast_tisku</vt:lpstr>
      <vt:lpstr>'Pokyny pro vyplnění'!Oblast_tisku</vt:lpstr>
      <vt:lpstr>'Rekapitulace stavby'!Oblast_tisku</vt:lpstr>
      <vt:lpstr>'ÚT - Vytápění'!Oblast_tisku</vt:lpstr>
      <vt:lpstr>'VRN - Vedlejší rozpočtové...'!Oblast_tisku</vt:lpstr>
      <vt:lpstr>'VZT - Vzduchotechnika'!Oblast_tisku</vt:lpstr>
      <vt:lpstr>'ZTI - Zdravotně technické...'!Oblast_tisku</vt:lpstr>
      <vt:lpstr>'ZTP - Plynovod'!Oblast_tisku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Podlahová</dc:creator>
  <cp:lastModifiedBy>Vít Řezáč</cp:lastModifiedBy>
  <dcterms:created xsi:type="dcterms:W3CDTF">2024-04-25T12:55:43Z</dcterms:created>
  <dcterms:modified xsi:type="dcterms:W3CDTF">2024-04-26T08:25:21Z</dcterms:modified>
</cp:coreProperties>
</file>