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22-011-ZS-Nepomucka-Praha-5\3-projekt\3-3-spolecne-povoleni\F-rozpocet\240220-aktualizace\"/>
    </mc:Choice>
  </mc:AlternateContent>
  <xr:revisionPtr revIDLastSave="0" documentId="13_ncr:1_{CD5B2164-B10B-45BE-B5FA-A4DF4D1EA901}" xr6:coauthVersionLast="47" xr6:coauthVersionMax="47" xr10:uidLastSave="{00000000-0000-0000-0000-000000000000}"/>
  <bookViews>
    <workbookView xWindow="28680" yWindow="-600" windowWidth="29040" windowHeight="15720" xr2:uid="{00000000-000D-0000-FFFF-FFFF00000000}"/>
  </bookViews>
  <sheets>
    <sheet name="Rekapitulace stavby" sheetId="1" r:id="rId1"/>
    <sheet name="SO-01 - Základní škola" sheetId="2" r:id="rId2"/>
    <sheet name="SO-01 ZTI - Zdravotechnika" sheetId="3" r:id="rId3"/>
    <sheet name="SO-01 VZT - Vzduchotechnika" sheetId="4" r:id="rId4"/>
    <sheet name="SO-01 VYT - Vytápění" sheetId="5" r:id="rId5"/>
    <sheet name="SO-01 ELE - Elektromontáže" sheetId="6" r:id="rId6"/>
    <sheet name="SO-02 - Družina" sheetId="7" r:id="rId7"/>
    <sheet name="SO-02 ZTI - Zdravotechnika" sheetId="8" r:id="rId8"/>
    <sheet name="SO-02 VYT - Vytápění" sheetId="9" r:id="rId9"/>
    <sheet name="SO-02 ELE - Elektromontáže" sheetId="10" r:id="rId10"/>
    <sheet name="SO-03 - Venkovní prostor" sheetId="11" r:id="rId11"/>
  </sheets>
  <definedNames>
    <definedName name="_xlnm._FilterDatabase" localSheetId="1" hidden="1">'SO-01 - Základní škola'!$C$137:$K$382</definedName>
    <definedName name="_xlnm._FilterDatabase" localSheetId="5" hidden="1">'SO-01 ELE - Elektromontáže'!$C$127:$K$212</definedName>
    <definedName name="_xlnm._FilterDatabase" localSheetId="4" hidden="1">'SO-01 VYT - Vytápění'!$C$129:$K$171</definedName>
    <definedName name="_xlnm._FilterDatabase" localSheetId="3" hidden="1">'SO-01 VZT - Vzduchotechnika'!$C$127:$K$167</definedName>
    <definedName name="_xlnm._FilterDatabase" localSheetId="2" hidden="1">'SO-01 ZTI - Zdravotechnika'!$C$129:$K$205</definedName>
    <definedName name="_xlnm._FilterDatabase" localSheetId="6" hidden="1">'SO-02 - Družina'!$C$135:$K$397</definedName>
    <definedName name="_xlnm._FilterDatabase" localSheetId="9" hidden="1">'SO-02 ELE - Elektromontáže'!$C$126:$K$193</definedName>
    <definedName name="_xlnm._FilterDatabase" localSheetId="8" hidden="1">'SO-02 VYT - Vytápění'!$C$128:$K$164</definedName>
    <definedName name="_xlnm._FilterDatabase" localSheetId="7" hidden="1">'SO-02 ZTI - Zdravotechnika'!$C$131:$K$218</definedName>
    <definedName name="_xlnm._FilterDatabase" localSheetId="10" hidden="1">'SO-03 - Venkovní prostor'!$C$128:$K$283</definedName>
    <definedName name="_xlnm.Print_Titles" localSheetId="0">'Rekapitulace stavby'!$92:$92</definedName>
    <definedName name="_xlnm.Print_Titles" localSheetId="1">'SO-01 - Základní škola'!$137:$137</definedName>
    <definedName name="_xlnm.Print_Titles" localSheetId="5">'SO-01 ELE - Elektromontáže'!$127:$127</definedName>
    <definedName name="_xlnm.Print_Titles" localSheetId="4">'SO-01 VYT - Vytápění'!$129:$129</definedName>
    <definedName name="_xlnm.Print_Titles" localSheetId="3">'SO-01 VZT - Vzduchotechnika'!$127:$127</definedName>
    <definedName name="_xlnm.Print_Titles" localSheetId="2">'SO-01 ZTI - Zdravotechnika'!$129:$129</definedName>
    <definedName name="_xlnm.Print_Titles" localSheetId="6">'SO-02 - Družina'!$135:$135</definedName>
    <definedName name="_xlnm.Print_Titles" localSheetId="9">'SO-02 ELE - Elektromontáže'!$126:$126</definedName>
    <definedName name="_xlnm.Print_Titles" localSheetId="8">'SO-02 VYT - Vytápění'!$128:$128</definedName>
    <definedName name="_xlnm.Print_Titles" localSheetId="7">'SO-02 ZTI - Zdravotechnika'!$131:$131</definedName>
    <definedName name="_xlnm.Print_Titles" localSheetId="10">'SO-03 - Venkovní prostor'!$128:$128</definedName>
    <definedName name="_xlnm.Print_Area" localSheetId="0">'Rekapitulace stavby'!$D$4:$AO$76,'Rekapitulace stavby'!$C$82:$AQ$107</definedName>
    <definedName name="_xlnm.Print_Area" localSheetId="1">'SO-01 - Základní škola'!$C$4:$J$76,'SO-01 - Základní škola'!$C$82:$J$119,'SO-01 - Základní škola'!$C$125:$J$382</definedName>
    <definedName name="_xlnm.Print_Area" localSheetId="5">'SO-01 ELE - Elektromontáže'!$C$4:$J$76,'SO-01 ELE - Elektromontáže'!$C$82:$J$107,'SO-01 ELE - Elektromontáže'!$C$113:$J$212</definedName>
    <definedName name="_xlnm.Print_Area" localSheetId="4">'SO-01 VYT - Vytápění'!$C$4:$J$76,'SO-01 VYT - Vytápění'!$C$82:$J$109,'SO-01 VYT - Vytápění'!$C$115:$J$171</definedName>
    <definedName name="_xlnm.Print_Area" localSheetId="3">'SO-01 VZT - Vzduchotechnika'!$C$4:$J$76,'SO-01 VZT - Vzduchotechnika'!$C$82:$J$107,'SO-01 VZT - Vzduchotechnika'!$C$113:$J$167</definedName>
    <definedName name="_xlnm.Print_Area" localSheetId="2">'SO-01 ZTI - Zdravotechnika'!$C$4:$J$76,'SO-01 ZTI - Zdravotechnika'!$C$82:$J$109,'SO-01 ZTI - Zdravotechnika'!$C$115:$J$205</definedName>
    <definedName name="_xlnm.Print_Area" localSheetId="6">'SO-02 - Družina'!$C$4:$J$76,'SO-02 - Družina'!$C$82:$J$117,'SO-02 - Družina'!$C$123:$J$397</definedName>
    <definedName name="_xlnm.Print_Area" localSheetId="9">'SO-02 ELE - Elektromontáže'!$C$4:$J$76,'SO-02 ELE - Elektromontáže'!$C$82:$J$106,'SO-02 ELE - Elektromontáže'!$C$112:$J$193</definedName>
    <definedName name="_xlnm.Print_Area" localSheetId="8">'SO-02 VYT - Vytápění'!$C$4:$J$76,'SO-02 VYT - Vytápění'!$C$82:$J$108,'SO-02 VYT - Vytápění'!$C$114:$J$164</definedName>
    <definedName name="_xlnm.Print_Area" localSheetId="7">'SO-02 ZTI - Zdravotechnika'!$C$4:$J$76,'SO-02 ZTI - Zdravotechnika'!$C$82:$J$111,'SO-02 ZTI - Zdravotechnika'!$C$117:$J$218</definedName>
    <definedName name="_xlnm.Print_Area" localSheetId="10">'SO-03 - Venkovní prostor'!$C$4:$J$76,'SO-03 - Venkovní prostor'!$C$82:$J$110,'SO-03 - Venkovní prostor'!$C$116:$J$283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1" l="1"/>
  <c r="J36" i="11"/>
  <c r="AY106" i="1" s="1"/>
  <c r="J35" i="11"/>
  <c r="AX106" i="1"/>
  <c r="BI283" i="11"/>
  <c r="BH283" i="11"/>
  <c r="BG283" i="11"/>
  <c r="BF283" i="11"/>
  <c r="BK283" i="11"/>
  <c r="J283" i="11"/>
  <c r="BE283" i="11" s="1"/>
  <c r="BI282" i="11"/>
  <c r="BH282" i="11"/>
  <c r="BG282" i="11"/>
  <c r="BF282" i="11"/>
  <c r="BK282" i="11"/>
  <c r="J282" i="11"/>
  <c r="BE282" i="11" s="1"/>
  <c r="BI281" i="11"/>
  <c r="BH281" i="11"/>
  <c r="BG281" i="11"/>
  <c r="BF281" i="11"/>
  <c r="BK281" i="11"/>
  <c r="J281" i="11" s="1"/>
  <c r="BE281" i="11" s="1"/>
  <c r="BI280" i="11"/>
  <c r="BH280" i="11"/>
  <c r="BG280" i="11"/>
  <c r="BF280" i="11"/>
  <c r="BK280" i="11"/>
  <c r="J280" i="11"/>
  <c r="BE280" i="11"/>
  <c r="BI279" i="11"/>
  <c r="BH279" i="11"/>
  <c r="BG279" i="11"/>
  <c r="BF279" i="11"/>
  <c r="BK279" i="11"/>
  <c r="J279" i="11" s="1"/>
  <c r="BE279" i="11" s="1"/>
  <c r="BI277" i="11"/>
  <c r="BH277" i="11"/>
  <c r="BG277" i="11"/>
  <c r="BF277" i="11"/>
  <c r="T277" i="11"/>
  <c r="R277" i="11"/>
  <c r="P277" i="11"/>
  <c r="BI276" i="11"/>
  <c r="BH276" i="11"/>
  <c r="BG276" i="11"/>
  <c r="BF276" i="11"/>
  <c r="T276" i="11"/>
  <c r="R276" i="11"/>
  <c r="P276" i="11"/>
  <c r="BI275" i="11"/>
  <c r="BH275" i="11"/>
  <c r="BG275" i="11"/>
  <c r="BF275" i="11"/>
  <c r="T275" i="11"/>
  <c r="R275" i="11"/>
  <c r="P275" i="11"/>
  <c r="BI274" i="11"/>
  <c r="BH274" i="11"/>
  <c r="BG274" i="11"/>
  <c r="BF274" i="11"/>
  <c r="T274" i="11"/>
  <c r="R274" i="11"/>
  <c r="P274" i="11"/>
  <c r="BI272" i="11"/>
  <c r="BH272" i="11"/>
  <c r="BG272" i="11"/>
  <c r="BF272" i="11"/>
  <c r="T272" i="11"/>
  <c r="T271" i="11"/>
  <c r="R272" i="11"/>
  <c r="R271" i="11" s="1"/>
  <c r="P272" i="11"/>
  <c r="P271" i="11"/>
  <c r="BI270" i="11"/>
  <c r="BH270" i="11"/>
  <c r="BG270" i="11"/>
  <c r="BF270" i="11"/>
  <c r="T270" i="11"/>
  <c r="R270" i="11"/>
  <c r="P270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3" i="11"/>
  <c r="BH263" i="11"/>
  <c r="BG263" i="11"/>
  <c r="BF263" i="11"/>
  <c r="T263" i="11"/>
  <c r="R263" i="11"/>
  <c r="P263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48" i="11"/>
  <c r="BH248" i="11"/>
  <c r="BG248" i="11"/>
  <c r="BF248" i="11"/>
  <c r="T248" i="11"/>
  <c r="T247" i="11" s="1"/>
  <c r="R248" i="11"/>
  <c r="R247" i="11"/>
  <c r="P248" i="11"/>
  <c r="P247" i="11" s="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J125" i="11"/>
  <c r="F123" i="11"/>
  <c r="E121" i="11"/>
  <c r="J91" i="11"/>
  <c r="F89" i="11"/>
  <c r="E87" i="11"/>
  <c r="J24" i="11"/>
  <c r="E24" i="11"/>
  <c r="J92" i="11"/>
  <c r="J23" i="11"/>
  <c r="J18" i="11"/>
  <c r="E18" i="11"/>
  <c r="F126" i="11" s="1"/>
  <c r="J17" i="11"/>
  <c r="J15" i="11"/>
  <c r="E15" i="11"/>
  <c r="F91" i="11"/>
  <c r="J14" i="11"/>
  <c r="J12" i="11"/>
  <c r="J123" i="11"/>
  <c r="E7" i="11"/>
  <c r="E85" i="11" s="1"/>
  <c r="J39" i="10"/>
  <c r="J38" i="10"/>
  <c r="AY105" i="1"/>
  <c r="J37" i="10"/>
  <c r="AX105" i="1" s="1"/>
  <c r="BI193" i="10"/>
  <c r="BH193" i="10"/>
  <c r="BG193" i="10"/>
  <c r="BF193" i="10"/>
  <c r="BK193" i="10"/>
  <c r="J193" i="10"/>
  <c r="BE193" i="10" s="1"/>
  <c r="BI192" i="10"/>
  <c r="BH192" i="10"/>
  <c r="BG192" i="10"/>
  <c r="BF192" i="10"/>
  <c r="BK192" i="10"/>
  <c r="J192" i="10"/>
  <c r="BE192" i="10"/>
  <c r="BI191" i="10"/>
  <c r="BH191" i="10"/>
  <c r="BG191" i="10"/>
  <c r="BF191" i="10"/>
  <c r="BK191" i="10"/>
  <c r="J191" i="10"/>
  <c r="BE191" i="10"/>
  <c r="BI190" i="10"/>
  <c r="BH190" i="10"/>
  <c r="BG190" i="10"/>
  <c r="BF190" i="10"/>
  <c r="BK190" i="10"/>
  <c r="J190" i="10" s="1"/>
  <c r="BE190" i="10" s="1"/>
  <c r="BI189" i="10"/>
  <c r="BH189" i="10"/>
  <c r="BG189" i="10"/>
  <c r="BF189" i="10"/>
  <c r="BK189" i="10"/>
  <c r="J189" i="10"/>
  <c r="BE189" i="10"/>
  <c r="BI187" i="10"/>
  <c r="BH187" i="10"/>
  <c r="BG187" i="10"/>
  <c r="BF187" i="10"/>
  <c r="T187" i="10"/>
  <c r="T186" i="10"/>
  <c r="R187" i="10"/>
  <c r="R186" i="10" s="1"/>
  <c r="P187" i="10"/>
  <c r="P186" i="10"/>
  <c r="BI185" i="10"/>
  <c r="BH185" i="10"/>
  <c r="BG185" i="10"/>
  <c r="BF185" i="10"/>
  <c r="T185" i="10"/>
  <c r="T184" i="10" s="1"/>
  <c r="R185" i="10"/>
  <c r="R184" i="10"/>
  <c r="P185" i="10"/>
  <c r="P184" i="10" s="1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F121" i="10"/>
  <c r="E119" i="10"/>
  <c r="F91" i="10"/>
  <c r="E89" i="10"/>
  <c r="J26" i="10"/>
  <c r="E26" i="10"/>
  <c r="J94" i="10"/>
  <c r="J25" i="10"/>
  <c r="J23" i="10"/>
  <c r="E23" i="10"/>
  <c r="J123" i="10" s="1"/>
  <c r="J22" i="10"/>
  <c r="J20" i="10"/>
  <c r="E20" i="10"/>
  <c r="F124" i="10"/>
  <c r="J19" i="10"/>
  <c r="J17" i="10"/>
  <c r="E17" i="10"/>
  <c r="F93" i="10"/>
  <c r="J16" i="10"/>
  <c r="J14" i="10"/>
  <c r="J91" i="10" s="1"/>
  <c r="E7" i="10"/>
  <c r="E115" i="10"/>
  <c r="J39" i="9"/>
  <c r="J38" i="9"/>
  <c r="AY104" i="1"/>
  <c r="J37" i="9"/>
  <c r="AX104" i="1" s="1"/>
  <c r="BI164" i="9"/>
  <c r="BH164" i="9"/>
  <c r="BG164" i="9"/>
  <c r="BF164" i="9"/>
  <c r="BK164" i="9"/>
  <c r="J164" i="9" s="1"/>
  <c r="BE164" i="9" s="1"/>
  <c r="BI163" i="9"/>
  <c r="BH163" i="9"/>
  <c r="BG163" i="9"/>
  <c r="BF163" i="9"/>
  <c r="BK163" i="9"/>
  <c r="J163" i="9"/>
  <c r="BE163" i="9"/>
  <c r="BI162" i="9"/>
  <c r="BH162" i="9"/>
  <c r="BG162" i="9"/>
  <c r="BF162" i="9"/>
  <c r="BK162" i="9"/>
  <c r="J162" i="9" s="1"/>
  <c r="BE162" i="9" s="1"/>
  <c r="BI161" i="9"/>
  <c r="BH161" i="9"/>
  <c r="BG161" i="9"/>
  <c r="BF161" i="9"/>
  <c r="BK161" i="9"/>
  <c r="J161" i="9" s="1"/>
  <c r="BE161" i="9" s="1"/>
  <c r="BI160" i="9"/>
  <c r="BH160" i="9"/>
  <c r="BG160" i="9"/>
  <c r="BF160" i="9"/>
  <c r="BK160" i="9"/>
  <c r="J160" i="9"/>
  <c r="BE160" i="9" s="1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T144" i="9" s="1"/>
  <c r="R145" i="9"/>
  <c r="R144" i="9"/>
  <c r="P145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T133" i="9"/>
  <c r="R134" i="9"/>
  <c r="R133" i="9" s="1"/>
  <c r="P134" i="9"/>
  <c r="P133" i="9" s="1"/>
  <c r="BI132" i="9"/>
  <c r="BH132" i="9"/>
  <c r="BG132" i="9"/>
  <c r="BF132" i="9"/>
  <c r="T132" i="9"/>
  <c r="T131" i="9"/>
  <c r="R132" i="9"/>
  <c r="R131" i="9"/>
  <c r="P132" i="9"/>
  <c r="P131" i="9" s="1"/>
  <c r="J125" i="9"/>
  <c r="F123" i="9"/>
  <c r="E121" i="9"/>
  <c r="J93" i="9"/>
  <c r="F91" i="9"/>
  <c r="E89" i="9"/>
  <c r="J26" i="9"/>
  <c r="E26" i="9"/>
  <c r="J94" i="9"/>
  <c r="J25" i="9"/>
  <c r="J20" i="9"/>
  <c r="E20" i="9"/>
  <c r="F126" i="9"/>
  <c r="J19" i="9"/>
  <c r="J17" i="9"/>
  <c r="E17" i="9"/>
  <c r="F125" i="9" s="1"/>
  <c r="J16" i="9"/>
  <c r="J14" i="9"/>
  <c r="J123" i="9" s="1"/>
  <c r="E7" i="9"/>
  <c r="E85" i="9"/>
  <c r="J39" i="8"/>
  <c r="J38" i="8"/>
  <c r="AY103" i="1"/>
  <c r="J37" i="8"/>
  <c r="AX103" i="1"/>
  <c r="BI218" i="8"/>
  <c r="BH218" i="8"/>
  <c r="BG218" i="8"/>
  <c r="BF218" i="8"/>
  <c r="BK218" i="8"/>
  <c r="J218" i="8"/>
  <c r="BE218" i="8"/>
  <c r="BI217" i="8"/>
  <c r="BH217" i="8"/>
  <c r="BG217" i="8"/>
  <c r="BF217" i="8"/>
  <c r="BK217" i="8"/>
  <c r="J217" i="8" s="1"/>
  <c r="BE217" i="8" s="1"/>
  <c r="BI216" i="8"/>
  <c r="BH216" i="8"/>
  <c r="BG216" i="8"/>
  <c r="BF216" i="8"/>
  <c r="BK216" i="8"/>
  <c r="J216" i="8" s="1"/>
  <c r="BE216" i="8" s="1"/>
  <c r="BI215" i="8"/>
  <c r="BH215" i="8"/>
  <c r="BG215" i="8"/>
  <c r="BF215" i="8"/>
  <c r="BK215" i="8"/>
  <c r="J215" i="8"/>
  <c r="BE215" i="8" s="1"/>
  <c r="BI214" i="8"/>
  <c r="BH214" i="8"/>
  <c r="BG214" i="8"/>
  <c r="BF214" i="8"/>
  <c r="BK214" i="8"/>
  <c r="J214" i="8"/>
  <c r="BE214" i="8" s="1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T161" i="8" s="1"/>
  <c r="R162" i="8"/>
  <c r="R161" i="8"/>
  <c r="P162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T148" i="8"/>
  <c r="R149" i="8"/>
  <c r="R148" i="8" s="1"/>
  <c r="P149" i="8"/>
  <c r="P148" i="8"/>
  <c r="BI147" i="8"/>
  <c r="BH147" i="8"/>
  <c r="BG147" i="8"/>
  <c r="BF147" i="8"/>
  <c r="T147" i="8"/>
  <c r="T146" i="8" s="1"/>
  <c r="R147" i="8"/>
  <c r="R146" i="8"/>
  <c r="P147" i="8"/>
  <c r="P146" i="8" s="1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J128" i="8"/>
  <c r="F126" i="8"/>
  <c r="E124" i="8"/>
  <c r="J93" i="8"/>
  <c r="F91" i="8"/>
  <c r="E89" i="8"/>
  <c r="J26" i="8"/>
  <c r="E26" i="8"/>
  <c r="J94" i="8"/>
  <c r="J25" i="8"/>
  <c r="J20" i="8"/>
  <c r="E20" i="8"/>
  <c r="F94" i="8"/>
  <c r="J19" i="8"/>
  <c r="J17" i="8"/>
  <c r="E17" i="8"/>
  <c r="F128" i="8" s="1"/>
  <c r="J16" i="8"/>
  <c r="J14" i="8"/>
  <c r="J126" i="8" s="1"/>
  <c r="E7" i="8"/>
  <c r="E85" i="8"/>
  <c r="J37" i="7"/>
  <c r="J36" i="7"/>
  <c r="AY102" i="1"/>
  <c r="J35" i="7"/>
  <c r="AX102" i="1" s="1"/>
  <c r="BI397" i="7"/>
  <c r="BH397" i="7"/>
  <c r="BG397" i="7"/>
  <c r="BF397" i="7"/>
  <c r="BK397" i="7"/>
  <c r="J397" i="7"/>
  <c r="BE397" i="7"/>
  <c r="BI396" i="7"/>
  <c r="BH396" i="7"/>
  <c r="BG396" i="7"/>
  <c r="BF396" i="7"/>
  <c r="BK396" i="7"/>
  <c r="J396" i="7" s="1"/>
  <c r="BE396" i="7" s="1"/>
  <c r="BI395" i="7"/>
  <c r="BH395" i="7"/>
  <c r="BG395" i="7"/>
  <c r="BF395" i="7"/>
  <c r="BK395" i="7"/>
  <c r="J395" i="7" s="1"/>
  <c r="BE395" i="7" s="1"/>
  <c r="BI394" i="7"/>
  <c r="BH394" i="7"/>
  <c r="BG394" i="7"/>
  <c r="BF394" i="7"/>
  <c r="BK394" i="7"/>
  <c r="J394" i="7" s="1"/>
  <c r="BE394" i="7" s="1"/>
  <c r="BI393" i="7"/>
  <c r="BH393" i="7"/>
  <c r="BG393" i="7"/>
  <c r="BF393" i="7"/>
  <c r="BK393" i="7"/>
  <c r="J393" i="7"/>
  <c r="BE393" i="7"/>
  <c r="BI391" i="7"/>
  <c r="BH391" i="7"/>
  <c r="BG391" i="7"/>
  <c r="BF391" i="7"/>
  <c r="T391" i="7"/>
  <c r="R391" i="7"/>
  <c r="P391" i="7"/>
  <c r="BI390" i="7"/>
  <c r="BH390" i="7"/>
  <c r="BG390" i="7"/>
  <c r="BF390" i="7"/>
  <c r="T390" i="7"/>
  <c r="R390" i="7"/>
  <c r="P390" i="7"/>
  <c r="BI389" i="7"/>
  <c r="BH389" i="7"/>
  <c r="BG389" i="7"/>
  <c r="BF389" i="7"/>
  <c r="T389" i="7"/>
  <c r="R389" i="7"/>
  <c r="P389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79" i="7"/>
  <c r="BH379" i="7"/>
  <c r="BG379" i="7"/>
  <c r="BF379" i="7"/>
  <c r="T379" i="7"/>
  <c r="R379" i="7"/>
  <c r="P379" i="7"/>
  <c r="BI377" i="7"/>
  <c r="BH377" i="7"/>
  <c r="BG377" i="7"/>
  <c r="BF377" i="7"/>
  <c r="T377" i="7"/>
  <c r="R377" i="7"/>
  <c r="P377" i="7"/>
  <c r="BI373" i="7"/>
  <c r="BH373" i="7"/>
  <c r="BG373" i="7"/>
  <c r="BF373" i="7"/>
  <c r="T373" i="7"/>
  <c r="R373" i="7"/>
  <c r="P373" i="7"/>
  <c r="BI371" i="7"/>
  <c r="BH371" i="7"/>
  <c r="BG371" i="7"/>
  <c r="BF371" i="7"/>
  <c r="T371" i="7"/>
  <c r="R371" i="7"/>
  <c r="P371" i="7"/>
  <c r="BI370" i="7"/>
  <c r="BH370" i="7"/>
  <c r="BG370" i="7"/>
  <c r="BF370" i="7"/>
  <c r="T370" i="7"/>
  <c r="R370" i="7"/>
  <c r="P370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2" i="7"/>
  <c r="BH362" i="7"/>
  <c r="BG362" i="7"/>
  <c r="BF362" i="7"/>
  <c r="T362" i="7"/>
  <c r="R362" i="7"/>
  <c r="P362" i="7"/>
  <c r="BI357" i="7"/>
  <c r="BH357" i="7"/>
  <c r="BG357" i="7"/>
  <c r="BF357" i="7"/>
  <c r="T357" i="7"/>
  <c r="R357" i="7"/>
  <c r="P357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48" i="7"/>
  <c r="BH348" i="7"/>
  <c r="BG348" i="7"/>
  <c r="BF348" i="7"/>
  <c r="T348" i="7"/>
  <c r="R348" i="7"/>
  <c r="P348" i="7"/>
  <c r="BI346" i="7"/>
  <c r="BH346" i="7"/>
  <c r="BG346" i="7"/>
  <c r="BF346" i="7"/>
  <c r="T346" i="7"/>
  <c r="R346" i="7"/>
  <c r="P346" i="7"/>
  <c r="BI344" i="7"/>
  <c r="BH344" i="7"/>
  <c r="BG344" i="7"/>
  <c r="BF344" i="7"/>
  <c r="T344" i="7"/>
  <c r="R344" i="7"/>
  <c r="P344" i="7"/>
  <c r="BI342" i="7"/>
  <c r="BH342" i="7"/>
  <c r="BG342" i="7"/>
  <c r="BF342" i="7"/>
  <c r="T342" i="7"/>
  <c r="R342" i="7"/>
  <c r="P342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5" i="7"/>
  <c r="BH325" i="7"/>
  <c r="BG325" i="7"/>
  <c r="BF325" i="7"/>
  <c r="T325" i="7"/>
  <c r="R325" i="7"/>
  <c r="P325" i="7"/>
  <c r="BI323" i="7"/>
  <c r="BH323" i="7"/>
  <c r="BG323" i="7"/>
  <c r="BF323" i="7"/>
  <c r="T323" i="7"/>
  <c r="R323" i="7"/>
  <c r="P323" i="7"/>
  <c r="BI322" i="7"/>
  <c r="BH322" i="7"/>
  <c r="BG322" i="7"/>
  <c r="BF322" i="7"/>
  <c r="T322" i="7"/>
  <c r="R322" i="7"/>
  <c r="P322" i="7"/>
  <c r="BI320" i="7"/>
  <c r="BH320" i="7"/>
  <c r="BG320" i="7"/>
  <c r="BF320" i="7"/>
  <c r="T320" i="7"/>
  <c r="R320" i="7"/>
  <c r="P320" i="7"/>
  <c r="BI318" i="7"/>
  <c r="BH318" i="7"/>
  <c r="BG318" i="7"/>
  <c r="BF318" i="7"/>
  <c r="T318" i="7"/>
  <c r="R318" i="7"/>
  <c r="P318" i="7"/>
  <c r="BI316" i="7"/>
  <c r="BH316" i="7"/>
  <c r="BG316" i="7"/>
  <c r="BF316" i="7"/>
  <c r="T316" i="7"/>
  <c r="R316" i="7"/>
  <c r="P316" i="7"/>
  <c r="BI314" i="7"/>
  <c r="BH314" i="7"/>
  <c r="BG314" i="7"/>
  <c r="BF314" i="7"/>
  <c r="T314" i="7"/>
  <c r="R314" i="7"/>
  <c r="P314" i="7"/>
  <c r="BI312" i="7"/>
  <c r="BH312" i="7"/>
  <c r="BG312" i="7"/>
  <c r="BF312" i="7"/>
  <c r="T312" i="7"/>
  <c r="R312" i="7"/>
  <c r="P312" i="7"/>
  <c r="BI310" i="7"/>
  <c r="BH310" i="7"/>
  <c r="BG310" i="7"/>
  <c r="BF310" i="7"/>
  <c r="T310" i="7"/>
  <c r="R310" i="7"/>
  <c r="P310" i="7"/>
  <c r="BI308" i="7"/>
  <c r="BH308" i="7"/>
  <c r="BG308" i="7"/>
  <c r="BF308" i="7"/>
  <c r="T308" i="7"/>
  <c r="R308" i="7"/>
  <c r="P308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0" i="7"/>
  <c r="BH300" i="7"/>
  <c r="BG300" i="7"/>
  <c r="BF300" i="7"/>
  <c r="T300" i="7"/>
  <c r="R300" i="7"/>
  <c r="P300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19" i="7"/>
  <c r="BH219" i="7"/>
  <c r="BG219" i="7"/>
  <c r="BF219" i="7"/>
  <c r="T219" i="7"/>
  <c r="T218" i="7" s="1"/>
  <c r="R219" i="7"/>
  <c r="R218" i="7"/>
  <c r="P219" i="7"/>
  <c r="P218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8" i="7"/>
  <c r="BH178" i="7"/>
  <c r="BG178" i="7"/>
  <c r="BF178" i="7"/>
  <c r="T178" i="7"/>
  <c r="R178" i="7"/>
  <c r="P178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J132" i="7"/>
  <c r="F130" i="7"/>
  <c r="E128" i="7"/>
  <c r="J91" i="7"/>
  <c r="F89" i="7"/>
  <c r="E87" i="7"/>
  <c r="J24" i="7"/>
  <c r="E24" i="7"/>
  <c r="J92" i="7"/>
  <c r="J23" i="7"/>
  <c r="J18" i="7"/>
  <c r="E18" i="7"/>
  <c r="F133" i="7"/>
  <c r="J17" i="7"/>
  <c r="J15" i="7"/>
  <c r="E15" i="7"/>
  <c r="F132" i="7" s="1"/>
  <c r="J14" i="7"/>
  <c r="J12" i="7"/>
  <c r="J130" i="7" s="1"/>
  <c r="E7" i="7"/>
  <c r="E126" i="7" s="1"/>
  <c r="J39" i="6"/>
  <c r="J38" i="6"/>
  <c r="AY100" i="1"/>
  <c r="J37" i="6"/>
  <c r="AX100" i="1" s="1"/>
  <c r="BI212" i="6"/>
  <c r="BH212" i="6"/>
  <c r="BG212" i="6"/>
  <c r="BF212" i="6"/>
  <c r="BK212" i="6"/>
  <c r="J212" i="6"/>
  <c r="BE212" i="6" s="1"/>
  <c r="BI211" i="6"/>
  <c r="BH211" i="6"/>
  <c r="BG211" i="6"/>
  <c r="BF211" i="6"/>
  <c r="BK211" i="6"/>
  <c r="J211" i="6" s="1"/>
  <c r="BE211" i="6" s="1"/>
  <c r="BI210" i="6"/>
  <c r="BH210" i="6"/>
  <c r="BG210" i="6"/>
  <c r="BF210" i="6"/>
  <c r="BK210" i="6"/>
  <c r="J210" i="6"/>
  <c r="BE210" i="6" s="1"/>
  <c r="BI209" i="6"/>
  <c r="BH209" i="6"/>
  <c r="BG209" i="6"/>
  <c r="BF209" i="6"/>
  <c r="BK209" i="6"/>
  <c r="J209" i="6"/>
  <c r="BE209" i="6" s="1"/>
  <c r="BI208" i="6"/>
  <c r="BH208" i="6"/>
  <c r="BG208" i="6"/>
  <c r="BF208" i="6"/>
  <c r="BK208" i="6"/>
  <c r="J208" i="6"/>
  <c r="BE208" i="6" s="1"/>
  <c r="BI206" i="6"/>
  <c r="BH206" i="6"/>
  <c r="BG206" i="6"/>
  <c r="BF206" i="6"/>
  <c r="T206" i="6"/>
  <c r="T205" i="6" s="1"/>
  <c r="R206" i="6"/>
  <c r="R205" i="6" s="1"/>
  <c r="P206" i="6"/>
  <c r="P205" i="6" s="1"/>
  <c r="BI204" i="6"/>
  <c r="BH204" i="6"/>
  <c r="BG204" i="6"/>
  <c r="BF204" i="6"/>
  <c r="T204" i="6"/>
  <c r="T203" i="6"/>
  <c r="R204" i="6"/>
  <c r="R203" i="6" s="1"/>
  <c r="P204" i="6"/>
  <c r="P203" i="6" s="1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F122" i="6"/>
  <c r="E120" i="6"/>
  <c r="F91" i="6"/>
  <c r="E89" i="6"/>
  <c r="J26" i="6"/>
  <c r="E26" i="6"/>
  <c r="J94" i="6" s="1"/>
  <c r="J25" i="6"/>
  <c r="J23" i="6"/>
  <c r="E23" i="6"/>
  <c r="J124" i="6" s="1"/>
  <c r="J22" i="6"/>
  <c r="J20" i="6"/>
  <c r="E20" i="6"/>
  <c r="F94" i="6" s="1"/>
  <c r="J19" i="6"/>
  <c r="J17" i="6"/>
  <c r="E17" i="6"/>
  <c r="F124" i="6" s="1"/>
  <c r="J16" i="6"/>
  <c r="J14" i="6"/>
  <c r="J91" i="6"/>
  <c r="E7" i="6"/>
  <c r="E85" i="6"/>
  <c r="J39" i="5"/>
  <c r="J38" i="5"/>
  <c r="AY99" i="1" s="1"/>
  <c r="J37" i="5"/>
  <c r="AX99" i="1"/>
  <c r="BI171" i="5"/>
  <c r="BH171" i="5"/>
  <c r="BG171" i="5"/>
  <c r="BF171" i="5"/>
  <c r="BK171" i="5"/>
  <c r="J171" i="5" s="1"/>
  <c r="BE171" i="5" s="1"/>
  <c r="BI170" i="5"/>
  <c r="BH170" i="5"/>
  <c r="BG170" i="5"/>
  <c r="BF170" i="5"/>
  <c r="BK170" i="5"/>
  <c r="J170" i="5" s="1"/>
  <c r="BE170" i="5" s="1"/>
  <c r="BI169" i="5"/>
  <c r="BH169" i="5"/>
  <c r="BG169" i="5"/>
  <c r="BF169" i="5"/>
  <c r="BK169" i="5"/>
  <c r="J169" i="5" s="1"/>
  <c r="BE169" i="5" s="1"/>
  <c r="BI168" i="5"/>
  <c r="BH168" i="5"/>
  <c r="BG168" i="5"/>
  <c r="BF168" i="5"/>
  <c r="BK168" i="5"/>
  <c r="J168" i="5"/>
  <c r="BE168" i="5" s="1"/>
  <c r="BI167" i="5"/>
  <c r="BH167" i="5"/>
  <c r="BG167" i="5"/>
  <c r="BF167" i="5"/>
  <c r="BK167" i="5"/>
  <c r="J167" i="5" s="1"/>
  <c r="BE167" i="5" s="1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T145" i="5" s="1"/>
  <c r="R146" i="5"/>
  <c r="R145" i="5" s="1"/>
  <c r="P146" i="5"/>
  <c r="P145" i="5" s="1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T134" i="5" s="1"/>
  <c r="R135" i="5"/>
  <c r="R134" i="5"/>
  <c r="P135" i="5"/>
  <c r="P134" i="5"/>
  <c r="BI133" i="5"/>
  <c r="BH133" i="5"/>
  <c r="BG133" i="5"/>
  <c r="BF133" i="5"/>
  <c r="T133" i="5"/>
  <c r="T132" i="5" s="1"/>
  <c r="R133" i="5"/>
  <c r="R132" i="5" s="1"/>
  <c r="P133" i="5"/>
  <c r="P132" i="5"/>
  <c r="J126" i="5"/>
  <c r="F124" i="5"/>
  <c r="E122" i="5"/>
  <c r="J93" i="5"/>
  <c r="F91" i="5"/>
  <c r="E89" i="5"/>
  <c r="J26" i="5"/>
  <c r="E26" i="5"/>
  <c r="J94" i="5"/>
  <c r="J25" i="5"/>
  <c r="J20" i="5"/>
  <c r="E20" i="5"/>
  <c r="F94" i="5" s="1"/>
  <c r="J19" i="5"/>
  <c r="J17" i="5"/>
  <c r="E17" i="5"/>
  <c r="F93" i="5" s="1"/>
  <c r="J16" i="5"/>
  <c r="J14" i="5"/>
  <c r="J124" i="5"/>
  <c r="E7" i="5"/>
  <c r="E85" i="5" s="1"/>
  <c r="J39" i="4"/>
  <c r="J38" i="4"/>
  <c r="AY98" i="1" s="1"/>
  <c r="J37" i="4"/>
  <c r="AX98" i="1" s="1"/>
  <c r="BI167" i="4"/>
  <c r="BH167" i="4"/>
  <c r="BG167" i="4"/>
  <c r="BF167" i="4"/>
  <c r="BK167" i="4"/>
  <c r="J167" i="4"/>
  <c r="BE167" i="4" s="1"/>
  <c r="BI166" i="4"/>
  <c r="BH166" i="4"/>
  <c r="BG166" i="4"/>
  <c r="BF166" i="4"/>
  <c r="BK166" i="4"/>
  <c r="J166" i="4"/>
  <c r="BE166" i="4" s="1"/>
  <c r="BI165" i="4"/>
  <c r="BH165" i="4"/>
  <c r="BG165" i="4"/>
  <c r="BF165" i="4"/>
  <c r="BK165" i="4"/>
  <c r="J165" i="4" s="1"/>
  <c r="BE165" i="4" s="1"/>
  <c r="BI164" i="4"/>
  <c r="BH164" i="4"/>
  <c r="BG164" i="4"/>
  <c r="BF164" i="4"/>
  <c r="BK164" i="4"/>
  <c r="J164" i="4" s="1"/>
  <c r="BE164" i="4" s="1"/>
  <c r="BI163" i="4"/>
  <c r="BH163" i="4"/>
  <c r="BG163" i="4"/>
  <c r="BF163" i="4"/>
  <c r="BK163" i="4"/>
  <c r="J163" i="4" s="1"/>
  <c r="BE163" i="4" s="1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T141" i="4" s="1"/>
  <c r="R142" i="4"/>
  <c r="R141" i="4"/>
  <c r="P142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T132" i="4" s="1"/>
  <c r="R133" i="4"/>
  <c r="R132" i="4"/>
  <c r="P133" i="4"/>
  <c r="P132" i="4"/>
  <c r="BI131" i="4"/>
  <c r="BH131" i="4"/>
  <c r="BG131" i="4"/>
  <c r="BF131" i="4"/>
  <c r="T131" i="4"/>
  <c r="T130" i="4" s="1"/>
  <c r="R131" i="4"/>
  <c r="R130" i="4"/>
  <c r="P131" i="4"/>
  <c r="P130" i="4"/>
  <c r="J124" i="4"/>
  <c r="F122" i="4"/>
  <c r="E120" i="4"/>
  <c r="J93" i="4"/>
  <c r="F91" i="4"/>
  <c r="E89" i="4"/>
  <c r="J26" i="4"/>
  <c r="E26" i="4"/>
  <c r="J125" i="4" s="1"/>
  <c r="J25" i="4"/>
  <c r="J20" i="4"/>
  <c r="E20" i="4"/>
  <c r="F94" i="4" s="1"/>
  <c r="J19" i="4"/>
  <c r="J17" i="4"/>
  <c r="E17" i="4"/>
  <c r="F124" i="4"/>
  <c r="J16" i="4"/>
  <c r="J14" i="4"/>
  <c r="J122" i="4" s="1"/>
  <c r="E7" i="4"/>
  <c r="E85" i="4" s="1"/>
  <c r="J39" i="3"/>
  <c r="J38" i="3"/>
  <c r="AY97" i="1" s="1"/>
  <c r="J37" i="3"/>
  <c r="AX97" i="1"/>
  <c r="BI205" i="3"/>
  <c r="BH205" i="3"/>
  <c r="BG205" i="3"/>
  <c r="BF205" i="3"/>
  <c r="BK205" i="3"/>
  <c r="J205" i="3" s="1"/>
  <c r="BE205" i="3" s="1"/>
  <c r="BI204" i="3"/>
  <c r="BH204" i="3"/>
  <c r="BG204" i="3"/>
  <c r="BF204" i="3"/>
  <c r="BK204" i="3"/>
  <c r="J204" i="3" s="1"/>
  <c r="BE204" i="3" s="1"/>
  <c r="BI203" i="3"/>
  <c r="BH203" i="3"/>
  <c r="BG203" i="3"/>
  <c r="BF203" i="3"/>
  <c r="BK203" i="3"/>
  <c r="J203" i="3" s="1"/>
  <c r="BE203" i="3" s="1"/>
  <c r="BI202" i="3"/>
  <c r="BH202" i="3"/>
  <c r="BG202" i="3"/>
  <c r="BF202" i="3"/>
  <c r="BK202" i="3"/>
  <c r="J202" i="3" s="1"/>
  <c r="BE202" i="3" s="1"/>
  <c r="BI201" i="3"/>
  <c r="BH201" i="3"/>
  <c r="BG201" i="3"/>
  <c r="BF201" i="3"/>
  <c r="BK201" i="3"/>
  <c r="J201" i="3" s="1"/>
  <c r="BE201" i="3" s="1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T145" i="3" s="1"/>
  <c r="R146" i="3"/>
  <c r="R145" i="3"/>
  <c r="P146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T132" i="3"/>
  <c r="R133" i="3"/>
  <c r="R132" i="3" s="1"/>
  <c r="P133" i="3"/>
  <c r="P132" i="3" s="1"/>
  <c r="J126" i="3"/>
  <c r="F124" i="3"/>
  <c r="E122" i="3"/>
  <c r="J93" i="3"/>
  <c r="F91" i="3"/>
  <c r="E89" i="3"/>
  <c r="J26" i="3"/>
  <c r="E26" i="3"/>
  <c r="J94" i="3" s="1"/>
  <c r="J25" i="3"/>
  <c r="J20" i="3"/>
  <c r="E20" i="3"/>
  <c r="F94" i="3"/>
  <c r="J19" i="3"/>
  <c r="J17" i="3"/>
  <c r="E17" i="3"/>
  <c r="F126" i="3" s="1"/>
  <c r="J16" i="3"/>
  <c r="J14" i="3"/>
  <c r="J91" i="3" s="1"/>
  <c r="E7" i="3"/>
  <c r="E118" i="3" s="1"/>
  <c r="J37" i="2"/>
  <c r="J36" i="2"/>
  <c r="AY96" i="1"/>
  <c r="J35" i="2"/>
  <c r="AX96" i="1"/>
  <c r="BI382" i="2"/>
  <c r="BH382" i="2"/>
  <c r="BG382" i="2"/>
  <c r="BF382" i="2"/>
  <c r="BK382" i="2"/>
  <c r="J382" i="2" s="1"/>
  <c r="BE382" i="2" s="1"/>
  <c r="BI381" i="2"/>
  <c r="BH381" i="2"/>
  <c r="BG381" i="2"/>
  <c r="BF381" i="2"/>
  <c r="BK381" i="2"/>
  <c r="J381" i="2"/>
  <c r="BE381" i="2" s="1"/>
  <c r="BI380" i="2"/>
  <c r="BH380" i="2"/>
  <c r="BG380" i="2"/>
  <c r="BF380" i="2"/>
  <c r="BK380" i="2"/>
  <c r="J380" i="2"/>
  <c r="BE380" i="2" s="1"/>
  <c r="BI379" i="2"/>
  <c r="BH379" i="2"/>
  <c r="BG379" i="2"/>
  <c r="BF379" i="2"/>
  <c r="BK379" i="2"/>
  <c r="J379" i="2"/>
  <c r="BE379" i="2" s="1"/>
  <c r="BI378" i="2"/>
  <c r="BH378" i="2"/>
  <c r="BG378" i="2"/>
  <c r="BF378" i="2"/>
  <c r="BK378" i="2"/>
  <c r="J378" i="2"/>
  <c r="BE378" i="2" s="1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T205" i="2" s="1"/>
  <c r="R206" i="2"/>
  <c r="R205" i="2" s="1"/>
  <c r="P206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F36" i="2" s="1"/>
  <c r="BG156" i="2"/>
  <c r="BF156" i="2"/>
  <c r="T156" i="2"/>
  <c r="T155" i="2"/>
  <c r="R156" i="2"/>
  <c r="R155" i="2" s="1"/>
  <c r="P156" i="2"/>
  <c r="P155" i="2" s="1"/>
  <c r="BI154" i="2"/>
  <c r="BH154" i="2"/>
  <c r="BG154" i="2"/>
  <c r="BF154" i="2"/>
  <c r="F34" i="2" s="1"/>
  <c r="T154" i="2"/>
  <c r="R154" i="2"/>
  <c r="P154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F37" i="2" s="1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J134" i="2"/>
  <c r="F132" i="2"/>
  <c r="E130" i="2"/>
  <c r="J91" i="2"/>
  <c r="F89" i="2"/>
  <c r="E87" i="2"/>
  <c r="J24" i="2"/>
  <c r="E24" i="2"/>
  <c r="J135" i="2" s="1"/>
  <c r="J23" i="2"/>
  <c r="J18" i="2"/>
  <c r="E18" i="2"/>
  <c r="F135" i="2" s="1"/>
  <c r="J17" i="2"/>
  <c r="J15" i="2"/>
  <c r="E15" i="2"/>
  <c r="F134" i="2" s="1"/>
  <c r="J14" i="2"/>
  <c r="J12" i="2"/>
  <c r="J132" i="2" s="1"/>
  <c r="E7" i="2"/>
  <c r="E128" i="2" s="1"/>
  <c r="L90" i="1"/>
  <c r="AM90" i="1"/>
  <c r="AM89" i="1"/>
  <c r="L89" i="1"/>
  <c r="AM87" i="1"/>
  <c r="L87" i="1"/>
  <c r="L85" i="1"/>
  <c r="L84" i="1"/>
  <c r="BK235" i="2"/>
  <c r="BK186" i="2"/>
  <c r="J164" i="2"/>
  <c r="AS95" i="1"/>
  <c r="J315" i="2"/>
  <c r="J279" i="2"/>
  <c r="BK236" i="2"/>
  <c r="J230" i="2"/>
  <c r="J187" i="2"/>
  <c r="J178" i="2"/>
  <c r="BK154" i="2"/>
  <c r="BK145" i="2"/>
  <c r="BK333" i="2"/>
  <c r="BK303" i="2"/>
  <c r="J255" i="2"/>
  <c r="J161" i="2"/>
  <c r="J153" i="4"/>
  <c r="J161" i="4"/>
  <c r="BK152" i="4"/>
  <c r="J155" i="4"/>
  <c r="BK139" i="5"/>
  <c r="BK144" i="5"/>
  <c r="BK159" i="5"/>
  <c r="BK141" i="5"/>
  <c r="BK142" i="5"/>
  <c r="J149" i="5"/>
  <c r="J176" i="6"/>
  <c r="J131" i="6"/>
  <c r="J159" i="6"/>
  <c r="J188" i="6"/>
  <c r="J149" i="6"/>
  <c r="J158" i="6"/>
  <c r="BK204" i="6"/>
  <c r="BK154" i="6"/>
  <c r="J135" i="6"/>
  <c r="J186" i="6"/>
  <c r="BK135" i="6"/>
  <c r="BK176" i="6"/>
  <c r="J142" i="6"/>
  <c r="BK159" i="6"/>
  <c r="BK142" i="6"/>
  <c r="BK182" i="6"/>
  <c r="BK173" i="6"/>
  <c r="BK172" i="6"/>
  <c r="J170" i="6"/>
  <c r="J168" i="6"/>
  <c r="BK167" i="6"/>
  <c r="J156" i="6"/>
  <c r="J133" i="6"/>
  <c r="J198" i="6"/>
  <c r="J192" i="6"/>
  <c r="BK371" i="7"/>
  <c r="J154" i="7"/>
  <c r="J370" i="7"/>
  <c r="BK261" i="7"/>
  <c r="BK222" i="7"/>
  <c r="BK156" i="7"/>
  <c r="J308" i="7"/>
  <c r="J259" i="7"/>
  <c r="BK230" i="7"/>
  <c r="BK387" i="7"/>
  <c r="J273" i="7"/>
  <c r="J161" i="7"/>
  <c r="BK251" i="7"/>
  <c r="BK178" i="7"/>
  <c r="J344" i="7"/>
  <c r="BK272" i="7"/>
  <c r="J214" i="7"/>
  <c r="BK219" i="7"/>
  <c r="J390" i="7"/>
  <c r="J323" i="7"/>
  <c r="BK277" i="7"/>
  <c r="BK234" i="7"/>
  <c r="BK144" i="7"/>
  <c r="J282" i="7"/>
  <c r="J228" i="7"/>
  <c r="BK305" i="7"/>
  <c r="J286" i="7"/>
  <c r="J208" i="7"/>
  <c r="BK203" i="8"/>
  <c r="BK176" i="8"/>
  <c r="J152" i="8"/>
  <c r="J209" i="8"/>
  <c r="BK206" i="8"/>
  <c r="BK194" i="8"/>
  <c r="J155" i="8"/>
  <c r="J203" i="8"/>
  <c r="J193" i="8"/>
  <c r="BK179" i="8"/>
  <c r="BK160" i="8"/>
  <c r="J159" i="8"/>
  <c r="BK155" i="8"/>
  <c r="BK152" i="8"/>
  <c r="J151" i="8"/>
  <c r="BK149" i="8"/>
  <c r="BK144" i="8"/>
  <c r="J143" i="8"/>
  <c r="J135" i="8"/>
  <c r="J152" i="9"/>
  <c r="BK166" i="10"/>
  <c r="J150" i="10"/>
  <c r="J168" i="10"/>
  <c r="BK172" i="10"/>
  <c r="BK138" i="10"/>
  <c r="BK132" i="10"/>
  <c r="J259" i="11"/>
  <c r="BK251" i="11"/>
  <c r="BK241" i="11"/>
  <c r="J234" i="11"/>
  <c r="J229" i="11"/>
  <c r="BK220" i="11"/>
  <c r="J195" i="11"/>
  <c r="J190" i="11"/>
  <c r="BK183" i="11"/>
  <c r="BK176" i="11"/>
  <c r="J160" i="11"/>
  <c r="J134" i="11"/>
  <c r="BK270" i="11"/>
  <c r="J262" i="11"/>
  <c r="BK255" i="11"/>
  <c r="J245" i="11"/>
  <c r="J232" i="11"/>
  <c r="J224" i="11"/>
  <c r="J219" i="11"/>
  <c r="BK210" i="11"/>
  <c r="BK201" i="11"/>
  <c r="J183" i="11"/>
  <c r="BK143" i="11"/>
  <c r="J210" i="11"/>
  <c r="BK267" i="11"/>
  <c r="BK245" i="11"/>
  <c r="J208" i="11"/>
  <c r="J222" i="11"/>
  <c r="J198" i="11"/>
  <c r="BK276" i="11"/>
  <c r="BK232" i="11"/>
  <c r="BK204" i="11"/>
  <c r="J146" i="11"/>
  <c r="BK192" i="11"/>
  <c r="BK134" i="11"/>
  <c r="J143" i="11"/>
  <c r="J145" i="11"/>
  <c r="J354" i="2"/>
  <c r="J333" i="2"/>
  <c r="BK309" i="2"/>
  <c r="BK279" i="2"/>
  <c r="BK257" i="2"/>
  <c r="J238" i="2"/>
  <c r="J221" i="2"/>
  <c r="BK200" i="2"/>
  <c r="BK170" i="2"/>
  <c r="J154" i="2"/>
  <c r="J142" i="2"/>
  <c r="BK366" i="2"/>
  <c r="BK354" i="2"/>
  <c r="BK346" i="2"/>
  <c r="J314" i="2"/>
  <c r="BK289" i="2"/>
  <c r="BK243" i="2"/>
  <c r="J233" i="2"/>
  <c r="J212" i="2"/>
  <c r="BK184" i="2"/>
  <c r="BK172" i="2"/>
  <c r="J152" i="2"/>
  <c r="J375" i="2"/>
  <c r="BK329" i="2"/>
  <c r="J270" i="2"/>
  <c r="J236" i="2"/>
  <c r="J218" i="2"/>
  <c r="BK195" i="2"/>
  <c r="J182" i="2"/>
  <c r="BK150" i="2"/>
  <c r="AS101" i="1"/>
  <c r="BK313" i="2"/>
  <c r="BK291" i="2"/>
  <c r="BK149" i="3"/>
  <c r="BK136" i="3"/>
  <c r="BK194" i="3"/>
  <c r="J190" i="3"/>
  <c r="BK182" i="3"/>
  <c r="J178" i="3"/>
  <c r="J172" i="3"/>
  <c r="J159" i="3"/>
  <c r="BK146" i="3"/>
  <c r="J135" i="3"/>
  <c r="J195" i="3"/>
  <c r="BK187" i="3"/>
  <c r="J182" i="3"/>
  <c r="BK174" i="3"/>
  <c r="J168" i="3"/>
  <c r="BK161" i="3"/>
  <c r="BK154" i="3"/>
  <c r="J150" i="4"/>
  <c r="BK149" i="4"/>
  <c r="J159" i="4"/>
  <c r="J135" i="4"/>
  <c r="J157" i="4"/>
  <c r="J131" i="4"/>
  <c r="BK145" i="4"/>
  <c r="BK139" i="4"/>
  <c r="BK152" i="5"/>
  <c r="BK162" i="5"/>
  <c r="J144" i="5"/>
  <c r="BK165" i="5"/>
  <c r="J141" i="5"/>
  <c r="BK153" i="5"/>
  <c r="J135" i="5"/>
  <c r="BK165" i="6"/>
  <c r="BK194" i="6"/>
  <c r="J183" i="6"/>
  <c r="BK130" i="6"/>
  <c r="BK156" i="6"/>
  <c r="J171" i="6"/>
  <c r="J157" i="6"/>
  <c r="J206" i="6"/>
  <c r="J148" i="6"/>
  <c r="BK202" i="6"/>
  <c r="BK180" i="6"/>
  <c r="J172" i="6"/>
  <c r="J155" i="6"/>
  <c r="BK134" i="6"/>
  <c r="J193" i="6"/>
  <c r="J167" i="6"/>
  <c r="J185" i="6"/>
  <c r="BK190" i="6"/>
  <c r="BK174" i="6"/>
  <c r="BK143" i="6"/>
  <c r="BK217" i="7"/>
  <c r="BK142" i="7"/>
  <c r="BK245" i="7"/>
  <c r="BK151" i="7"/>
  <c r="BK377" i="7"/>
  <c r="J261" i="7"/>
  <c r="J246" i="7"/>
  <c r="BK157" i="7"/>
  <c r="J328" i="7"/>
  <c r="BK268" i="7"/>
  <c r="BK260" i="7"/>
  <c r="BK190" i="7"/>
  <c r="BK303" i="7"/>
  <c r="BK192" i="7"/>
  <c r="BK310" i="7"/>
  <c r="BK257" i="7"/>
  <c r="BK214" i="7"/>
  <c r="J188" i="7"/>
  <c r="J156" i="7"/>
  <c r="BK298" i="7"/>
  <c r="BK280" i="7"/>
  <c r="BK238" i="7"/>
  <c r="BK314" i="7"/>
  <c r="J272" i="7"/>
  <c r="J232" i="7"/>
  <c r="BK211" i="8"/>
  <c r="J183" i="8"/>
  <c r="BK171" i="8"/>
  <c r="BK162" i="8"/>
  <c r="BK151" i="8"/>
  <c r="BK199" i="8"/>
  <c r="J187" i="8"/>
  <c r="J177" i="8"/>
  <c r="J157" i="8"/>
  <c r="J211" i="8"/>
  <c r="J200" i="8"/>
  <c r="BK172" i="8"/>
  <c r="BK156" i="8"/>
  <c r="J142" i="8"/>
  <c r="BK192" i="8"/>
  <c r="BK159" i="8"/>
  <c r="BK193" i="8"/>
  <c r="J165" i="8"/>
  <c r="BK150" i="9"/>
  <c r="J154" i="9"/>
  <c r="BK138" i="9"/>
  <c r="J149" i="9"/>
  <c r="BK149" i="9"/>
  <c r="BK137" i="9"/>
  <c r="BK132" i="9"/>
  <c r="J175" i="10"/>
  <c r="J153" i="10"/>
  <c r="J140" i="10"/>
  <c r="J133" i="10"/>
  <c r="J185" i="10"/>
  <c r="J176" i="10"/>
  <c r="J148" i="10"/>
  <c r="J137" i="10"/>
  <c r="BK152" i="10"/>
  <c r="BK165" i="10"/>
  <c r="BK153" i="10"/>
  <c r="J171" i="10"/>
  <c r="J135" i="10"/>
  <c r="J141" i="10"/>
  <c r="BK130" i="10"/>
  <c r="BK254" i="11"/>
  <c r="BK243" i="11"/>
  <c r="J236" i="11"/>
  <c r="BK235" i="11"/>
  <c r="J233" i="11"/>
  <c r="BK221" i="11"/>
  <c r="J206" i="11"/>
  <c r="J192" i="11"/>
  <c r="BK187" i="11"/>
  <c r="BK155" i="11"/>
  <c r="J277" i="11"/>
  <c r="BK269" i="11"/>
  <c r="BK263" i="11"/>
  <c r="BK259" i="11"/>
  <c r="J253" i="11"/>
  <c r="J242" i="11"/>
  <c r="J231" i="11"/>
  <c r="J221" i="11"/>
  <c r="BK208" i="11"/>
  <c r="BK198" i="11"/>
  <c r="J176" i="11"/>
  <c r="BK229" i="11"/>
  <c r="BK277" i="11"/>
  <c r="BK253" i="11"/>
  <c r="J238" i="11"/>
  <c r="J193" i="11"/>
  <c r="J230" i="11"/>
  <c r="BK206" i="11"/>
  <c r="J147" i="11"/>
  <c r="J254" i="11"/>
  <c r="BK230" i="11"/>
  <c r="BK207" i="11"/>
  <c r="BK184" i="11"/>
  <c r="BK222" i="11"/>
  <c r="J184" i="11"/>
  <c r="J144" i="11"/>
  <c r="J139" i="11"/>
  <c r="J156" i="2"/>
  <c r="BK373" i="2"/>
  <c r="BK352" i="2"/>
  <c r="J342" i="2"/>
  <c r="J293" i="2"/>
  <c r="J235" i="2"/>
  <c r="J206" i="2"/>
  <c r="J186" i="2"/>
  <c r="BK159" i="2"/>
  <c r="BK146" i="2"/>
  <c r="BK332" i="2"/>
  <c r="BK278" i="2"/>
  <c r="BK263" i="2"/>
  <c r="J223" i="2"/>
  <c r="BK204" i="2"/>
  <c r="BK180" i="2"/>
  <c r="J146" i="2"/>
  <c r="J374" i="2"/>
  <c r="BK375" i="2"/>
  <c r="BK314" i="2"/>
  <c r="J285" i="2"/>
  <c r="J268" i="2"/>
  <c r="J251" i="2"/>
  <c r="J249" i="2"/>
  <c r="BK233" i="2"/>
  <c r="BK222" i="2"/>
  <c r="BK218" i="2"/>
  <c r="BK212" i="2"/>
  <c r="BK191" i="2"/>
  <c r="BK131" i="4"/>
  <c r="J146" i="4"/>
  <c r="BK160" i="4"/>
  <c r="J164" i="5"/>
  <c r="J163" i="5"/>
  <c r="J153" i="5"/>
  <c r="BK133" i="5"/>
  <c r="BK135" i="5"/>
  <c r="BK160" i="5"/>
  <c r="BK161" i="6"/>
  <c r="BK186" i="6"/>
  <c r="BK132" i="6"/>
  <c r="BK158" i="6"/>
  <c r="J164" i="6"/>
  <c r="J130" i="6"/>
  <c r="BK183" i="6"/>
  <c r="BK155" i="6"/>
  <c r="BK144" i="6"/>
  <c r="BK187" i="6"/>
  <c r="J179" i="6"/>
  <c r="BK162" i="6"/>
  <c r="J138" i="6"/>
  <c r="BK189" i="6"/>
  <c r="BK146" i="6"/>
  <c r="J199" i="6"/>
  <c r="BK390" i="7"/>
  <c r="BK273" i="7"/>
  <c r="J202" i="7"/>
  <c r="J144" i="7"/>
  <c r="BK353" i="7"/>
  <c r="BK250" i="7"/>
  <c r="J325" i="7"/>
  <c r="J335" i="7"/>
  <c r="J251" i="7"/>
  <c r="J198" i="7"/>
  <c r="J337" i="7"/>
  <c r="J362" i="7"/>
  <c r="BK292" i="7"/>
  <c r="J215" i="7"/>
  <c r="J146" i="7"/>
  <c r="BK323" i="7"/>
  <c r="BK198" i="7"/>
  <c r="J274" i="7"/>
  <c r="BK188" i="7"/>
  <c r="J355" i="7"/>
  <c r="J288" i="7"/>
  <c r="J190" i="7"/>
  <c r="BK159" i="7"/>
  <c r="BK290" i="7"/>
  <c r="BK224" i="7"/>
  <c r="BK296" i="7"/>
  <c r="BK236" i="7"/>
  <c r="BK195" i="8"/>
  <c r="J178" i="8"/>
  <c r="BK165" i="8"/>
  <c r="BK212" i="8"/>
  <c r="BK204" i="8"/>
  <c r="BK173" i="8"/>
  <c r="J208" i="8"/>
  <c r="J198" i="8"/>
  <c r="BK177" i="8"/>
  <c r="J138" i="8"/>
  <c r="BK143" i="8"/>
  <c r="BK178" i="8"/>
  <c r="J168" i="8"/>
  <c r="BK156" i="9"/>
  <c r="BK151" i="9"/>
  <c r="BK143" i="9"/>
  <c r="BK136" i="9"/>
  <c r="BK160" i="10"/>
  <c r="BK183" i="10"/>
  <c r="BK164" i="10"/>
  <c r="BK167" i="10"/>
  <c r="J151" i="10"/>
  <c r="J183" i="10"/>
  <c r="BK147" i="10"/>
  <c r="BK163" i="10"/>
  <c r="J138" i="10"/>
  <c r="J152" i="10"/>
  <c r="J145" i="10"/>
  <c r="BK131" i="10"/>
  <c r="J261" i="11"/>
  <c r="BK211" i="11"/>
  <c r="BK188" i="11"/>
  <c r="BK153" i="11"/>
  <c r="BK219" i="11"/>
  <c r="J276" i="11"/>
  <c r="BK224" i="11"/>
  <c r="J161" i="11"/>
  <c r="J270" i="11"/>
  <c r="BK248" i="11"/>
  <c r="J211" i="11"/>
  <c r="BK202" i="11"/>
  <c r="J167" i="11"/>
  <c r="J220" i="11"/>
  <c r="BK161" i="11"/>
  <c r="J157" i="11"/>
  <c r="BK142" i="11"/>
  <c r="BK136" i="11"/>
  <c r="J358" i="2"/>
  <c r="BK345" i="2"/>
  <c r="J305" i="2"/>
  <c r="BK274" i="2"/>
  <c r="BK237" i="2"/>
  <c r="BK206" i="2"/>
  <c r="J172" i="2"/>
  <c r="BK148" i="2"/>
  <c r="BK376" i="2"/>
  <c r="BK364" i="2"/>
  <c r="J351" i="2"/>
  <c r="J331" i="2"/>
  <c r="BK297" i="2"/>
  <c r="BK251" i="2"/>
  <c r="J224" i="2"/>
  <c r="BK201" i="2"/>
  <c r="BK161" i="2"/>
  <c r="BK368" i="2"/>
  <c r="BK305" i="2"/>
  <c r="J291" i="2"/>
  <c r="BK242" i="2"/>
  <c r="J226" i="2"/>
  <c r="BK209" i="2"/>
  <c r="J189" i="2"/>
  <c r="BK152" i="2"/>
  <c r="BK374" i="2"/>
  <c r="J372" i="2"/>
  <c r="J329" i="2"/>
  <c r="BK293" i="2"/>
  <c r="BK272" i="2"/>
  <c r="BK249" i="2"/>
  <c r="J243" i="2"/>
  <c r="BK226" i="2"/>
  <c r="J216" i="2"/>
  <c r="J209" i="2"/>
  <c r="J180" i="2"/>
  <c r="BK144" i="2"/>
  <c r="BK196" i="3"/>
  <c r="J188" i="3"/>
  <c r="J174" i="3"/>
  <c r="J161" i="3"/>
  <c r="J155" i="3"/>
  <c r="J141" i="3"/>
  <c r="BK193" i="3"/>
  <c r="J183" i="3"/>
  <c r="BK175" i="3"/>
  <c r="BK163" i="3"/>
  <c r="BK155" i="3"/>
  <c r="BK144" i="3"/>
  <c r="J196" i="3"/>
  <c r="BK183" i="3"/>
  <c r="BK178" i="3"/>
  <c r="J169" i="3"/>
  <c r="BK157" i="3"/>
  <c r="J149" i="3"/>
  <c r="J133" i="3"/>
  <c r="BK159" i="4"/>
  <c r="BK150" i="4"/>
  <c r="BK153" i="4"/>
  <c r="BK135" i="4"/>
  <c r="BK158" i="4"/>
  <c r="J154" i="5"/>
  <c r="J150" i="5"/>
  <c r="BK137" i="5"/>
  <c r="BK150" i="5"/>
  <c r="BK158" i="5"/>
  <c r="J152" i="5"/>
  <c r="J182" i="6"/>
  <c r="J200" i="6"/>
  <c r="BK206" i="6"/>
  <c r="J174" i="6"/>
  <c r="BK170" i="6"/>
  <c r="J146" i="6"/>
  <c r="BK185" i="6"/>
  <c r="BK147" i="6"/>
  <c r="BK178" i="6"/>
  <c r="BK181" i="6"/>
  <c r="J152" i="6"/>
  <c r="BK131" i="6"/>
  <c r="BK150" i="6"/>
  <c r="BK191" i="6"/>
  <c r="BK308" i="7"/>
  <c r="BK215" i="7"/>
  <c r="J391" i="7"/>
  <c r="J327" i="7"/>
  <c r="BK180" i="7"/>
  <c r="J373" i="7"/>
  <c r="J303" i="7"/>
  <c r="J278" i="7"/>
  <c r="J234" i="7"/>
  <c r="J316" i="7"/>
  <c r="J249" i="7"/>
  <c r="J148" i="7"/>
  <c r="BK279" i="7"/>
  <c r="J243" i="7"/>
  <c r="BK154" i="7"/>
  <c r="J310" i="7"/>
  <c r="BK325" i="7"/>
  <c r="J294" i="7"/>
  <c r="J173" i="7"/>
  <c r="J206" i="8"/>
  <c r="BK187" i="8"/>
  <c r="J174" i="8"/>
  <c r="J166" i="8"/>
  <c r="BK207" i="8"/>
  <c r="BK174" i="8"/>
  <c r="J149" i="8"/>
  <c r="BK183" i="8"/>
  <c r="BK166" i="8"/>
  <c r="BK147" i="8"/>
  <c r="J162" i="8"/>
  <c r="J150" i="9"/>
  <c r="J143" i="9"/>
  <c r="J148" i="9"/>
  <c r="J136" i="9"/>
  <c r="J182" i="10"/>
  <c r="J157" i="10"/>
  <c r="BK136" i="10"/>
  <c r="BK176" i="10"/>
  <c r="BK182" i="10"/>
  <c r="J144" i="10"/>
  <c r="J164" i="10"/>
  <c r="J149" i="10"/>
  <c r="BK175" i="10"/>
  <c r="BK162" i="10"/>
  <c r="J136" i="10"/>
  <c r="J143" i="10"/>
  <c r="BK144" i="10"/>
  <c r="BK274" i="11"/>
  <c r="BK193" i="11"/>
  <c r="J136" i="11"/>
  <c r="J266" i="11"/>
  <c r="BK261" i="11"/>
  <c r="J255" i="11"/>
  <c r="J241" i="11"/>
  <c r="J227" i="11"/>
  <c r="J214" i="11"/>
  <c r="J207" i="11"/>
  <c r="BK200" i="11"/>
  <c r="BK157" i="11"/>
  <c r="J235" i="11"/>
  <c r="BK266" i="11"/>
  <c r="BK234" i="11"/>
  <c r="BK174" i="11"/>
  <c r="BK209" i="11"/>
  <c r="BK190" i="11"/>
  <c r="J243" i="11"/>
  <c r="BK227" i="11"/>
  <c r="BK194" i="11"/>
  <c r="BK147" i="11"/>
  <c r="J187" i="11"/>
  <c r="BK167" i="11"/>
  <c r="BK132" i="11"/>
  <c r="BK356" i="2"/>
  <c r="J303" i="2"/>
  <c r="J272" i="2"/>
  <c r="J240" i="2"/>
  <c r="J222" i="2"/>
  <c r="BK202" i="2"/>
  <c r="J176" i="2"/>
  <c r="J297" i="2"/>
  <c r="J267" i="2"/>
  <c r="BK238" i="2"/>
  <c r="BK220" i="2"/>
  <c r="BK210" i="2"/>
  <c r="J193" i="2"/>
  <c r="BK168" i="2"/>
  <c r="J145" i="2"/>
  <c r="J376" i="2"/>
  <c r="BK370" i="2"/>
  <c r="BK331" i="2"/>
  <c r="J309" i="2"/>
  <c r="J277" i="2"/>
  <c r="BK270" i="2"/>
  <c r="BK267" i="2"/>
  <c r="BK250" i="2"/>
  <c r="J242" i="2"/>
  <c r="BK230" i="2"/>
  <c r="BK223" i="2"/>
  <c r="J220" i="2"/>
  <c r="BK214" i="2"/>
  <c r="J204" i="2"/>
  <c r="J195" i="2"/>
  <c r="BK187" i="2"/>
  <c r="J159" i="2"/>
  <c r="J153" i="3"/>
  <c r="BK140" i="3"/>
  <c r="J152" i="4"/>
  <c r="J133" i="4"/>
  <c r="J147" i="4"/>
  <c r="BK147" i="4"/>
  <c r="BK133" i="4"/>
  <c r="J148" i="4"/>
  <c r="J139" i="4"/>
  <c r="BK137" i="4"/>
  <c r="BK149" i="5"/>
  <c r="J157" i="5"/>
  <c r="BK164" i="5"/>
  <c r="BK146" i="5"/>
  <c r="BK179" i="6"/>
  <c r="J153" i="6"/>
  <c r="BK199" i="6"/>
  <c r="BK141" i="6"/>
  <c r="J169" i="6"/>
  <c r="BK166" i="6"/>
  <c r="BK136" i="6"/>
  <c r="J190" i="6"/>
  <c r="BK164" i="6"/>
  <c r="BK193" i="6"/>
  <c r="BK175" i="6"/>
  <c r="J134" i="6"/>
  <c r="J180" i="6"/>
  <c r="BK169" i="6"/>
  <c r="BK151" i="6"/>
  <c r="J162" i="6"/>
  <c r="J165" i="6"/>
  <c r="J144" i="6"/>
  <c r="J196" i="6"/>
  <c r="J187" i="6"/>
  <c r="J191" i="6"/>
  <c r="J178" i="6"/>
  <c r="J275" i="7"/>
  <c r="J241" i="7"/>
  <c r="BK173" i="7"/>
  <c r="J151" i="7"/>
  <c r="J348" i="7"/>
  <c r="J271" i="7"/>
  <c r="J178" i="7"/>
  <c r="J141" i="7"/>
  <c r="BK306" i="7"/>
  <c r="BK357" i="7"/>
  <c r="J290" i="7"/>
  <c r="BK146" i="7"/>
  <c r="BK139" i="7"/>
  <c r="J280" i="7"/>
  <c r="J250" i="7"/>
  <c r="BK184" i="7"/>
  <c r="BK153" i="7"/>
  <c r="J296" i="7"/>
  <c r="J260" i="7"/>
  <c r="J224" i="7"/>
  <c r="J186" i="7"/>
  <c r="J346" i="7"/>
  <c r="J314" i="7"/>
  <c r="BK262" i="7"/>
  <c r="BK249" i="7"/>
  <c r="BK286" i="7"/>
  <c r="BK141" i="7"/>
  <c r="BK348" i="7"/>
  <c r="J318" i="7"/>
  <c r="J270" i="7"/>
  <c r="J192" i="7"/>
  <c r="BK172" i="7"/>
  <c r="J329" i="7"/>
  <c r="BK294" i="7"/>
  <c r="BK259" i="7"/>
  <c r="BK327" i="7"/>
  <c r="BK288" i="7"/>
  <c r="BK240" i="7"/>
  <c r="J180" i="7"/>
  <c r="BK210" i="8"/>
  <c r="BK200" i="8"/>
  <c r="BK184" i="8"/>
  <c r="J156" i="8"/>
  <c r="J136" i="8"/>
  <c r="BK208" i="8"/>
  <c r="J205" i="8"/>
  <c r="J195" i="8"/>
  <c r="J172" i="8"/>
  <c r="BK209" i="8"/>
  <c r="J199" i="8"/>
  <c r="J194" i="8"/>
  <c r="BK180" i="8"/>
  <c r="J171" i="8"/>
  <c r="BK196" i="8"/>
  <c r="J182" i="8"/>
  <c r="J196" i="8"/>
  <c r="J189" i="8"/>
  <c r="J169" i="8"/>
  <c r="BK142" i="8"/>
  <c r="BK138" i="8"/>
  <c r="J153" i="9"/>
  <c r="BK153" i="9"/>
  <c r="J142" i="9"/>
  <c r="BK141" i="9"/>
  <c r="BK158" i="9"/>
  <c r="BK140" i="9"/>
  <c r="J132" i="9"/>
  <c r="J177" i="10"/>
  <c r="BK155" i="10"/>
  <c r="BK137" i="10"/>
  <c r="BK181" i="10"/>
  <c r="BK174" i="10"/>
  <c r="BK161" i="10"/>
  <c r="BK146" i="10"/>
  <c r="BK170" i="10"/>
  <c r="J155" i="10"/>
  <c r="J130" i="10"/>
  <c r="BK159" i="10"/>
  <c r="J163" i="10"/>
  <c r="BK145" i="10"/>
  <c r="J142" i="10"/>
  <c r="BK142" i="10"/>
  <c r="J328" i="2"/>
  <c r="BK277" i="2"/>
  <c r="BK253" i="2"/>
  <c r="BK193" i="2"/>
  <c r="J148" i="2"/>
  <c r="BK192" i="3"/>
  <c r="J186" i="3"/>
  <c r="BK177" i="3"/>
  <c r="J163" i="3"/>
  <c r="BK195" i="3"/>
  <c r="BK185" i="3"/>
  <c r="BK176" i="3"/>
  <c r="J166" i="3"/>
  <c r="BK158" i="3"/>
  <c r="BK151" i="3"/>
  <c r="J137" i="3"/>
  <c r="BK188" i="3"/>
  <c r="J176" i="3"/>
  <c r="BK166" i="3"/>
  <c r="BK152" i="3"/>
  <c r="BK139" i="3"/>
  <c r="BK146" i="4"/>
  <c r="BK140" i="4"/>
  <c r="BK155" i="4"/>
  <c r="BK161" i="4"/>
  <c r="BK148" i="4"/>
  <c r="J143" i="5"/>
  <c r="J159" i="5"/>
  <c r="J142" i="5"/>
  <c r="J137" i="5"/>
  <c r="J202" i="6"/>
  <c r="J137" i="6"/>
  <c r="BK157" i="6"/>
  <c r="J175" i="6"/>
  <c r="J151" i="6"/>
  <c r="J201" i="6"/>
  <c r="BK163" i="6"/>
  <c r="J150" i="6"/>
  <c r="BK198" i="6"/>
  <c r="BK171" i="6"/>
  <c r="BK148" i="6"/>
  <c r="J204" i="6"/>
  <c r="BK153" i="6"/>
  <c r="BK137" i="6"/>
  <c r="BK133" i="6"/>
  <c r="BK391" i="7"/>
  <c r="J300" i="7"/>
  <c r="J240" i="7"/>
  <c r="BK161" i="7"/>
  <c r="J366" i="7"/>
  <c r="J230" i="7"/>
  <c r="BK202" i="7"/>
  <c r="BK344" i="7"/>
  <c r="J371" i="7"/>
  <c r="BK300" i="7"/>
  <c r="BK246" i="7"/>
  <c r="J389" i="7"/>
  <c r="BK274" i="7"/>
  <c r="BK228" i="7"/>
  <c r="J387" i="7"/>
  <c r="J298" i="7"/>
  <c r="J164" i="7"/>
  <c r="J357" i="7"/>
  <c r="BK312" i="7"/>
  <c r="J200" i="7"/>
  <c r="BK385" i="7"/>
  <c r="BK247" i="7"/>
  <c r="J322" i="7"/>
  <c r="J266" i="7"/>
  <c r="BK194" i="7"/>
  <c r="J305" i="7"/>
  <c r="J247" i="7"/>
  <c r="BK271" i="7"/>
  <c r="J217" i="7"/>
  <c r="J212" i="8"/>
  <c r="BK190" i="8"/>
  <c r="BK140" i="8"/>
  <c r="BK189" i="8"/>
  <c r="J179" i="8"/>
  <c r="J147" i="8"/>
  <c r="BK205" i="8"/>
  <c r="BK186" i="8"/>
  <c r="J197" i="8"/>
  <c r="BK168" i="8"/>
  <c r="BK175" i="8"/>
  <c r="J156" i="9"/>
  <c r="J158" i="9"/>
  <c r="J137" i="9"/>
  <c r="J134" i="9"/>
  <c r="BK168" i="10"/>
  <c r="J179" i="10"/>
  <c r="J162" i="10"/>
  <c r="J159" i="10"/>
  <c r="J129" i="10"/>
  <c r="J158" i="10"/>
  <c r="J154" i="10"/>
  <c r="J131" i="10"/>
  <c r="BK135" i="10"/>
  <c r="BK275" i="11"/>
  <c r="J202" i="11"/>
  <c r="J194" i="11"/>
  <c r="J155" i="11"/>
  <c r="BK139" i="11"/>
  <c r="J216" i="11"/>
  <c r="J275" i="11"/>
  <c r="J248" i="11"/>
  <c r="J218" i="11"/>
  <c r="J188" i="11"/>
  <c r="J269" i="11"/>
  <c r="BK213" i="11"/>
  <c r="BK195" i="11"/>
  <c r="J140" i="11"/>
  <c r="BK238" i="11"/>
  <c r="J213" i="11"/>
  <c r="J200" i="11"/>
  <c r="BK165" i="11"/>
  <c r="BK218" i="11"/>
  <c r="J209" i="11"/>
  <c r="BK160" i="11"/>
  <c r="J168" i="11"/>
  <c r="J133" i="11"/>
  <c r="BK138" i="11"/>
  <c r="J370" i="2"/>
  <c r="BK328" i="2"/>
  <c r="J278" i="2"/>
  <c r="J253" i="2"/>
  <c r="BK213" i="2"/>
  <c r="BK178" i="2"/>
  <c r="J150" i="2"/>
  <c r="BK372" i="2"/>
  <c r="BK358" i="2"/>
  <c r="J332" i="2"/>
  <c r="BK301" i="2"/>
  <c r="BK255" i="2"/>
  <c r="BK234" i="2"/>
  <c r="BK216" i="2"/>
  <c r="BK182" i="2"/>
  <c r="J166" i="2"/>
  <c r="BK151" i="2"/>
  <c r="BK342" i="2"/>
  <c r="BK295" i="2"/>
  <c r="BK261" i="2"/>
  <c r="J234" i="2"/>
  <c r="J214" i="2"/>
  <c r="J191" i="2"/>
  <c r="BK156" i="2"/>
  <c r="BK142" i="2"/>
  <c r="J373" i="2"/>
  <c r="J368" i="2"/>
  <c r="J301" i="2"/>
  <c r="J274" i="2"/>
  <c r="J257" i="2"/>
  <c r="BK245" i="2"/>
  <c r="J228" i="2"/>
  <c r="BK221" i="2"/>
  <c r="J213" i="2"/>
  <c r="J202" i="2"/>
  <c r="J170" i="2"/>
  <c r="J141" i="2"/>
  <c r="J197" i="3"/>
  <c r="J189" i="3"/>
  <c r="J185" i="3"/>
  <c r="J171" i="3"/>
  <c r="J157" i="3"/>
  <c r="BK150" i="3"/>
  <c r="J143" i="3"/>
  <c r="BK198" i="3"/>
  <c r="J191" i="3"/>
  <c r="BK184" i="3"/>
  <c r="J177" i="3"/>
  <c r="BK162" i="3"/>
  <c r="J152" i="3"/>
  <c r="J139" i="3"/>
  <c r="J198" i="3"/>
  <c r="J193" i="3"/>
  <c r="J179" i="3"/>
  <c r="BK171" i="3"/>
  <c r="BK165" i="3"/>
  <c r="J146" i="3"/>
  <c r="J136" i="3"/>
  <c r="BK142" i="4"/>
  <c r="J145" i="4"/>
  <c r="J142" i="4"/>
  <c r="J160" i="4"/>
  <c r="J140" i="4"/>
  <c r="J158" i="4"/>
  <c r="J160" i="5"/>
  <c r="J158" i="5"/>
  <c r="J146" i="5"/>
  <c r="BK155" i="5"/>
  <c r="BK154" i="5"/>
  <c r="J133" i="5"/>
  <c r="J147" i="6"/>
  <c r="BK149" i="6"/>
  <c r="J163" i="6"/>
  <c r="BK139" i="6"/>
  <c r="J136" i="6"/>
  <c r="BK366" i="7"/>
  <c r="J248" i="7"/>
  <c r="BK389" i="7"/>
  <c r="BK320" i="7"/>
  <c r="J194" i="7"/>
  <c r="J365" i="7"/>
  <c r="BK322" i="7"/>
  <c r="BK210" i="7"/>
  <c r="J277" i="7"/>
  <c r="J184" i="7"/>
  <c r="BK278" i="7"/>
  <c r="J245" i="7"/>
  <c r="BK164" i="7"/>
  <c r="BK140" i="7"/>
  <c r="J236" i="7"/>
  <c r="J306" i="7"/>
  <c r="BK270" i="7"/>
  <c r="BK170" i="8"/>
  <c r="BK167" i="8"/>
  <c r="BK145" i="9"/>
  <c r="J140" i="9"/>
  <c r="BK148" i="9"/>
  <c r="BK185" i="10"/>
  <c r="BK171" i="10"/>
  <c r="BK148" i="10"/>
  <c r="BK134" i="10"/>
  <c r="J167" i="10"/>
  <c r="BK179" i="10"/>
  <c r="BK154" i="10"/>
  <c r="J134" i="10"/>
  <c r="BK156" i="10"/>
  <c r="BK173" i="10"/>
  <c r="BK133" i="10"/>
  <c r="BK150" i="10"/>
  <c r="J132" i="10"/>
  <c r="BK272" i="11"/>
  <c r="BK205" i="11"/>
  <c r="J174" i="11"/>
  <c r="J272" i="11"/>
  <c r="J251" i="11"/>
  <c r="J228" i="11"/>
  <c r="J205" i="11"/>
  <c r="BK178" i="11"/>
  <c r="BK231" i="11"/>
  <c r="J197" i="11"/>
  <c r="BK141" i="11"/>
  <c r="BK133" i="11"/>
  <c r="J132" i="11"/>
  <c r="J352" i="2"/>
  <c r="BK351" i="2"/>
  <c r="J313" i="2"/>
  <c r="J289" i="2"/>
  <c r="J263" i="2"/>
  <c r="J245" i="2"/>
  <c r="BK224" i="2"/>
  <c r="J210" i="2"/>
  <c r="J197" i="2"/>
  <c r="J168" i="2"/>
  <c r="J144" i="2"/>
  <c r="J237" i="2"/>
  <c r="J211" i="2"/>
  <c r="J201" i="2"/>
  <c r="J184" i="2"/>
  <c r="J151" i="2"/>
  <c r="J199" i="3"/>
  <c r="BK191" i="3"/>
  <c r="BK190" i="3"/>
  <c r="J187" i="3"/>
  <c r="J180" i="3"/>
  <c r="J173" i="3"/>
  <c r="BK170" i="3"/>
  <c r="BK159" i="3"/>
  <c r="BK153" i="3"/>
  <c r="J144" i="3"/>
  <c r="BK199" i="3"/>
  <c r="J192" i="3"/>
  <c r="BK189" i="3"/>
  <c r="BK179" i="3"/>
  <c r="BK173" i="3"/>
  <c r="J165" i="3"/>
  <c r="J156" i="3"/>
  <c r="J150" i="3"/>
  <c r="J140" i="3"/>
  <c r="BK133" i="3"/>
  <c r="J194" i="3"/>
  <c r="BK186" i="3"/>
  <c r="BK180" i="3"/>
  <c r="BK172" i="3"/>
  <c r="BK168" i="3"/>
  <c r="J162" i="3"/>
  <c r="BK156" i="3"/>
  <c r="BK143" i="3"/>
  <c r="BK137" i="3"/>
  <c r="BK138" i="5"/>
  <c r="BK151" i="5"/>
  <c r="J151" i="5"/>
  <c r="BK192" i="6"/>
  <c r="BK160" i="6"/>
  <c r="BK145" i="6"/>
  <c r="BK200" i="6"/>
  <c r="J154" i="6"/>
  <c r="BK188" i="6"/>
  <c r="BK196" i="6"/>
  <c r="J181" i="6"/>
  <c r="BK168" i="6"/>
  <c r="J139" i="6"/>
  <c r="BK379" i="7"/>
  <c r="J385" i="7"/>
  <c r="J213" i="7"/>
  <c r="BK166" i="7"/>
  <c r="J139" i="7"/>
  <c r="BK365" i="7"/>
  <c r="J304" i="7"/>
  <c r="BK248" i="7"/>
  <c r="J143" i="7"/>
  <c r="BK328" i="7"/>
  <c r="BK370" i="7"/>
  <c r="J312" i="7"/>
  <c r="J238" i="7"/>
  <c r="BK213" i="7"/>
  <c r="BK318" i="7"/>
  <c r="BK275" i="7"/>
  <c r="BK232" i="7"/>
  <c r="J171" i="7"/>
  <c r="J379" i="7"/>
  <c r="BK329" i="7"/>
  <c r="J206" i="7"/>
  <c r="J166" i="7"/>
  <c r="J142" i="7"/>
  <c r="BK335" i="7"/>
  <c r="BK282" i="7"/>
  <c r="J388" i="7"/>
  <c r="BK355" i="7"/>
  <c r="J210" i="7"/>
  <c r="J182" i="7"/>
  <c r="BK373" i="7"/>
  <c r="BK342" i="7"/>
  <c r="J268" i="7"/>
  <c r="BK243" i="7"/>
  <c r="BK200" i="7"/>
  <c r="J157" i="7"/>
  <c r="BK148" i="7"/>
  <c r="J302" i="7"/>
  <c r="J253" i="7"/>
  <c r="BK316" i="7"/>
  <c r="J292" i="7"/>
  <c r="J219" i="7"/>
  <c r="BK206" i="7"/>
  <c r="BK143" i="7"/>
  <c r="J204" i="8"/>
  <c r="J192" i="8"/>
  <c r="J186" i="8"/>
  <c r="BK157" i="8"/>
  <c r="J180" i="8"/>
  <c r="J167" i="8"/>
  <c r="J207" i="8"/>
  <c r="BK197" i="8"/>
  <c r="J160" i="8"/>
  <c r="J144" i="8"/>
  <c r="BK135" i="8"/>
  <c r="J190" i="8"/>
  <c r="BK136" i="8"/>
  <c r="BK182" i="8"/>
  <c r="J173" i="8"/>
  <c r="J140" i="8"/>
  <c r="J137" i="8"/>
  <c r="BK154" i="9"/>
  <c r="J145" i="9"/>
  <c r="J151" i="9"/>
  <c r="BK142" i="9"/>
  <c r="BK152" i="9"/>
  <c r="BK134" i="9"/>
  <c r="J181" i="10"/>
  <c r="BK158" i="10"/>
  <c r="J146" i="10"/>
  <c r="BK180" i="10"/>
  <c r="J187" i="10"/>
  <c r="J156" i="10"/>
  <c r="BK140" i="10"/>
  <c r="J160" i="10"/>
  <c r="J174" i="10"/>
  <c r="J161" i="10"/>
  <c r="BK143" i="10"/>
  <c r="BK157" i="10"/>
  <c r="BK151" i="10"/>
  <c r="J172" i="10"/>
  <c r="BK129" i="10"/>
  <c r="J267" i="11"/>
  <c r="J201" i="11"/>
  <c r="J165" i="11"/>
  <c r="J274" i="11"/>
  <c r="BK242" i="11"/>
  <c r="BK197" i="11"/>
  <c r="J142" i="11"/>
  <c r="J138" i="11"/>
  <c r="J153" i="11"/>
  <c r="J364" i="2"/>
  <c r="J346" i="2"/>
  <c r="BK285" i="2"/>
  <c r="J261" i="2"/>
  <c r="J232" i="2"/>
  <c r="BK211" i="2"/>
  <c r="BK189" i="2"/>
  <c r="BK166" i="2"/>
  <c r="BK141" i="2"/>
  <c r="J366" i="2"/>
  <c r="J356" i="2"/>
  <c r="J345" i="2"/>
  <c r="J295" i="2"/>
  <c r="J250" i="2"/>
  <c r="BK232" i="2"/>
  <c r="BK197" i="2"/>
  <c r="BK176" i="2"/>
  <c r="J143" i="2"/>
  <c r="BK315" i="2"/>
  <c r="BK268" i="2"/>
  <c r="BK240" i="2"/>
  <c r="BK228" i="2"/>
  <c r="J200" i="2"/>
  <c r="BK164" i="2"/>
  <c r="BK143" i="2"/>
  <c r="F35" i="2"/>
  <c r="BK169" i="3"/>
  <c r="J154" i="3"/>
  <c r="BK141" i="3"/>
  <c r="BK197" i="3"/>
  <c r="J184" i="3"/>
  <c r="J175" i="3"/>
  <c r="J170" i="3"/>
  <c r="J158" i="3"/>
  <c r="J151" i="3"/>
  <c r="BK135" i="3"/>
  <c r="J136" i="4"/>
  <c r="BK136" i="4"/>
  <c r="BK157" i="4"/>
  <c r="J137" i="4"/>
  <c r="J149" i="4"/>
  <c r="J162" i="5"/>
  <c r="J165" i="5"/>
  <c r="J155" i="5"/>
  <c r="J139" i="5"/>
  <c r="BK143" i="5"/>
  <c r="BK157" i="5"/>
  <c r="BK163" i="5"/>
  <c r="J138" i="5"/>
  <c r="BK201" i="6"/>
  <c r="BK138" i="6"/>
  <c r="J160" i="6"/>
  <c r="J197" i="6"/>
  <c r="J173" i="6"/>
  <c r="J143" i="6"/>
  <c r="J166" i="6"/>
  <c r="BK152" i="6"/>
  <c r="BK197" i="6"/>
  <c r="J145" i="6"/>
  <c r="J132" i="6"/>
  <c r="J194" i="6"/>
  <c r="J161" i="6"/>
  <c r="J189" i="6"/>
  <c r="J141" i="6"/>
  <c r="BK388" i="7"/>
  <c r="BK304" i="7"/>
  <c r="J159" i="7"/>
  <c r="BK337" i="7"/>
  <c r="BK253" i="7"/>
  <c r="BK208" i="7"/>
  <c r="J377" i="7"/>
  <c r="J257" i="7"/>
  <c r="J222" i="7"/>
  <c r="J140" i="7"/>
  <c r="J279" i="7"/>
  <c r="BK241" i="7"/>
  <c r="J342" i="7"/>
  <c r="BK266" i="7"/>
  <c r="J226" i="7"/>
  <c r="BK171" i="7"/>
  <c r="J353" i="7"/>
  <c r="J320" i="7"/>
  <c r="J196" i="7"/>
  <c r="BK362" i="7"/>
  <c r="BK196" i="7"/>
  <c r="J172" i="7"/>
  <c r="BK346" i="7"/>
  <c r="BK302" i="7"/>
  <c r="BK226" i="7"/>
  <c r="BK182" i="7"/>
  <c r="J153" i="7"/>
  <c r="J262" i="7"/>
  <c r="BK186" i="7"/>
  <c r="BK198" i="8"/>
  <c r="J175" i="8"/>
  <c r="J170" i="8"/>
  <c r="J210" i="8"/>
  <c r="J201" i="8"/>
  <c r="J184" i="8"/>
  <c r="BK169" i="8"/>
  <c r="BK201" i="8"/>
  <c r="J191" i="8"/>
  <c r="BK153" i="8"/>
  <c r="BK191" i="8"/>
  <c r="J153" i="8"/>
  <c r="J176" i="8"/>
  <c r="BK137" i="8"/>
  <c r="BK157" i="9"/>
  <c r="J157" i="9"/>
  <c r="J138" i="9"/>
  <c r="J141" i="9"/>
  <c r="J180" i="10"/>
  <c r="BK141" i="10"/>
  <c r="BK187" i="10"/>
  <c r="J165" i="10"/>
  <c r="BK177" i="10"/>
  <c r="BK149" i="10"/>
  <c r="J173" i="10"/>
  <c r="J170" i="10"/>
  <c r="J147" i="10"/>
  <c r="J166" i="10"/>
  <c r="BK228" i="11"/>
  <c r="J204" i="11"/>
  <c r="J178" i="11"/>
  <c r="BK140" i="11"/>
  <c r="BK214" i="11"/>
  <c r="BK262" i="11"/>
  <c r="BK236" i="11"/>
  <c r="BK145" i="11"/>
  <c r="BK216" i="11"/>
  <c r="BK168" i="11"/>
  <c r="J263" i="11"/>
  <c r="BK233" i="11"/>
  <c r="BK144" i="11"/>
  <c r="BK146" i="11"/>
  <c r="J141" i="11"/>
  <c r="R163" i="2" l="1"/>
  <c r="R229" i="2"/>
  <c r="BK271" i="2"/>
  <c r="J271" i="2"/>
  <c r="J112" i="2"/>
  <c r="T271" i="2"/>
  <c r="T344" i="2"/>
  <c r="T371" i="2"/>
  <c r="P138" i="3"/>
  <c r="T148" i="3"/>
  <c r="BK200" i="3"/>
  <c r="J200" i="3"/>
  <c r="J108" i="3" s="1"/>
  <c r="R134" i="4"/>
  <c r="R129" i="4"/>
  <c r="BK162" i="4"/>
  <c r="J162" i="4"/>
  <c r="J106" i="4" s="1"/>
  <c r="T147" i="2"/>
  <c r="R158" i="2"/>
  <c r="BK199" i="2"/>
  <c r="J199" i="2" s="1"/>
  <c r="J104" i="2" s="1"/>
  <c r="BK208" i="2"/>
  <c r="J208" i="2" s="1"/>
  <c r="J107" i="2" s="1"/>
  <c r="BK225" i="2"/>
  <c r="J225" i="2"/>
  <c r="J109" i="2"/>
  <c r="T225" i="2"/>
  <c r="T138" i="3"/>
  <c r="P160" i="3"/>
  <c r="BK134" i="4"/>
  <c r="J134" i="4" s="1"/>
  <c r="J102" i="4" s="1"/>
  <c r="T140" i="2"/>
  <c r="P158" i="2"/>
  <c r="R190" i="2"/>
  <c r="P208" i="2"/>
  <c r="R225" i="2"/>
  <c r="BK304" i="2"/>
  <c r="J304" i="2" s="1"/>
  <c r="J114" i="2" s="1"/>
  <c r="BK365" i="2"/>
  <c r="J365" i="2"/>
  <c r="J116" i="2" s="1"/>
  <c r="BK138" i="3"/>
  <c r="J138" i="3" s="1"/>
  <c r="J102" i="3" s="1"/>
  <c r="R148" i="3"/>
  <c r="T181" i="3"/>
  <c r="T134" i="4"/>
  <c r="T129" i="4"/>
  <c r="T148" i="5"/>
  <c r="BK166" i="5"/>
  <c r="J166" i="5"/>
  <c r="J108" i="5" s="1"/>
  <c r="T129" i="6"/>
  <c r="T184" i="6"/>
  <c r="R145" i="7"/>
  <c r="T163" i="7"/>
  <c r="BK221" i="7"/>
  <c r="T244" i="7"/>
  <c r="P276" i="7"/>
  <c r="R326" i="7"/>
  <c r="R356" i="7"/>
  <c r="R386" i="7"/>
  <c r="P134" i="8"/>
  <c r="T150" i="8"/>
  <c r="BK181" i="8"/>
  <c r="J181" i="8" s="1"/>
  <c r="J108" i="8" s="1"/>
  <c r="BK202" i="8"/>
  <c r="J202" i="8" s="1"/>
  <c r="J109" i="8" s="1"/>
  <c r="R147" i="9"/>
  <c r="P139" i="10"/>
  <c r="P178" i="10"/>
  <c r="P129" i="6"/>
  <c r="R177" i="6"/>
  <c r="T195" i="6"/>
  <c r="BK138" i="7"/>
  <c r="J138" i="7" s="1"/>
  <c r="J98" i="7" s="1"/>
  <c r="P150" i="7"/>
  <c r="P185" i="7"/>
  <c r="R221" i="7"/>
  <c r="P252" i="7"/>
  <c r="P269" i="7"/>
  <c r="P220" i="7" s="1"/>
  <c r="R301" i="7"/>
  <c r="R364" i="7"/>
  <c r="BK134" i="8"/>
  <c r="J134" i="8" s="1"/>
  <c r="J100" i="8" s="1"/>
  <c r="R154" i="8"/>
  <c r="T164" i="8"/>
  <c r="R202" i="8"/>
  <c r="T155" i="9"/>
  <c r="T163" i="2"/>
  <c r="T199" i="2"/>
  <c r="T208" i="2"/>
  <c r="R244" i="2"/>
  <c r="R304" i="2"/>
  <c r="BK371" i="2"/>
  <c r="J371" i="2" s="1"/>
  <c r="J117" i="2" s="1"/>
  <c r="R138" i="3"/>
  <c r="T160" i="3"/>
  <c r="R144" i="4"/>
  <c r="R143" i="4" s="1"/>
  <c r="BK136" i="5"/>
  <c r="J136" i="5"/>
  <c r="J102" i="5"/>
  <c r="P156" i="5"/>
  <c r="P161" i="5"/>
  <c r="T140" i="6"/>
  <c r="T128" i="6" s="1"/>
  <c r="T177" i="6"/>
  <c r="P195" i="6"/>
  <c r="R150" i="7"/>
  <c r="R185" i="7"/>
  <c r="R212" i="7"/>
  <c r="P244" i="7"/>
  <c r="BK269" i="7"/>
  <c r="J269" i="7"/>
  <c r="J109" i="7" s="1"/>
  <c r="T269" i="7"/>
  <c r="T301" i="7"/>
  <c r="P364" i="7"/>
  <c r="P386" i="7"/>
  <c r="BK154" i="8"/>
  <c r="J154" i="8"/>
  <c r="J104" i="8"/>
  <c r="R164" i="8"/>
  <c r="P202" i="8"/>
  <c r="BK131" i="11"/>
  <c r="J131" i="11"/>
  <c r="J98" i="11" s="1"/>
  <c r="P163" i="2"/>
  <c r="R199" i="2"/>
  <c r="R208" i="2"/>
  <c r="BK229" i="2"/>
  <c r="J229" i="2" s="1"/>
  <c r="J110" i="2" s="1"/>
  <c r="BK276" i="2"/>
  <c r="J276" i="2"/>
  <c r="J113" i="2" s="1"/>
  <c r="P344" i="2"/>
  <c r="R371" i="2"/>
  <c r="R135" i="11"/>
  <c r="T212" i="11"/>
  <c r="P140" i="2"/>
  <c r="P215" i="2"/>
  <c r="P244" i="2"/>
  <c r="P271" i="2"/>
  <c r="T276" i="2"/>
  <c r="R365" i="2"/>
  <c r="R160" i="3"/>
  <c r="R186" i="11"/>
  <c r="BK147" i="2"/>
  <c r="J147" i="2"/>
  <c r="J99" i="2" s="1"/>
  <c r="BK190" i="2"/>
  <c r="J190" i="2"/>
  <c r="J103" i="2" s="1"/>
  <c r="BK215" i="2"/>
  <c r="J215" i="2" s="1"/>
  <c r="J108" i="2" s="1"/>
  <c r="T229" i="2"/>
  <c r="P304" i="2"/>
  <c r="P365" i="2"/>
  <c r="BK377" i="2"/>
  <c r="J377" i="2"/>
  <c r="J118" i="2" s="1"/>
  <c r="T134" i="3"/>
  <c r="T131" i="3"/>
  <c r="P148" i="3"/>
  <c r="P181" i="3"/>
  <c r="P134" i="4"/>
  <c r="P129" i="4"/>
  <c r="R136" i="5"/>
  <c r="R131" i="5"/>
  <c r="BK148" i="5"/>
  <c r="J148" i="5" s="1"/>
  <c r="J105" i="5" s="1"/>
  <c r="BK156" i="5"/>
  <c r="J156" i="5"/>
  <c r="J106" i="5" s="1"/>
  <c r="R161" i="5"/>
  <c r="R140" i="6"/>
  <c r="P177" i="6"/>
  <c r="R195" i="6"/>
  <c r="BK150" i="7"/>
  <c r="J150" i="7"/>
  <c r="J100" i="7" s="1"/>
  <c r="BK185" i="7"/>
  <c r="J185" i="7"/>
  <c r="J102" i="7" s="1"/>
  <c r="T221" i="7"/>
  <c r="BK276" i="7"/>
  <c r="J276" i="7" s="1"/>
  <c r="J110" i="7" s="1"/>
  <c r="P301" i="7"/>
  <c r="BK364" i="7"/>
  <c r="J364" i="7"/>
  <c r="J114" i="7"/>
  <c r="T386" i="7"/>
  <c r="R134" i="8"/>
  <c r="BK150" i="8"/>
  <c r="J150" i="8" s="1"/>
  <c r="J103" i="8" s="1"/>
  <c r="T154" i="8"/>
  <c r="R181" i="8"/>
  <c r="BK213" i="8"/>
  <c r="J213" i="8"/>
  <c r="J110" i="8" s="1"/>
  <c r="BK135" i="9"/>
  <c r="J135" i="9"/>
  <c r="J102" i="9" s="1"/>
  <c r="T147" i="9"/>
  <c r="T146" i="9"/>
  <c r="P128" i="10"/>
  <c r="T135" i="11"/>
  <c r="BK226" i="11"/>
  <c r="J226" i="11"/>
  <c r="J102" i="11"/>
  <c r="R140" i="2"/>
  <c r="T158" i="2"/>
  <c r="R215" i="2"/>
  <c r="P229" i="2"/>
  <c r="P276" i="2"/>
  <c r="R344" i="2"/>
  <c r="P371" i="2"/>
  <c r="BK134" i="3"/>
  <c r="J134" i="3"/>
  <c r="J101" i="3" s="1"/>
  <c r="BK181" i="3"/>
  <c r="J181" i="3"/>
  <c r="J107" i="3"/>
  <c r="T136" i="5"/>
  <c r="T131" i="5"/>
  <c r="T156" i="5"/>
  <c r="R129" i="6"/>
  <c r="P184" i="6"/>
  <c r="P138" i="7"/>
  <c r="T150" i="7"/>
  <c r="T185" i="7"/>
  <c r="T212" i="7"/>
  <c r="BK244" i="7"/>
  <c r="J244" i="7"/>
  <c r="J107" i="7"/>
  <c r="R252" i="7"/>
  <c r="T276" i="7"/>
  <c r="T326" i="7"/>
  <c r="P356" i="7"/>
  <c r="BK392" i="7"/>
  <c r="J392" i="7"/>
  <c r="J116" i="7" s="1"/>
  <c r="P150" i="8"/>
  <c r="BK164" i="8"/>
  <c r="J164" i="8" s="1"/>
  <c r="J107" i="8" s="1"/>
  <c r="P181" i="8"/>
  <c r="T202" i="8"/>
  <c r="R135" i="9"/>
  <c r="R130" i="9"/>
  <c r="BK159" i="9"/>
  <c r="J159" i="9" s="1"/>
  <c r="J107" i="9" s="1"/>
  <c r="BK128" i="10"/>
  <c r="J128" i="10" s="1"/>
  <c r="J99" i="10" s="1"/>
  <c r="R128" i="10"/>
  <c r="T128" i="10"/>
  <c r="BK169" i="10"/>
  <c r="J169" i="10"/>
  <c r="J101" i="10"/>
  <c r="BK178" i="10"/>
  <c r="J178" i="10"/>
  <c r="J102" i="10"/>
  <c r="BK188" i="10"/>
  <c r="J188" i="10" s="1"/>
  <c r="J105" i="10" s="1"/>
  <c r="BK135" i="11"/>
  <c r="J135" i="11"/>
  <c r="J99" i="11" s="1"/>
  <c r="BK212" i="11"/>
  <c r="J212" i="11"/>
  <c r="J101" i="11"/>
  <c r="P240" i="11"/>
  <c r="BK140" i="2"/>
  <c r="J140" i="2"/>
  <c r="J98" i="2" s="1"/>
  <c r="R147" i="2"/>
  <c r="BK158" i="2"/>
  <c r="J158" i="2" s="1"/>
  <c r="J101" i="2" s="1"/>
  <c r="T190" i="2"/>
  <c r="BK244" i="2"/>
  <c r="J244" i="2"/>
  <c r="J111" i="2"/>
  <c r="T304" i="2"/>
  <c r="R134" i="3"/>
  <c r="R131" i="3"/>
  <c r="BK148" i="3"/>
  <c r="J148" i="3" s="1"/>
  <c r="J105" i="3" s="1"/>
  <c r="R181" i="3"/>
  <c r="T144" i="4"/>
  <c r="T143" i="4" s="1"/>
  <c r="P136" i="5"/>
  <c r="P131" i="5"/>
  <c r="R156" i="5"/>
  <c r="BK129" i="6"/>
  <c r="J129" i="6"/>
  <c r="J99" i="6"/>
  <c r="BK177" i="6"/>
  <c r="BK128" i="6" s="1"/>
  <c r="J128" i="6" s="1"/>
  <c r="J98" i="6" s="1"/>
  <c r="BK195" i="6"/>
  <c r="J195" i="6"/>
  <c r="J103" i="6" s="1"/>
  <c r="R138" i="7"/>
  <c r="P145" i="7"/>
  <c r="R163" i="7"/>
  <c r="BK212" i="7"/>
  <c r="J212" i="7"/>
  <c r="J103" i="7"/>
  <c r="BK252" i="7"/>
  <c r="J252" i="7" s="1"/>
  <c r="J108" i="7" s="1"/>
  <c r="R276" i="7"/>
  <c r="P326" i="7"/>
  <c r="BK356" i="7"/>
  <c r="J356" i="7" s="1"/>
  <c r="J113" i="7" s="1"/>
  <c r="T356" i="7"/>
  <c r="BK386" i="7"/>
  <c r="J386" i="7"/>
  <c r="J115" i="7"/>
  <c r="P164" i="8"/>
  <c r="P163" i="8" s="1"/>
  <c r="T135" i="9"/>
  <c r="T130" i="9" s="1"/>
  <c r="T129" i="9" s="1"/>
  <c r="BK155" i="9"/>
  <c r="J155" i="9" s="1"/>
  <c r="J106" i="9" s="1"/>
  <c r="R139" i="10"/>
  <c r="R169" i="10"/>
  <c r="T178" i="10"/>
  <c r="R131" i="11"/>
  <c r="BK186" i="11"/>
  <c r="J186" i="11" s="1"/>
  <c r="J100" i="11" s="1"/>
  <c r="P212" i="11"/>
  <c r="T226" i="11"/>
  <c r="T240" i="11"/>
  <c r="P250" i="11"/>
  <c r="BK273" i="11"/>
  <c r="J273" i="11"/>
  <c r="J108" i="11" s="1"/>
  <c r="BK163" i="2"/>
  <c r="J163" i="2"/>
  <c r="J102" i="2" s="1"/>
  <c r="P199" i="2"/>
  <c r="P225" i="2"/>
  <c r="R276" i="2"/>
  <c r="P144" i="4"/>
  <c r="P143" i="4" s="1"/>
  <c r="P128" i="4" s="1"/>
  <c r="AU98" i="1" s="1"/>
  <c r="P148" i="5"/>
  <c r="P147" i="5" s="1"/>
  <c r="T161" i="5"/>
  <c r="BK140" i="6"/>
  <c r="J140" i="6"/>
  <c r="J100" i="6"/>
  <c r="R184" i="6"/>
  <c r="BK145" i="7"/>
  <c r="J145" i="7"/>
  <c r="J99" i="7" s="1"/>
  <c r="BK163" i="7"/>
  <c r="J163" i="7" s="1"/>
  <c r="J101" i="7" s="1"/>
  <c r="P212" i="7"/>
  <c r="T252" i="7"/>
  <c r="R269" i="7"/>
  <c r="BK326" i="7"/>
  <c r="J326" i="7"/>
  <c r="J112" i="7" s="1"/>
  <c r="T364" i="7"/>
  <c r="T134" i="8"/>
  <c r="T133" i="8" s="1"/>
  <c r="P154" i="8"/>
  <c r="T181" i="8"/>
  <c r="P135" i="9"/>
  <c r="P130" i="9" s="1"/>
  <c r="P129" i="9" s="1"/>
  <c r="AU104" i="1" s="1"/>
  <c r="P147" i="9"/>
  <c r="R155" i="9"/>
  <c r="BK139" i="10"/>
  <c r="J139" i="10" s="1"/>
  <c r="J100" i="10" s="1"/>
  <c r="P169" i="10"/>
  <c r="R178" i="10"/>
  <c r="P135" i="11"/>
  <c r="T186" i="11"/>
  <c r="R226" i="11"/>
  <c r="R240" i="11"/>
  <c r="R250" i="11"/>
  <c r="P265" i="11"/>
  <c r="P147" i="2"/>
  <c r="P190" i="2"/>
  <c r="T215" i="2"/>
  <c r="T244" i="2"/>
  <c r="R271" i="2"/>
  <c r="BK344" i="2"/>
  <c r="J344" i="2" s="1"/>
  <c r="J115" i="2" s="1"/>
  <c r="T365" i="2"/>
  <c r="P134" i="3"/>
  <c r="P131" i="3" s="1"/>
  <c r="BK160" i="3"/>
  <c r="J160" i="3"/>
  <c r="J106" i="3" s="1"/>
  <c r="BK144" i="4"/>
  <c r="BK143" i="4" s="1"/>
  <c r="J143" i="4" s="1"/>
  <c r="J104" i="4" s="1"/>
  <c r="R148" i="5"/>
  <c r="R147" i="5" s="1"/>
  <c r="R130" i="5" s="1"/>
  <c r="BK161" i="5"/>
  <c r="J161" i="5" s="1"/>
  <c r="J107" i="5" s="1"/>
  <c r="P140" i="6"/>
  <c r="P128" i="6"/>
  <c r="AU100" i="1"/>
  <c r="BK184" i="6"/>
  <c r="J184" i="6"/>
  <c r="J102" i="6" s="1"/>
  <c r="BK207" i="6"/>
  <c r="J207" i="6"/>
  <c r="J106" i="6" s="1"/>
  <c r="T138" i="7"/>
  <c r="T145" i="7"/>
  <c r="P163" i="7"/>
  <c r="P221" i="7"/>
  <c r="R244" i="7"/>
  <c r="BK301" i="7"/>
  <c r="J301" i="7"/>
  <c r="J111" i="7" s="1"/>
  <c r="R150" i="8"/>
  <c r="BK147" i="9"/>
  <c r="J147" i="9" s="1"/>
  <c r="J105" i="9" s="1"/>
  <c r="P155" i="9"/>
  <c r="P146" i="9"/>
  <c r="T139" i="10"/>
  <c r="T169" i="10"/>
  <c r="P131" i="11"/>
  <c r="T131" i="11"/>
  <c r="P186" i="11"/>
  <c r="R212" i="11"/>
  <c r="P226" i="11"/>
  <c r="BK240" i="11"/>
  <c r="J240" i="11" s="1"/>
  <c r="J103" i="11" s="1"/>
  <c r="BK250" i="11"/>
  <c r="J250" i="11"/>
  <c r="J105" i="11" s="1"/>
  <c r="T250" i="11"/>
  <c r="BK265" i="11"/>
  <c r="J265" i="11" s="1"/>
  <c r="J106" i="11" s="1"/>
  <c r="R265" i="11"/>
  <c r="T265" i="11"/>
  <c r="P273" i="11"/>
  <c r="R273" i="11"/>
  <c r="T273" i="11"/>
  <c r="BK278" i="11"/>
  <c r="J278" i="11"/>
  <c r="J109" i="11" s="1"/>
  <c r="BK132" i="4"/>
  <c r="J132" i="4"/>
  <c r="J101" i="4" s="1"/>
  <c r="BK141" i="4"/>
  <c r="J141" i="4" s="1"/>
  <c r="J103" i="4" s="1"/>
  <c r="BK205" i="2"/>
  <c r="J205" i="2" s="1"/>
  <c r="J105" i="2" s="1"/>
  <c r="BK203" i="6"/>
  <c r="J203" i="6"/>
  <c r="J104" i="6" s="1"/>
  <c r="BK131" i="9"/>
  <c r="J131" i="9"/>
  <c r="J100" i="9" s="1"/>
  <c r="BK133" i="9"/>
  <c r="J133" i="9" s="1"/>
  <c r="J101" i="9" s="1"/>
  <c r="BK184" i="10"/>
  <c r="J184" i="10" s="1"/>
  <c r="J103" i="10" s="1"/>
  <c r="BK132" i="3"/>
  <c r="J132" i="3"/>
  <c r="J100" i="3" s="1"/>
  <c r="BK145" i="3"/>
  <c r="J145" i="3"/>
  <c r="J103" i="3" s="1"/>
  <c r="BK145" i="5"/>
  <c r="J145" i="5" s="1"/>
  <c r="J103" i="5" s="1"/>
  <c r="BK218" i="7"/>
  <c r="J218" i="7" s="1"/>
  <c r="J104" i="7" s="1"/>
  <c r="BK146" i="8"/>
  <c r="J146" i="8"/>
  <c r="J101" i="8" s="1"/>
  <c r="BK144" i="9"/>
  <c r="J144" i="9"/>
  <c r="J103" i="9" s="1"/>
  <c r="BK155" i="2"/>
  <c r="J155" i="2" s="1"/>
  <c r="J100" i="2" s="1"/>
  <c r="BK205" i="6"/>
  <c r="J205" i="6" s="1"/>
  <c r="J105" i="6" s="1"/>
  <c r="BK186" i="10"/>
  <c r="J186" i="10"/>
  <c r="J104" i="10" s="1"/>
  <c r="BK134" i="5"/>
  <c r="J134" i="5"/>
  <c r="J101" i="5" s="1"/>
  <c r="BK148" i="8"/>
  <c r="BK133" i="8" s="1"/>
  <c r="J133" i="8" s="1"/>
  <c r="J99" i="8" s="1"/>
  <c r="BK271" i="11"/>
  <c r="J271" i="11" s="1"/>
  <c r="J107" i="11" s="1"/>
  <c r="BK130" i="4"/>
  <c r="J130" i="4"/>
  <c r="J100" i="4" s="1"/>
  <c r="BK132" i="5"/>
  <c r="J132" i="5"/>
  <c r="J100" i="5" s="1"/>
  <c r="BK161" i="8"/>
  <c r="J161" i="8" s="1"/>
  <c r="J105" i="8" s="1"/>
  <c r="BK247" i="11"/>
  <c r="J247" i="11" s="1"/>
  <c r="J104" i="11" s="1"/>
  <c r="J126" i="11"/>
  <c r="BE140" i="11"/>
  <c r="BE142" i="11"/>
  <c r="BE143" i="11"/>
  <c r="BE160" i="11"/>
  <c r="F92" i="11"/>
  <c r="BE132" i="11"/>
  <c r="BE138" i="11"/>
  <c r="BE141" i="11"/>
  <c r="BE147" i="11"/>
  <c r="BE153" i="11"/>
  <c r="BE155" i="11"/>
  <c r="BE167" i="11"/>
  <c r="J89" i="11"/>
  <c r="E119" i="11"/>
  <c r="BE139" i="11"/>
  <c r="BE157" i="11"/>
  <c r="BE176" i="11"/>
  <c r="BE190" i="11"/>
  <c r="BE198" i="11"/>
  <c r="BE208" i="11"/>
  <c r="BE216" i="11"/>
  <c r="BE228" i="11"/>
  <c r="BE233" i="11"/>
  <c r="BE262" i="11"/>
  <c r="BE269" i="11"/>
  <c r="BE134" i="11"/>
  <c r="BE136" i="11"/>
  <c r="BE161" i="11"/>
  <c r="BE174" i="11"/>
  <c r="BE193" i="11"/>
  <c r="BE195" i="11"/>
  <c r="BE201" i="11"/>
  <c r="BE209" i="11"/>
  <c r="BE229" i="11"/>
  <c r="BE231" i="11"/>
  <c r="BE235" i="11"/>
  <c r="BE259" i="11"/>
  <c r="BE261" i="11"/>
  <c r="BE267" i="11"/>
  <c r="BE183" i="11"/>
  <c r="BE184" i="11"/>
  <c r="BE192" i="11"/>
  <c r="BE205" i="11"/>
  <c r="BE207" i="11"/>
  <c r="BE211" i="11"/>
  <c r="BE219" i="11"/>
  <c r="BE227" i="11"/>
  <c r="BE274" i="11"/>
  <c r="BE168" i="11"/>
  <c r="BE187" i="11"/>
  <c r="BE194" i="11"/>
  <c r="BE200" i="11"/>
  <c r="BE204" i="11"/>
  <c r="BE213" i="11"/>
  <c r="BE214" i="11"/>
  <c r="BE224" i="11"/>
  <c r="BE263" i="11"/>
  <c r="F125" i="11"/>
  <c r="BE241" i="11"/>
  <c r="BE144" i="11"/>
  <c r="BE145" i="11"/>
  <c r="BE146" i="11"/>
  <c r="BE197" i="11"/>
  <c r="BE206" i="11"/>
  <c r="BE220" i="11"/>
  <c r="BE221" i="11"/>
  <c r="BE222" i="11"/>
  <c r="BE234" i="11"/>
  <c r="BE236" i="11"/>
  <c r="BE243" i="11"/>
  <c r="BE245" i="11"/>
  <c r="BE251" i="11"/>
  <c r="BE253" i="11"/>
  <c r="BE254" i="11"/>
  <c r="BE266" i="11"/>
  <c r="BE272" i="11"/>
  <c r="BE275" i="11"/>
  <c r="BE276" i="11"/>
  <c r="BE277" i="11"/>
  <c r="BE133" i="11"/>
  <c r="BE165" i="11"/>
  <c r="BE178" i="11"/>
  <c r="BE188" i="11"/>
  <c r="BE202" i="11"/>
  <c r="BE210" i="11"/>
  <c r="BE218" i="11"/>
  <c r="BE230" i="11"/>
  <c r="BE232" i="11"/>
  <c r="BE238" i="11"/>
  <c r="BE242" i="11"/>
  <c r="BE248" i="11"/>
  <c r="BE255" i="11"/>
  <c r="BE270" i="11"/>
  <c r="J121" i="10"/>
  <c r="BE129" i="10"/>
  <c r="BE131" i="10"/>
  <c r="E85" i="10"/>
  <c r="F94" i="10"/>
  <c r="F123" i="10"/>
  <c r="BE130" i="10"/>
  <c r="BE142" i="10"/>
  <c r="BE158" i="10"/>
  <c r="J93" i="10"/>
  <c r="BE133" i="10"/>
  <c r="BE141" i="10"/>
  <c r="BE159" i="10"/>
  <c r="BE162" i="10"/>
  <c r="BE167" i="10"/>
  <c r="BE170" i="10"/>
  <c r="BE138" i="10"/>
  <c r="BE140" i="10"/>
  <c r="BE151" i="10"/>
  <c r="BE160" i="10"/>
  <c r="BE172" i="10"/>
  <c r="BE181" i="10"/>
  <c r="BE134" i="10"/>
  <c r="BE135" i="10"/>
  <c r="BE137" i="10"/>
  <c r="BE144" i="10"/>
  <c r="BE146" i="10"/>
  <c r="BE148" i="10"/>
  <c r="BE149" i="10"/>
  <c r="BE163" i="10"/>
  <c r="BE165" i="10"/>
  <c r="J124" i="10"/>
  <c r="BE136" i="10"/>
  <c r="BE145" i="10"/>
  <c r="BE147" i="10"/>
  <c r="BE150" i="10"/>
  <c r="BE152" i="10"/>
  <c r="BE153" i="10"/>
  <c r="BE155" i="10"/>
  <c r="BE157" i="10"/>
  <c r="BE164" i="10"/>
  <c r="BE166" i="10"/>
  <c r="BE168" i="10"/>
  <c r="BE171" i="10"/>
  <c r="BE174" i="10"/>
  <c r="BE175" i="10"/>
  <c r="BE176" i="10"/>
  <c r="BE180" i="10"/>
  <c r="BE182" i="10"/>
  <c r="BE183" i="10"/>
  <c r="BE185" i="10"/>
  <c r="BE161" i="10"/>
  <c r="BE173" i="10"/>
  <c r="BE177" i="10"/>
  <c r="BE132" i="10"/>
  <c r="BE143" i="10"/>
  <c r="BE154" i="10"/>
  <c r="BE156" i="10"/>
  <c r="BE179" i="10"/>
  <c r="BE187" i="10"/>
  <c r="E117" i="9"/>
  <c r="BE136" i="9"/>
  <c r="F94" i="9"/>
  <c r="F93" i="9"/>
  <c r="BE134" i="9"/>
  <c r="BE141" i="9"/>
  <c r="J91" i="9"/>
  <c r="J126" i="9"/>
  <c r="BE153" i="9"/>
  <c r="BE157" i="9"/>
  <c r="BK163" i="8"/>
  <c r="J163" i="8" s="1"/>
  <c r="J106" i="8" s="1"/>
  <c r="BE151" i="9"/>
  <c r="BE154" i="9"/>
  <c r="BE156" i="9"/>
  <c r="BE140" i="9"/>
  <c r="BE142" i="9"/>
  <c r="BE145" i="9"/>
  <c r="BE150" i="9"/>
  <c r="BE132" i="9"/>
  <c r="BE137" i="9"/>
  <c r="BE152" i="9"/>
  <c r="BE138" i="9"/>
  <c r="BE143" i="9"/>
  <c r="BE158" i="9"/>
  <c r="BE148" i="9"/>
  <c r="BE149" i="9"/>
  <c r="J221" i="7"/>
  <c r="J106" i="7" s="1"/>
  <c r="F93" i="8"/>
  <c r="BE136" i="8"/>
  <c r="F129" i="8"/>
  <c r="BE137" i="8"/>
  <c r="J129" i="8"/>
  <c r="J91" i="8"/>
  <c r="BE143" i="8"/>
  <c r="BE157" i="8"/>
  <c r="BE170" i="8"/>
  <c r="BE172" i="8"/>
  <c r="BE178" i="8"/>
  <c r="BE180" i="8"/>
  <c r="BE186" i="8"/>
  <c r="BE189" i="8"/>
  <c r="BE191" i="8"/>
  <c r="BE194" i="8"/>
  <c r="E120" i="8"/>
  <c r="BE140" i="8"/>
  <c r="BE142" i="8"/>
  <c r="BE144" i="8"/>
  <c r="BE151" i="8"/>
  <c r="BE153" i="8"/>
  <c r="BE167" i="8"/>
  <c r="BE173" i="8"/>
  <c r="BE174" i="8"/>
  <c r="BE184" i="8"/>
  <c r="BE187" i="8"/>
  <c r="BE193" i="8"/>
  <c r="BE195" i="8"/>
  <c r="BE152" i="8"/>
  <c r="BE155" i="8"/>
  <c r="BE175" i="8"/>
  <c r="BE176" i="8"/>
  <c r="BE182" i="8"/>
  <c r="BE190" i="8"/>
  <c r="BE192" i="8"/>
  <c r="BE203" i="8"/>
  <c r="BE204" i="8"/>
  <c r="BE210" i="8"/>
  <c r="BE156" i="8"/>
  <c r="BE160" i="8"/>
  <c r="BE162" i="8"/>
  <c r="BE165" i="8"/>
  <c r="BE166" i="8"/>
  <c r="BE168" i="8"/>
  <c r="BE171" i="8"/>
  <c r="BE183" i="8"/>
  <c r="BE196" i="8"/>
  <c r="BE197" i="8"/>
  <c r="BE198" i="8"/>
  <c r="BE211" i="8"/>
  <c r="BE135" i="8"/>
  <c r="BE138" i="8"/>
  <c r="BE147" i="8"/>
  <c r="BE149" i="8"/>
  <c r="BE159" i="8"/>
  <c r="BE169" i="8"/>
  <c r="BE177" i="8"/>
  <c r="BE179" i="8"/>
  <c r="BE199" i="8"/>
  <c r="BE200" i="8"/>
  <c r="BE201" i="8"/>
  <c r="BE205" i="8"/>
  <c r="BE206" i="8"/>
  <c r="BE207" i="8"/>
  <c r="BE208" i="8"/>
  <c r="BE209" i="8"/>
  <c r="BE212" i="8"/>
  <c r="J133" i="7"/>
  <c r="BE151" i="7"/>
  <c r="BE156" i="7"/>
  <c r="BE172" i="7"/>
  <c r="BE322" i="7"/>
  <c r="BE230" i="7"/>
  <c r="BE248" i="7"/>
  <c r="BE304" i="7"/>
  <c r="BE306" i="7"/>
  <c r="BE312" i="7"/>
  <c r="BE318" i="7"/>
  <c r="BE323" i="7"/>
  <c r="F91" i="7"/>
  <c r="BE139" i="7"/>
  <c r="BE142" i="7"/>
  <c r="BE159" i="7"/>
  <c r="BE166" i="7"/>
  <c r="BE173" i="7"/>
  <c r="BE180" i="7"/>
  <c r="BE222" i="7"/>
  <c r="BE238" i="7"/>
  <c r="BE240" i="7"/>
  <c r="BE259" i="7"/>
  <c r="BE260" i="7"/>
  <c r="BE335" i="7"/>
  <c r="BE365" i="7"/>
  <c r="BE143" i="7"/>
  <c r="BE144" i="7"/>
  <c r="BE148" i="7"/>
  <c r="BE164" i="7"/>
  <c r="BE208" i="7"/>
  <c r="BE214" i="7"/>
  <c r="BE272" i="7"/>
  <c r="BE278" i="7"/>
  <c r="BE302" i="7"/>
  <c r="BE308" i="7"/>
  <c r="BE310" i="7"/>
  <c r="BE357" i="7"/>
  <c r="BE379" i="7"/>
  <c r="BE188" i="7"/>
  <c r="BE202" i="7"/>
  <c r="BE206" i="7"/>
  <c r="BE215" i="7"/>
  <c r="BE228" i="7"/>
  <c r="BE257" i="7"/>
  <c r="BE261" i="7"/>
  <c r="BE273" i="7"/>
  <c r="BE274" i="7"/>
  <c r="BE292" i="7"/>
  <c r="BE327" i="7"/>
  <c r="J89" i="7"/>
  <c r="BE161" i="7"/>
  <c r="BE190" i="7"/>
  <c r="BE210" i="7"/>
  <c r="BE213" i="7"/>
  <c r="BE217" i="7"/>
  <c r="BE270" i="7"/>
  <c r="BE275" i="7"/>
  <c r="BE290" i="7"/>
  <c r="BE300" i="7"/>
  <c r="BE325" i="7"/>
  <c r="BE348" i="7"/>
  <c r="BE247" i="7"/>
  <c r="BE262" i="7"/>
  <c r="BE266" i="7"/>
  <c r="BE282" i="7"/>
  <c r="BE286" i="7"/>
  <c r="BE296" i="7"/>
  <c r="BE328" i="7"/>
  <c r="BE329" i="7"/>
  <c r="BE366" i="7"/>
  <c r="BE370" i="7"/>
  <c r="BE371" i="7"/>
  <c r="E85" i="7"/>
  <c r="F92" i="7"/>
  <c r="BE141" i="7"/>
  <c r="BE146" i="7"/>
  <c r="BE178" i="7"/>
  <c r="BE194" i="7"/>
  <c r="BE200" i="7"/>
  <c r="BE243" i="7"/>
  <c r="BE245" i="7"/>
  <c r="BE279" i="7"/>
  <c r="BE288" i="7"/>
  <c r="BE294" i="7"/>
  <c r="BE298" i="7"/>
  <c r="BE303" i="7"/>
  <c r="BE337" i="7"/>
  <c r="BE342" i="7"/>
  <c r="BE344" i="7"/>
  <c r="BE346" i="7"/>
  <c r="BE373" i="7"/>
  <c r="BE277" i="7"/>
  <c r="BE280" i="7"/>
  <c r="BE314" i="7"/>
  <c r="BE316" i="7"/>
  <c r="BE320" i="7"/>
  <c r="BE353" i="7"/>
  <c r="BE388" i="7"/>
  <c r="BE389" i="7"/>
  <c r="BE390" i="7"/>
  <c r="BE154" i="7"/>
  <c r="BE157" i="7"/>
  <c r="BE171" i="7"/>
  <c r="BE219" i="7"/>
  <c r="BE234" i="7"/>
  <c r="BE241" i="7"/>
  <c r="BE268" i="7"/>
  <c r="BE377" i="7"/>
  <c r="BE385" i="7"/>
  <c r="BE387" i="7"/>
  <c r="BE140" i="7"/>
  <c r="BE153" i="7"/>
  <c r="BE182" i="7"/>
  <c r="BE184" i="7"/>
  <c r="BE186" i="7"/>
  <c r="BE192" i="7"/>
  <c r="BE196" i="7"/>
  <c r="BE198" i="7"/>
  <c r="BE224" i="7"/>
  <c r="BE226" i="7"/>
  <c r="BE232" i="7"/>
  <c r="BE236" i="7"/>
  <c r="BE246" i="7"/>
  <c r="BE249" i="7"/>
  <c r="BE250" i="7"/>
  <c r="BE251" i="7"/>
  <c r="BE253" i="7"/>
  <c r="BE271" i="7"/>
  <c r="BE305" i="7"/>
  <c r="BE355" i="7"/>
  <c r="BE362" i="7"/>
  <c r="BE391" i="7"/>
  <c r="E116" i="6"/>
  <c r="F125" i="6"/>
  <c r="BE131" i="6"/>
  <c r="BE150" i="6"/>
  <c r="BE151" i="6"/>
  <c r="BE155" i="6"/>
  <c r="BE156" i="6"/>
  <c r="BE165" i="6"/>
  <c r="BE166" i="6"/>
  <c r="BE182" i="6"/>
  <c r="BE188" i="6"/>
  <c r="F93" i="6"/>
  <c r="BE130" i="6"/>
  <c r="BE144" i="6"/>
  <c r="BE175" i="6"/>
  <c r="BE176" i="6"/>
  <c r="BE179" i="6"/>
  <c r="BE181" i="6"/>
  <c r="BE194" i="6"/>
  <c r="BE197" i="6"/>
  <c r="BE201" i="6"/>
  <c r="BE206" i="6"/>
  <c r="J122" i="6"/>
  <c r="J125" i="6"/>
  <c r="BE133" i="6"/>
  <c r="BE141" i="6"/>
  <c r="BK147" i="5"/>
  <c r="J147" i="5"/>
  <c r="J104" i="5"/>
  <c r="BE149" i="6"/>
  <c r="BE172" i="6"/>
  <c r="BE146" i="6"/>
  <c r="BE147" i="6"/>
  <c r="BE157" i="6"/>
  <c r="BE174" i="6"/>
  <c r="BE187" i="6"/>
  <c r="BE173" i="6"/>
  <c r="BE183" i="6"/>
  <c r="BE185" i="6"/>
  <c r="BE189" i="6"/>
  <c r="BE190" i="6"/>
  <c r="BE191" i="6"/>
  <c r="BE196" i="6"/>
  <c r="BE199" i="6"/>
  <c r="BE204" i="6"/>
  <c r="J93" i="6"/>
  <c r="BE136" i="6"/>
  <c r="BE137" i="6"/>
  <c r="BE138" i="6"/>
  <c r="BE139" i="6"/>
  <c r="BE143" i="6"/>
  <c r="BE161" i="6"/>
  <c r="BE169" i="6"/>
  <c r="BE192" i="6"/>
  <c r="BE193" i="6"/>
  <c r="BE198" i="6"/>
  <c r="BE200" i="6"/>
  <c r="BE202" i="6"/>
  <c r="BE132" i="6"/>
  <c r="BE153" i="6"/>
  <c r="BE168" i="6"/>
  <c r="BE171" i="6"/>
  <c r="BE178" i="6"/>
  <c r="BE186" i="6"/>
  <c r="BE134" i="6"/>
  <c r="BE135" i="6"/>
  <c r="BE142" i="6"/>
  <c r="BE152" i="6"/>
  <c r="BE154" i="6"/>
  <c r="BE162" i="6"/>
  <c r="BE163" i="6"/>
  <c r="BE164" i="6"/>
  <c r="BE167" i="6"/>
  <c r="BE145" i="6"/>
  <c r="BE148" i="6"/>
  <c r="BE158" i="6"/>
  <c r="BE159" i="6"/>
  <c r="BE160" i="6"/>
  <c r="BE170" i="6"/>
  <c r="BE180" i="6"/>
  <c r="F126" i="5"/>
  <c r="BE135" i="5"/>
  <c r="BE144" i="5"/>
  <c r="BE153" i="5"/>
  <c r="BE162" i="5"/>
  <c r="J91" i="5"/>
  <c r="E118" i="5"/>
  <c r="J127" i="5"/>
  <c r="BE141" i="5"/>
  <c r="BE146" i="5"/>
  <c r="BE154" i="5"/>
  <c r="BE155" i="5"/>
  <c r="BE159" i="5"/>
  <c r="BE137" i="5"/>
  <c r="BE139" i="5"/>
  <c r="BE149" i="5"/>
  <c r="BE152" i="5"/>
  <c r="F127" i="5"/>
  <c r="BE150" i="5"/>
  <c r="BE164" i="5"/>
  <c r="BE151" i="5"/>
  <c r="BE165" i="5"/>
  <c r="BE133" i="5"/>
  <c r="BE142" i="5"/>
  <c r="BE143" i="5"/>
  <c r="BE157" i="5"/>
  <c r="BE138" i="5"/>
  <c r="BE158" i="5"/>
  <c r="BE160" i="5"/>
  <c r="BE163" i="5"/>
  <c r="F125" i="4"/>
  <c r="BE150" i="4"/>
  <c r="J91" i="4"/>
  <c r="BE142" i="4"/>
  <c r="BE148" i="4"/>
  <c r="BE135" i="4"/>
  <c r="BE152" i="4"/>
  <c r="BE153" i="4"/>
  <c r="BE155" i="4"/>
  <c r="BE157" i="4"/>
  <c r="BE161" i="4"/>
  <c r="E116" i="4"/>
  <c r="BE136" i="4"/>
  <c r="BE137" i="4"/>
  <c r="BE158" i="4"/>
  <c r="J94" i="4"/>
  <c r="BE131" i="4"/>
  <c r="BE133" i="4"/>
  <c r="BE147" i="4"/>
  <c r="BE139" i="4"/>
  <c r="BE145" i="4"/>
  <c r="BE146" i="4"/>
  <c r="BE149" i="4"/>
  <c r="BK147" i="3"/>
  <c r="J147" i="3"/>
  <c r="J104" i="3" s="1"/>
  <c r="F93" i="4"/>
  <c r="BE140" i="4"/>
  <c r="BE159" i="4"/>
  <c r="BE160" i="4"/>
  <c r="E85" i="3"/>
  <c r="F93" i="3"/>
  <c r="F127" i="3"/>
  <c r="BE137" i="3"/>
  <c r="BE141" i="3"/>
  <c r="BE152" i="3"/>
  <c r="BE157" i="3"/>
  <c r="BE161" i="3"/>
  <c r="BE166" i="3"/>
  <c r="BE168" i="3"/>
  <c r="BE169" i="3"/>
  <c r="BE170" i="3"/>
  <c r="BE173" i="3"/>
  <c r="BE174" i="3"/>
  <c r="BE175" i="3"/>
  <c r="BE178" i="3"/>
  <c r="BE180" i="3"/>
  <c r="BE182" i="3"/>
  <c r="BE185" i="3"/>
  <c r="BE186" i="3"/>
  <c r="BE188" i="3"/>
  <c r="BE191" i="3"/>
  <c r="BE195" i="3"/>
  <c r="BE196" i="3"/>
  <c r="BE197" i="3"/>
  <c r="BE198" i="3"/>
  <c r="BE199" i="3"/>
  <c r="J124" i="3"/>
  <c r="J127" i="3"/>
  <c r="BE133" i="3"/>
  <c r="BE136" i="3"/>
  <c r="BE143" i="3"/>
  <c r="BE149" i="3"/>
  <c r="BE150" i="3"/>
  <c r="BE151" i="3"/>
  <c r="BE153" i="3"/>
  <c r="BE158" i="3"/>
  <c r="BE159" i="3"/>
  <c r="BE163" i="3"/>
  <c r="BE171" i="3"/>
  <c r="BE177" i="3"/>
  <c r="BE179" i="3"/>
  <c r="BE184" i="3"/>
  <c r="BE187" i="3"/>
  <c r="BE189" i="3"/>
  <c r="BE190" i="3"/>
  <c r="BE192" i="3"/>
  <c r="BE193" i="3"/>
  <c r="BE194" i="3"/>
  <c r="BE135" i="3"/>
  <c r="BE139" i="3"/>
  <c r="BE140" i="3"/>
  <c r="BE144" i="3"/>
  <c r="BE146" i="3"/>
  <c r="BE154" i="3"/>
  <c r="BE155" i="3"/>
  <c r="BE156" i="3"/>
  <c r="BE162" i="3"/>
  <c r="BE165" i="3"/>
  <c r="BE172" i="3"/>
  <c r="BE176" i="3"/>
  <c r="BE183" i="3"/>
  <c r="F92" i="2"/>
  <c r="BE141" i="2"/>
  <c r="BE152" i="2"/>
  <c r="BE170" i="2"/>
  <c r="BE176" i="2"/>
  <c r="BE180" i="2"/>
  <c r="BE182" i="2"/>
  <c r="BE195" i="2"/>
  <c r="BE197" i="2"/>
  <c r="BE209" i="2"/>
  <c r="BE224" i="2"/>
  <c r="BE236" i="2"/>
  <c r="BE238" i="2"/>
  <c r="BE243" i="2"/>
  <c r="BE253" i="2"/>
  <c r="BE263" i="2"/>
  <c r="BE267" i="2"/>
  <c r="BE303" i="2"/>
  <c r="BE366" i="2"/>
  <c r="BE375" i="2"/>
  <c r="BE372" i="2"/>
  <c r="BE376" i="2"/>
  <c r="F91" i="2"/>
  <c r="J92" i="2"/>
  <c r="BE143" i="2"/>
  <c r="BE146" i="2"/>
  <c r="BE148" i="2"/>
  <c r="BE154" i="2"/>
  <c r="BE161" i="2"/>
  <c r="BE184" i="2"/>
  <c r="BE186" i="2"/>
  <c r="BE187" i="2"/>
  <c r="BE200" i="2"/>
  <c r="BE201" i="2"/>
  <c r="BE202" i="2"/>
  <c r="BE204" i="2"/>
  <c r="BE211" i="2"/>
  <c r="BE214" i="2"/>
  <c r="BE216" i="2"/>
  <c r="BE223" i="2"/>
  <c r="BE230" i="2"/>
  <c r="BE234" i="2"/>
  <c r="BE250" i="2"/>
  <c r="BE251" i="2"/>
  <c r="BE255" i="2"/>
  <c r="BE270" i="2"/>
  <c r="BE278" i="2"/>
  <c r="BE279" i="2"/>
  <c r="BE285" i="2"/>
  <c r="BE301" i="2"/>
  <c r="BE309" i="2"/>
  <c r="BE368" i="2"/>
  <c r="BB96" i="1"/>
  <c r="E85" i="2"/>
  <c r="J89" i="2"/>
  <c r="BE164" i="2"/>
  <c r="BE168" i="2"/>
  <c r="BE189" i="2"/>
  <c r="BE191" i="2"/>
  <c r="BE212" i="2"/>
  <c r="BE213" i="2"/>
  <c r="BE218" i="2"/>
  <c r="BE220" i="2"/>
  <c r="BE221" i="2"/>
  <c r="BE222" i="2"/>
  <c r="BE226" i="2"/>
  <c r="BE235" i="2"/>
  <c r="BE249" i="2"/>
  <c r="BE257" i="2"/>
  <c r="BE261" i="2"/>
  <c r="BE268" i="2"/>
  <c r="BE272" i="2"/>
  <c r="BE274" i="2"/>
  <c r="BE277" i="2"/>
  <c r="BE313" i="2"/>
  <c r="BE315" i="2"/>
  <c r="BE328" i="2"/>
  <c r="BE331" i="2"/>
  <c r="BE332" i="2"/>
  <c r="BE345" i="2"/>
  <c r="BE346" i="2"/>
  <c r="BE351" i="2"/>
  <c r="BE352" i="2"/>
  <c r="BE354" i="2"/>
  <c r="BE356" i="2"/>
  <c r="BE364" i="2"/>
  <c r="BE370" i="2"/>
  <c r="BE373" i="2"/>
  <c r="BE374" i="2"/>
  <c r="BC96" i="1"/>
  <c r="BE142" i="2"/>
  <c r="BE144" i="2"/>
  <c r="BE145" i="2"/>
  <c r="BE150" i="2"/>
  <c r="BE151" i="2"/>
  <c r="BE156" i="2"/>
  <c r="BE159" i="2"/>
  <c r="BE166" i="2"/>
  <c r="BE172" i="2"/>
  <c r="BE178" i="2"/>
  <c r="BE193" i="2"/>
  <c r="BE206" i="2"/>
  <c r="BE210" i="2"/>
  <c r="BE228" i="2"/>
  <c r="BE232" i="2"/>
  <c r="BE233" i="2"/>
  <c r="BE237" i="2"/>
  <c r="BE240" i="2"/>
  <c r="BE242" i="2"/>
  <c r="BE245" i="2"/>
  <c r="BE289" i="2"/>
  <c r="BE291" i="2"/>
  <c r="BE293" i="2"/>
  <c r="BE295" i="2"/>
  <c r="BE297" i="2"/>
  <c r="BE305" i="2"/>
  <c r="BE314" i="2"/>
  <c r="BE329" i="2"/>
  <c r="BE333" i="2"/>
  <c r="BE342" i="2"/>
  <c r="BE358" i="2"/>
  <c r="BA96" i="1"/>
  <c r="BD96" i="1"/>
  <c r="J36" i="3"/>
  <c r="AW97" i="1"/>
  <c r="J34" i="7"/>
  <c r="AW102" i="1" s="1"/>
  <c r="F37" i="3"/>
  <c r="BB97" i="1" s="1"/>
  <c r="F37" i="8"/>
  <c r="BB103" i="1" s="1"/>
  <c r="F38" i="9"/>
  <c r="BC104" i="1" s="1"/>
  <c r="F39" i="10"/>
  <c r="BD105" i="1"/>
  <c r="F39" i="3"/>
  <c r="BD97" i="1"/>
  <c r="F39" i="6"/>
  <c r="BD100" i="1" s="1"/>
  <c r="J36" i="8"/>
  <c r="AW103" i="1" s="1"/>
  <c r="F35" i="11"/>
  <c r="BB106" i="1" s="1"/>
  <c r="F37" i="5"/>
  <c r="BB99" i="1" s="1"/>
  <c r="F38" i="8"/>
  <c r="BC103" i="1"/>
  <c r="F39" i="9"/>
  <c r="BD104" i="1"/>
  <c r="F38" i="10"/>
  <c r="BC105" i="1" s="1"/>
  <c r="F39" i="4"/>
  <c r="BD98" i="1" s="1"/>
  <c r="F38" i="5"/>
  <c r="BC99" i="1" s="1"/>
  <c r="F35" i="7"/>
  <c r="BB102" i="1" s="1"/>
  <c r="F36" i="3"/>
  <c r="BA97" i="1"/>
  <c r="F38" i="6"/>
  <c r="BC100" i="1"/>
  <c r="F36" i="9"/>
  <c r="BA104" i="1" s="1"/>
  <c r="J36" i="9"/>
  <c r="AW104" i="1" s="1"/>
  <c r="F37" i="10"/>
  <c r="BB105" i="1" s="1"/>
  <c r="F34" i="11"/>
  <c r="BA106" i="1" s="1"/>
  <c r="F37" i="4"/>
  <c r="BB98" i="1"/>
  <c r="F39" i="5"/>
  <c r="BD99" i="1"/>
  <c r="F34" i="7"/>
  <c r="BA102" i="1" s="1"/>
  <c r="F36" i="4"/>
  <c r="BA98" i="1" s="1"/>
  <c r="F36" i="5"/>
  <c r="BA99" i="1" s="1"/>
  <c r="F36" i="7"/>
  <c r="BC102" i="1" s="1"/>
  <c r="J34" i="2"/>
  <c r="F37" i="7"/>
  <c r="BD102" i="1" s="1"/>
  <c r="F38" i="4"/>
  <c r="BC98" i="1" s="1"/>
  <c r="J36" i="6"/>
  <c r="AW100" i="1"/>
  <c r="F39" i="8"/>
  <c r="BD103" i="1"/>
  <c r="F36" i="11"/>
  <c r="BC106" i="1"/>
  <c r="F38" i="3"/>
  <c r="BC97" i="1"/>
  <c r="F37" i="6"/>
  <c r="BB100" i="1" s="1"/>
  <c r="F37" i="9"/>
  <c r="BB104" i="1" s="1"/>
  <c r="F36" i="10"/>
  <c r="BA105" i="1"/>
  <c r="J34" i="11"/>
  <c r="AW106" i="1"/>
  <c r="AS94" i="1"/>
  <c r="J36" i="4"/>
  <c r="AW98" i="1" s="1"/>
  <c r="J36" i="5"/>
  <c r="AW99" i="1"/>
  <c r="F36" i="6"/>
  <c r="BA100" i="1"/>
  <c r="F36" i="8"/>
  <c r="BA103" i="1" s="1"/>
  <c r="J36" i="10"/>
  <c r="AW105" i="1" s="1"/>
  <c r="F37" i="11"/>
  <c r="BD106" i="1" s="1"/>
  <c r="T128" i="4" l="1"/>
  <c r="R128" i="4"/>
  <c r="BK129" i="4"/>
  <c r="J148" i="8"/>
  <c r="J102" i="8" s="1"/>
  <c r="J144" i="4"/>
  <c r="J105" i="4" s="1"/>
  <c r="J177" i="6"/>
  <c r="J101" i="6" s="1"/>
  <c r="BK137" i="7"/>
  <c r="J137" i="7" s="1"/>
  <c r="J97" i="7" s="1"/>
  <c r="R137" i="7"/>
  <c r="P127" i="10"/>
  <c r="AU105" i="1" s="1"/>
  <c r="P133" i="8"/>
  <c r="P132" i="8"/>
  <c r="AU103" i="1" s="1"/>
  <c r="BK220" i="7"/>
  <c r="J220" i="7"/>
  <c r="J105" i="7"/>
  <c r="T127" i="10"/>
  <c r="R220" i="7"/>
  <c r="T137" i="7"/>
  <c r="T130" i="11"/>
  <c r="T129" i="11"/>
  <c r="P137" i="7"/>
  <c r="P136" i="7"/>
  <c r="AU102" i="1"/>
  <c r="R139" i="2"/>
  <c r="T220" i="7"/>
  <c r="P147" i="3"/>
  <c r="P130" i="3"/>
  <c r="AU97" i="1"/>
  <c r="R146" i="9"/>
  <c r="R129" i="9"/>
  <c r="R147" i="3"/>
  <c r="R130" i="3"/>
  <c r="P130" i="11"/>
  <c r="P129" i="11"/>
  <c r="AU106" i="1"/>
  <c r="P130" i="5"/>
  <c r="AU99" i="1"/>
  <c r="R130" i="11"/>
  <c r="R129" i="11"/>
  <c r="T163" i="8"/>
  <c r="T132" i="8"/>
  <c r="T147" i="3"/>
  <c r="T130" i="3"/>
  <c r="BK127" i="10"/>
  <c r="J127" i="10" s="1"/>
  <c r="J32" i="10" s="1"/>
  <c r="AG105" i="1" s="1"/>
  <c r="AN105" i="1" s="1"/>
  <c r="R133" i="8"/>
  <c r="R127" i="10"/>
  <c r="P139" i="2"/>
  <c r="R163" i="8"/>
  <c r="T139" i="2"/>
  <c r="R207" i="2"/>
  <c r="R128" i="6"/>
  <c r="T207" i="2"/>
  <c r="T147" i="5"/>
  <c r="T130" i="5"/>
  <c r="P207" i="2"/>
  <c r="AW96" i="1"/>
  <c r="BK139" i="2"/>
  <c r="BK131" i="5"/>
  <c r="J131" i="5" s="1"/>
  <c r="J99" i="5" s="1"/>
  <c r="BK131" i="3"/>
  <c r="J131" i="3"/>
  <c r="J99" i="3"/>
  <c r="BK146" i="9"/>
  <c r="J146" i="9"/>
  <c r="J104" i="9"/>
  <c r="BK207" i="2"/>
  <c r="J207" i="2" s="1"/>
  <c r="J106" i="2" s="1"/>
  <c r="BK130" i="11"/>
  <c r="J130" i="11" s="1"/>
  <c r="J97" i="11" s="1"/>
  <c r="BK130" i="9"/>
  <c r="J130" i="9" s="1"/>
  <c r="J99" i="9" s="1"/>
  <c r="BK132" i="8"/>
  <c r="J132" i="8"/>
  <c r="BK136" i="7"/>
  <c r="J136" i="7"/>
  <c r="J30" i="7" s="1"/>
  <c r="AG102" i="1" s="1"/>
  <c r="BK128" i="4"/>
  <c r="J128" i="4"/>
  <c r="J129" i="4"/>
  <c r="J99" i="4" s="1"/>
  <c r="BK130" i="3"/>
  <c r="J130" i="3"/>
  <c r="J98" i="3"/>
  <c r="J35" i="3"/>
  <c r="AV97" i="1"/>
  <c r="AT97" i="1" s="1"/>
  <c r="BA95" i="1"/>
  <c r="AW95" i="1"/>
  <c r="J33" i="7"/>
  <c r="AV102" i="1" s="1"/>
  <c r="AT102" i="1" s="1"/>
  <c r="F35" i="5"/>
  <c r="AZ99" i="1"/>
  <c r="BC95" i="1"/>
  <c r="AY95" i="1"/>
  <c r="BD95" i="1"/>
  <c r="J35" i="8"/>
  <c r="AV103" i="1" s="1"/>
  <c r="AT103" i="1" s="1"/>
  <c r="F35" i="4"/>
  <c r="AZ98" i="1"/>
  <c r="F35" i="6"/>
  <c r="AZ100" i="1"/>
  <c r="J35" i="10"/>
  <c r="AV105" i="1"/>
  <c r="AT105" i="1"/>
  <c r="F33" i="2"/>
  <c r="AZ96" i="1"/>
  <c r="J35" i="5"/>
  <c r="AV99" i="1" s="1"/>
  <c r="AT99" i="1" s="1"/>
  <c r="BB95" i="1"/>
  <c r="AX95" i="1"/>
  <c r="J32" i="8"/>
  <c r="AG103" i="1"/>
  <c r="J35" i="9"/>
  <c r="AV104" i="1" s="1"/>
  <c r="AT104" i="1" s="1"/>
  <c r="BC101" i="1"/>
  <c r="AY101" i="1" s="1"/>
  <c r="BD101" i="1"/>
  <c r="J33" i="11"/>
  <c r="AV106" i="1"/>
  <c r="AT106" i="1"/>
  <c r="J35" i="4"/>
  <c r="AV98" i="1"/>
  <c r="AT98" i="1"/>
  <c r="F33" i="7"/>
  <c r="AZ102" i="1" s="1"/>
  <c r="F35" i="3"/>
  <c r="AZ97" i="1"/>
  <c r="J32" i="6"/>
  <c r="AG100" i="1" s="1"/>
  <c r="F35" i="8"/>
  <c r="AZ103" i="1"/>
  <c r="J32" i="4"/>
  <c r="AG98" i="1"/>
  <c r="J35" i="6"/>
  <c r="AV100" i="1"/>
  <c r="AT100" i="1"/>
  <c r="F35" i="9"/>
  <c r="AZ104" i="1"/>
  <c r="BB101" i="1"/>
  <c r="AX101" i="1" s="1"/>
  <c r="BA101" i="1"/>
  <c r="AW101" i="1"/>
  <c r="F33" i="11"/>
  <c r="AZ106" i="1"/>
  <c r="F35" i="10"/>
  <c r="AZ105" i="1"/>
  <c r="J33" i="2"/>
  <c r="AV96" i="1"/>
  <c r="AT96" i="1" s="1"/>
  <c r="BK130" i="5" l="1"/>
  <c r="J130" i="5" s="1"/>
  <c r="J98" i="5" s="1"/>
  <c r="BK138" i="2"/>
  <c r="J138" i="2"/>
  <c r="J96" i="2"/>
  <c r="T138" i="2"/>
  <c r="R132" i="8"/>
  <c r="T136" i="7"/>
  <c r="P138" i="2"/>
  <c r="AU96" i="1" s="1"/>
  <c r="AU95" i="1" s="1"/>
  <c r="AU94" i="1" s="1"/>
  <c r="R138" i="2"/>
  <c r="R136" i="7"/>
  <c r="J98" i="10"/>
  <c r="BK129" i="9"/>
  <c r="J129" i="9"/>
  <c r="J98" i="9"/>
  <c r="BK129" i="11"/>
  <c r="J129" i="11"/>
  <c r="J139" i="2"/>
  <c r="J97" i="2"/>
  <c r="J41" i="10"/>
  <c r="AN103" i="1"/>
  <c r="J98" i="8"/>
  <c r="AN102" i="1"/>
  <c r="J96" i="7"/>
  <c r="J41" i="8"/>
  <c r="AN100" i="1"/>
  <c r="J39" i="7"/>
  <c r="J41" i="6"/>
  <c r="AN98" i="1"/>
  <c r="J98" i="4"/>
  <c r="J41" i="4"/>
  <c r="AU101" i="1"/>
  <c r="J30" i="11"/>
  <c r="AG106" i="1"/>
  <c r="BA94" i="1"/>
  <c r="W30" i="1"/>
  <c r="BB94" i="1"/>
  <c r="W31" i="1" s="1"/>
  <c r="AZ95" i="1"/>
  <c r="AV95" i="1"/>
  <c r="AT95" i="1"/>
  <c r="J32" i="3"/>
  <c r="AG97" i="1"/>
  <c r="AZ101" i="1"/>
  <c r="AV101" i="1"/>
  <c r="AT101" i="1"/>
  <c r="BD94" i="1"/>
  <c r="W33" i="1" s="1"/>
  <c r="J32" i="5"/>
  <c r="AG99" i="1"/>
  <c r="AN99" i="1"/>
  <c r="BC94" i="1"/>
  <c r="W32" i="1"/>
  <c r="J39" i="11" l="1"/>
  <c r="J96" i="11"/>
  <c r="J41" i="5"/>
  <c r="J41" i="3"/>
  <c r="AN97" i="1"/>
  <c r="AN106" i="1"/>
  <c r="AW94" i="1"/>
  <c r="AK30" i="1"/>
  <c r="J32" i="9"/>
  <c r="AG104" i="1" s="1"/>
  <c r="AG101" i="1" s="1"/>
  <c r="AN101" i="1" s="1"/>
  <c r="AX94" i="1"/>
  <c r="AY94" i="1"/>
  <c r="AZ94" i="1"/>
  <c r="W29" i="1" s="1"/>
  <c r="J30" i="2"/>
  <c r="AG96" i="1" s="1"/>
  <c r="AG95" i="1" s="1"/>
  <c r="AG94" i="1" s="1"/>
  <c r="AK26" i="1" s="1"/>
  <c r="J39" i="2" l="1"/>
  <c r="J41" i="9"/>
  <c r="AN95" i="1"/>
  <c r="AN104" i="1"/>
  <c r="AN96" i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<sst xmlns="http://schemas.openxmlformats.org/spreadsheetml/2006/main" count="14165" uniqueCount="1996">
  <si>
    <t>Export Komplet</t>
  </si>
  <si>
    <t/>
  </si>
  <si>
    <t>2.0</t>
  </si>
  <si>
    <t>False</t>
  </si>
  <si>
    <t>{d857966c-6439-43e2-b961-3a64a6e27623}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</si>
  <si>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</si>
  <si>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</si>
  <si>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</si>
  <si>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</si>
  <si>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</si>
  <si>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</si>
  <si>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</si>
  <si>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</si>
  <si>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</si>
  <si>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</si>
  <si>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</si>
  <si>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</si>
  <si>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školských objektů a zahrady ZŠ Nepomucká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</si>
  <si>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</si>
  <si>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</si>
  <si>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</si>
  <si>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</si>
  <si>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</si>
  <si>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</si>
  <si>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</si>
  <si>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</si>
  <si>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</si>
  <si>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</si>
  <si>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</si>
  <si>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22794107</t>
  </si>
  <si>
    <t>ABCD studio s.r.o.</t>
  </si>
  <si>
    <t>CZ22794107</t>
  </si>
  <si>
    <t>True</t>
  </si>
  <si>
    <t>Zpracovatel:</t>
  </si>
  <si>
    <t>Poznámka:</t>
  </si>
  <si>
    <t>1) Nedílnou součástí tohoto výkazu výměr je kompletní projektová dokumentace, jež podrobně definuje jednotlivé položky, materiály a práce. Položky ve výkazu výměr jsou souhrnným a zjednodušeným popisem daných materiálů a prací uvedených v projektové dokumentaci._x000D_
_x000D_
2) Zhotovitel stavby je před podáním nabídky povinen se seznámit s projektovou dokumentací stavby a do ceny jednotlivých položek započíst veškeré materiály a práce nezbytné k dokonalému a kompletnímu provedení díla._x000D_
_x000D_
3)  Zhotovitel stavby je před podáním nabídky povinen se seznámit se stavem stavby, jejího okolí a podmínek realizace a toto zohlednit do ceny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</si>
  <si>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</si>
  <si>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</si>
  <si>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</si>
  <si>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</si>
  <si>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</si>
  <si>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</si>
  <si>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</si>
  <si>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</si>
  <si>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</si>
  <si>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</si>
  <si>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</si>
  <si>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</si>
  <si>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</si>
  <si>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</si>
  <si>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</si>
  <si>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</si>
  <si>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</si>
  <si>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</si>
  <si>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</si>
  <si>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</si>
  <si>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</si>
  <si>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</si>
  <si>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</si>
  <si>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</si>
  <si>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</si>
  <si>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</si>
  <si>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</si>
  <si>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</si>
  <si>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</si>
  <si>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</si>
  <si>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</si>
  <si>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</si>
  <si>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</si>
  <si>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</si>
  <si>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</si>
  <si>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</si>
  <si>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</si>
  <si>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</si>
  <si>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</si>
  <si>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</si>
  <si>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</si>
  <si>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</si>
  <si>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</si>
  <si>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</si>
  <si>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SO-01</t>
  </si>
  <si>
    <t>Základní škola</t>
  </si>
  <si>
    <t>STA</t>
  </si>
  <si>
    <t>1</t>
  </si>
  <si>
    <t>{08389474-12ab-4e8b-b1ac-8cb665004657}</t>
  </si>
  <si>
    <t>2</t>
  </si>
  <si>
    <t>/</t>
  </si>
  <si>
    <t>Soupis</t>
  </si>
  <si>
    <t>###NOINSERT###</t>
  </si>
  <si>
    <t>SO-01 ZTI</t>
  </si>
  <si>
    <t>Zdravotechnika</t>
  </si>
  <si>
    <t>{98c010cf-01a2-4cbc-b692-e9bd30acb030}</t>
  </si>
  <si>
    <t>SO-01 VZT</t>
  </si>
  <si>
    <t>Vzduchotechnika</t>
  </si>
  <si>
    <t>{4f4cdae7-c701-44ac-9e45-1fa1a35e497c}</t>
  </si>
  <si>
    <t>SO-01 VYT</t>
  </si>
  <si>
    <t>Vytápění</t>
  </si>
  <si>
    <t>{2271a6aa-e9bd-4244-8c43-2bd3de3d8b14}</t>
  </si>
  <si>
    <t>SO-01 ELE</t>
  </si>
  <si>
    <t>Elektromontáže</t>
  </si>
  <si>
    <t>{ad3f1370-7965-45cb-9359-70bd53ebaace}</t>
  </si>
  <si>
    <t>SO-02</t>
  </si>
  <si>
    <t>Družina</t>
  </si>
  <si>
    <t>{23eb67f8-b5f5-49cf-b96c-573c67964c8a}</t>
  </si>
  <si>
    <t>SO-02 ZTI</t>
  </si>
  <si>
    <t>{ef7f9561-5af2-48b3-a73c-97dd3426233e}</t>
  </si>
  <si>
    <t>SO-02 VYT</t>
  </si>
  <si>
    <t>{23b0fc9b-742e-42ef-9200-f30cea04f80f}</t>
  </si>
  <si>
    <t>SO-02 ELE</t>
  </si>
  <si>
    <t>{679ef76f-0741-4c26-837e-e8005ff00e61}</t>
  </si>
  <si>
    <t>SO-03</t>
  </si>
  <si>
    <t>Venkovní prostor</t>
  </si>
  <si>
    <t>{b05027db-aa2d-4253-b403-b5246771c5bc}</t>
  </si>
  <si>
    <t>KRYCÍ LIST SOUPISU PRACÍ</t>
  </si>
  <si>
    <t>Objekt:</t>
  </si>
  <si>
    <t>SO-01 - Základní škola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</si>
  <si>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</si>
  <si>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</si>
  <si>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</si>
  <si>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</si>
  <si>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</si>
  <si>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</si>
  <si>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Přípravné a přidružené práce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</si>
  <si>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</si>
  <si>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</si>
  <si>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</si>
  <si>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</si>
  <si>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</si>
  <si>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</si>
  <si>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</si>
  <si>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</si>
  <si>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</si>
  <si>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</si>
  <si>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</si>
  <si>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</si>
  <si>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</si>
  <si>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</si>
  <si>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</si>
  <si>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</si>
  <si>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</si>
  <si>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</si>
  <si>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VRN - Vedlejší rozpočtové náklady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</si>
  <si>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</si>
  <si>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</si>
  <si>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</si>
  <si>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</si>
  <si>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</si>
  <si>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</si>
  <si>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</si>
  <si>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</si>
  <si>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</si>
  <si>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</si>
  <si>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</si>
  <si>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</si>
  <si>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</si>
  <si>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</si>
  <si>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</si>
  <si>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</si>
  <si>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</si>
  <si>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</si>
  <si>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Přípravné a přidružené práce</t>
  </si>
  <si>
    <t>K</t>
  </si>
  <si>
    <t>01001R01</t>
  </si>
  <si>
    <t>Vyklizení a vyčištění prostoru mimo stěhování nábytku</t>
  </si>
  <si>
    <t>soubor</t>
  </si>
  <si>
    <t>4</t>
  </si>
  <si>
    <t>515394337</t>
  </si>
  <si>
    <t>01001R02</t>
  </si>
  <si>
    <t>Vypískání inženýrských sítí, jejich vytyčení, ochrana, příp. odpojení</t>
  </si>
  <si>
    <t>1334858921</t>
  </si>
  <si>
    <t>3</t>
  </si>
  <si>
    <t>01001R03</t>
  </si>
  <si>
    <t>Provedení ochranných opatření, ochrana zabudovaných konstrukcí, dopravních tras</t>
  </si>
  <si>
    <t>1126316581</t>
  </si>
  <si>
    <t>01001R04</t>
  </si>
  <si>
    <t>Předložení požadovaných vzorků materiálů a katalogových listů ostatních dodávaných prvků</t>
  </si>
  <si>
    <t>1303611977</t>
  </si>
  <si>
    <t>5</t>
  </si>
  <si>
    <t>01001R05</t>
  </si>
  <si>
    <t>Provedení předepsaných sondážních prací, vyhodnocení</t>
  </si>
  <si>
    <t>-1312057666</t>
  </si>
  <si>
    <t>6</t>
  </si>
  <si>
    <t>01001R06</t>
  </si>
  <si>
    <t>Stěhování nábytku a vybavení místností v rámci objektu, zakrývání, pomocné montáže</t>
  </si>
  <si>
    <t>hod</t>
  </si>
  <si>
    <t>-1269580141</t>
  </si>
  <si>
    <t>Zemní práce</t>
  </si>
  <si>
    <t>7</t>
  </si>
  <si>
    <t>131213701</t>
  </si>
  <si>
    <t>Hloubení nezapažených jam v soudržných horninách třídy těžitelnosti I skupiny 3 ručně</t>
  </si>
  <si>
    <t>m3</t>
  </si>
  <si>
    <t>1505960600</t>
  </si>
  <si>
    <t>VV</t>
  </si>
  <si>
    <t>0,120 "výkop pro základ pilíře</t>
  </si>
  <si>
    <t>8</t>
  </si>
  <si>
    <t>162751117</t>
  </si>
  <si>
    <t>Vodorovné přemístění přes 9 000 do 10000 m výkopku/sypaniny z horniny třídy těžitelnosti I skupiny 1 až 3</t>
  </si>
  <si>
    <t>-1026605916</t>
  </si>
  <si>
    <t>9</t>
  </si>
  <si>
    <t>167111101</t>
  </si>
  <si>
    <t>Nakládání výkopku z hornin třídy těžitelnosti I skupiny 1 až 3 ručně</t>
  </si>
  <si>
    <t>-238913644</t>
  </si>
  <si>
    <t>10</t>
  </si>
  <si>
    <t>171201231</t>
  </si>
  <si>
    <t>Poplatek za uložení zeminy a kamení na recyklační skládce (skládkovné) kód odpadu 17 05 04</t>
  </si>
  <si>
    <t>t</t>
  </si>
  <si>
    <t>184515555</t>
  </si>
  <si>
    <t>0,12*1,8 'Přepočtené koeficientem množství</t>
  </si>
  <si>
    <t>171251201</t>
  </si>
  <si>
    <t>Uložení sypaniny na skládky nebo meziskládky</t>
  </si>
  <si>
    <t>-643309481</t>
  </si>
  <si>
    <t>Zakládání</t>
  </si>
  <si>
    <t>275313611</t>
  </si>
  <si>
    <t>Základové patky z betonu tř. C 16/20</t>
  </si>
  <si>
    <t>-806008919</t>
  </si>
  <si>
    <t>0,3*0,5*0,8 "základ pro pilíř</t>
  </si>
  <si>
    <t>Svislé a kompletní konstrukce</t>
  </si>
  <si>
    <t>13</t>
  </si>
  <si>
    <t>340239211</t>
  </si>
  <si>
    <t>Zazdívka otvorů v příčkách nebo stěnách pl přes 1 do 4 m2 cihlami plnými tl do 100 mm</t>
  </si>
  <si>
    <t>m2</t>
  </si>
  <si>
    <t>1562395254</t>
  </si>
  <si>
    <t>0,6*1,97 "zazdění dveří</t>
  </si>
  <si>
    <t>14</t>
  </si>
  <si>
    <t>342244101</t>
  </si>
  <si>
    <t>Příčka z cihel děrovaných do P10 na maltu M5 tloušťky 80 mm</t>
  </si>
  <si>
    <t>-434243361</t>
  </si>
  <si>
    <t>(0,23*2+0,41)*1 "pilíř elektro</t>
  </si>
  <si>
    <t>Úpravy povrchů, podlahy a osazování výplní</t>
  </si>
  <si>
    <t>15</t>
  </si>
  <si>
    <t>611325423</t>
  </si>
  <si>
    <t>Oprava vnitřní vápenocementové štukové omítky stropů v rozsahu plochy přes 30 do 50 %</t>
  </si>
  <si>
    <t>-801848596</t>
  </si>
  <si>
    <t>12,43 "strop C1.2</t>
  </si>
  <si>
    <t>16</t>
  </si>
  <si>
    <t>612131102</t>
  </si>
  <si>
    <t>Cementový postřik vnitřních stěn nanášený síťovitě ručně</t>
  </si>
  <si>
    <t>-1638676021</t>
  </si>
  <si>
    <t>0,6*2,02*2 "zazděné dveře</t>
  </si>
  <si>
    <t>17</t>
  </si>
  <si>
    <t>612321121</t>
  </si>
  <si>
    <t>Vápenocementová omítka hladká jednovrstvá vnitřních stěn nanášená ručně</t>
  </si>
  <si>
    <t>1983895504</t>
  </si>
  <si>
    <t>2,424 "zazděné dveře</t>
  </si>
  <si>
    <t>18</t>
  </si>
  <si>
    <t>612325411</t>
  </si>
  <si>
    <t>Oprava vnitřní vápenocementové hladké omítky stěn v rozsahu plochy do 10 %</t>
  </si>
  <si>
    <t>587827201</t>
  </si>
  <si>
    <t>(2,47+3,98+0,59+0,28+2,41+1,495+1,41+5,3+4,61+0,25+0,1*2+2,11)*2,02 "obklad S1.5 pod S1.4</t>
  </si>
  <si>
    <t>19</t>
  </si>
  <si>
    <t>612325421</t>
  </si>
  <si>
    <t>Oprava vnitřní vápenocementové štukové omítky stěn v rozsahu plochy do 10 %</t>
  </si>
  <si>
    <t>-682820501</t>
  </si>
  <si>
    <t>(5*5+2,5*2)*2,83+(1,28+2,95+1,185*3+1,65+0,9+1,2+1,185+1,25*2+2,485)*2,2 "stávající zdivo S1.4</t>
  </si>
  <si>
    <t>-(0,8*1,97*2+0,6*1,97*10)-(2,47+3,98+0,59+0,28+2,41+1,495+1,41+5,3+4,61+0,25+0,1*2+2,11)*2,02 "otvory, obklady</t>
  </si>
  <si>
    <t>Součet</t>
  </si>
  <si>
    <t>20</t>
  </si>
  <si>
    <t>612325422</t>
  </si>
  <si>
    <t>Oprava vnitřní vápenocementové štukové omítky stěn v rozsahu plochy přes 10 do 30 %</t>
  </si>
  <si>
    <t>-476984211</t>
  </si>
  <si>
    <t>14,97*3,43-(0,8*1,97*2+2,35*1,4) "S1.8</t>
  </si>
  <si>
    <t>622143003</t>
  </si>
  <si>
    <t>Montáž omítkových plastových nebo pozinkovaných rohových profilů</t>
  </si>
  <si>
    <t>m</t>
  </si>
  <si>
    <t>-533433586</t>
  </si>
  <si>
    <t>1*2+(0,23*2+0,41)</t>
  </si>
  <si>
    <t>22</t>
  </si>
  <si>
    <t>M</t>
  </si>
  <si>
    <t>63127464</t>
  </si>
  <si>
    <t>profil rohový Al 15x15mm s výztužnou tkaninou š 100mm pro ETICS</t>
  </si>
  <si>
    <t>-480427378</t>
  </si>
  <si>
    <t>2,87*1,05 'Přepočtené koeficientem množství</t>
  </si>
  <si>
    <t>23</t>
  </si>
  <si>
    <t>623131102</t>
  </si>
  <si>
    <t>Cementový postřik vnějších pilířů nebo sloupů nanášený síťovitě ručně</t>
  </si>
  <si>
    <t>848648154</t>
  </si>
  <si>
    <t>(0,23*2+0,41)*1 "S1.2</t>
  </si>
  <si>
    <t>24</t>
  </si>
  <si>
    <t>623142001</t>
  </si>
  <si>
    <t>Sklovláknité pletivo vnějších pilířů nebo sloupů vtlačené do tmelu</t>
  </si>
  <si>
    <t>856440616</t>
  </si>
  <si>
    <t>25</t>
  </si>
  <si>
    <t>623151001</t>
  </si>
  <si>
    <t>Penetrační akrylátový nátěr vnějších pastovitých tenkovrstvých omítek pilířů a sloupů</t>
  </si>
  <si>
    <t>-1857713339</t>
  </si>
  <si>
    <t>26</t>
  </si>
  <si>
    <t>623321121</t>
  </si>
  <si>
    <t>Vápenocementová omítka hladká jednovrstvá vnějších pilířů nebo sloupů nanášená ručně</t>
  </si>
  <si>
    <t>-1654884526</t>
  </si>
  <si>
    <t>27</t>
  </si>
  <si>
    <t>623511112</t>
  </si>
  <si>
    <t>Tenkovrstvá akrylátová mozaiková střednězrnná omítka vnějších pilířů nebo sloupů</t>
  </si>
  <si>
    <t>-2132276835</t>
  </si>
  <si>
    <t>Ostatní konstrukce a práce, bourání</t>
  </si>
  <si>
    <t>28</t>
  </si>
  <si>
    <t>949101111</t>
  </si>
  <si>
    <t>Lešení pomocné pro objekty pozemních staveb s lešeňovou podlahou v do 1,9 m zatížení do 150 kg/m2</t>
  </si>
  <si>
    <t>845292997</t>
  </si>
  <si>
    <t>520,29</t>
  </si>
  <si>
    <t>29</t>
  </si>
  <si>
    <t>962031132</t>
  </si>
  <si>
    <t>Bourání příček nebo přizdívek z cihel pálených tl do 100 mm</t>
  </si>
  <si>
    <t>50331257</t>
  </si>
  <si>
    <t>1,19*2,2</t>
  </si>
  <si>
    <t>30</t>
  </si>
  <si>
    <t>968062244</t>
  </si>
  <si>
    <t>Vybourání dřevěných rámů oken jednoduchých včetně křídel pl do 1 m2</t>
  </si>
  <si>
    <t>1817109453</t>
  </si>
  <si>
    <t>1,22*0,64*2 "O1</t>
  </si>
  <si>
    <t>31</t>
  </si>
  <si>
    <t>968072455</t>
  </si>
  <si>
    <t>Vybourání kovových dveřních zárubní pl do 2 m2</t>
  </si>
  <si>
    <t>-1942368643</t>
  </si>
  <si>
    <t>0,6*1,97</t>
  </si>
  <si>
    <t>997</t>
  </si>
  <si>
    <t>Přesun sutě</t>
  </si>
  <si>
    <t>32</t>
  </si>
  <si>
    <t>997013211</t>
  </si>
  <si>
    <t>Vnitrostaveništní doprava suti a vybouraných hmot pro budovy v do 6 m ručně</t>
  </si>
  <si>
    <t>868639844</t>
  </si>
  <si>
    <t>33</t>
  </si>
  <si>
    <t>997013501</t>
  </si>
  <si>
    <t>Odvoz suti a vybouraných hmot na skládku nebo meziskládku do 1 km se složením</t>
  </si>
  <si>
    <t>-544419585</t>
  </si>
  <si>
    <t>34</t>
  </si>
  <si>
    <t>997013509</t>
  </si>
  <si>
    <t>Příplatek k odvozu suti a vybouraných hmot na skládku ZKD 1 km přes 1 km</t>
  </si>
  <si>
    <t>-1728364040</t>
  </si>
  <si>
    <t>3,777*14 'Přepočtené koeficientem množství</t>
  </si>
  <si>
    <t>35</t>
  </si>
  <si>
    <t>997013871</t>
  </si>
  <si>
    <t>Poplatek za uložení stavebního odpadu na recyklační skládce (skládkovné) směsného stavebního a demoličního kód odpadu 17 09 04</t>
  </si>
  <si>
    <t>1889264210</t>
  </si>
  <si>
    <t>998</t>
  </si>
  <si>
    <t>Přesun hmot</t>
  </si>
  <si>
    <t>36</t>
  </si>
  <si>
    <t>998011001</t>
  </si>
  <si>
    <t>Přesun hmot pro budovy zděné v do 6 m</t>
  </si>
  <si>
    <t>-447346003</t>
  </si>
  <si>
    <t>PSV</t>
  </si>
  <si>
    <t>Práce a dodávky PSV</t>
  </si>
  <si>
    <t>725</t>
  </si>
  <si>
    <t>Zdravotechnika - zařizovací předměty</t>
  </si>
  <si>
    <t>37</t>
  </si>
  <si>
    <t>725110814</t>
  </si>
  <si>
    <t>Demontáž klozetu Kombi</t>
  </si>
  <si>
    <t>-729197019</t>
  </si>
  <si>
    <t>38</t>
  </si>
  <si>
    <t>725122817</t>
  </si>
  <si>
    <t>Demontáž pisoárových stání bez nádrže a jedním záchodkem</t>
  </si>
  <si>
    <t>-1107451526</t>
  </si>
  <si>
    <t>39</t>
  </si>
  <si>
    <t>725210821</t>
  </si>
  <si>
    <t>Demontáž umyvadel bez výtokových armatur</t>
  </si>
  <si>
    <t>1719965123</t>
  </si>
  <si>
    <t>40</t>
  </si>
  <si>
    <t>725330820</t>
  </si>
  <si>
    <t>Demontáž výlevka diturvitová</t>
  </si>
  <si>
    <t>307550477</t>
  </si>
  <si>
    <t>41</t>
  </si>
  <si>
    <t>725820801</t>
  </si>
  <si>
    <t>Demontáž baterie nástěnné do G 3 / 4</t>
  </si>
  <si>
    <t>356244000</t>
  </si>
  <si>
    <t>42</t>
  </si>
  <si>
    <t>725860811</t>
  </si>
  <si>
    <t>Demontáž uzávěrů zápachu jednoduchých</t>
  </si>
  <si>
    <t>kus</t>
  </si>
  <si>
    <t>-1198530166</t>
  </si>
  <si>
    <t>763</t>
  </si>
  <si>
    <t>Konstrukce suché výstavby</t>
  </si>
  <si>
    <t>43</t>
  </si>
  <si>
    <t>763111431</t>
  </si>
  <si>
    <t>SDK příčka tl 100 mm profil CW+UW 50 desky 2xH2 12,5 s izolací EI 60 Rw do 51 dB</t>
  </si>
  <si>
    <t>-635337478</t>
  </si>
  <si>
    <t>(3,69+5+5+2,49+1+1,74+0,975+0,6)*2,9-(0,7*1,97*3+0,8*1,97*2)+0,64*0,2</t>
  </si>
  <si>
    <t>44</t>
  </si>
  <si>
    <t>763121590</t>
  </si>
  <si>
    <t>SDK stěna předsazená pro osazení závěsného WC tl 150 - 250 mm profil CW+UW 50 desky 2xH2 12,5 bez TI</t>
  </si>
  <si>
    <t>-77790018</t>
  </si>
  <si>
    <t>1*1,2+0,975*1,2*2+1,185*1,2</t>
  </si>
  <si>
    <t>45</t>
  </si>
  <si>
    <t>763181311</t>
  </si>
  <si>
    <t>Montáž jednokřídlové kovové zárubně do SDK příčky</t>
  </si>
  <si>
    <t>-1698521961</t>
  </si>
  <si>
    <t>46</t>
  </si>
  <si>
    <t>55331589</t>
  </si>
  <si>
    <t>zárubeň jednokřídlá ocelová pro sádrokartonové příčky tl stěny 75-100mm rozměru 700/1970, 2100mm</t>
  </si>
  <si>
    <t>-1730039019</t>
  </si>
  <si>
    <t>47</t>
  </si>
  <si>
    <t>55331590</t>
  </si>
  <si>
    <t>zárubeň jednokřídlá ocelová pro sádrokartonové příčky tl stěny 75-100mm rozměru 800/1970, 2100mm</t>
  </si>
  <si>
    <t>-2114994162</t>
  </si>
  <si>
    <t>48</t>
  </si>
  <si>
    <t>763181421</t>
  </si>
  <si>
    <t>Ztužující výplň otvoru pro dveře s UA a UW profilem pro příčky přes 2,80 do 3,25 m</t>
  </si>
  <si>
    <t>1513927082</t>
  </si>
  <si>
    <t>49</t>
  </si>
  <si>
    <t>998763301</t>
  </si>
  <si>
    <t>Přesun hmot tonážní pro konstrukce montované z desek v objektech v do 6 m</t>
  </si>
  <si>
    <t>-2052062706</t>
  </si>
  <si>
    <t>764</t>
  </si>
  <si>
    <t>Konstrukce klempířské</t>
  </si>
  <si>
    <t>50</t>
  </si>
  <si>
    <t>764218604</t>
  </si>
  <si>
    <t>Oplechování rovné římsy mechanicky kotvené z Pz s upraveným povrchem rš 330 mm</t>
  </si>
  <si>
    <t>-1450331565</t>
  </si>
  <si>
    <t>0,45 "K1.1</t>
  </si>
  <si>
    <t>51</t>
  </si>
  <si>
    <t>998764101</t>
  </si>
  <si>
    <t>Přesun hmot tonážní pro konstrukce klempířské v objektech v do 6 m</t>
  </si>
  <si>
    <t>4007428</t>
  </si>
  <si>
    <t>766</t>
  </si>
  <si>
    <t>Konstrukce truhlářské</t>
  </si>
  <si>
    <t>52</t>
  </si>
  <si>
    <t>766111820</t>
  </si>
  <si>
    <t>Demontáž truhlářských stěn dřevěných plných</t>
  </si>
  <si>
    <t>-1956941820</t>
  </si>
  <si>
    <t>3,69*2,9</t>
  </si>
  <si>
    <t>53</t>
  </si>
  <si>
    <t>766660001</t>
  </si>
  <si>
    <t>Montáž dveřních křídel otvíravých jednokřídlových š do 0,8 m do ocelové zárubně</t>
  </si>
  <si>
    <t>-765189736</t>
  </si>
  <si>
    <t>54</t>
  </si>
  <si>
    <t>61162085</t>
  </si>
  <si>
    <t>dveře jednokřídlé dřevotřískové povrch laminátový plné 700x1970-2100mm</t>
  </si>
  <si>
    <t>863744142</t>
  </si>
  <si>
    <t>55</t>
  </si>
  <si>
    <t>61162086</t>
  </si>
  <si>
    <t>dveře jednokřídlé dřevotřískové povrch laminátový plné 800x1970-2100mm</t>
  </si>
  <si>
    <t>1505830056</t>
  </si>
  <si>
    <t>56</t>
  </si>
  <si>
    <t>54914123</t>
  </si>
  <si>
    <t>kování rozetové klika/klika</t>
  </si>
  <si>
    <t>79928614</t>
  </si>
  <si>
    <t>57</t>
  </si>
  <si>
    <t>54914128</t>
  </si>
  <si>
    <t>kování rozetové spodní pro WC</t>
  </si>
  <si>
    <t>-1407392512</t>
  </si>
  <si>
    <t>58</t>
  </si>
  <si>
    <t>54914125</t>
  </si>
  <si>
    <t>kování rozetové spodní pro cylindrickou vložku</t>
  </si>
  <si>
    <t>-221333200</t>
  </si>
  <si>
    <t>59</t>
  </si>
  <si>
    <t>766691931</t>
  </si>
  <si>
    <t>Seřízení dřevěného okenního nebo dveřního otvíracího a sklápěcího křídla</t>
  </si>
  <si>
    <t>352746591</t>
  </si>
  <si>
    <t>16+4+8+24*3 "repase oken, dveří</t>
  </si>
  <si>
    <t>60</t>
  </si>
  <si>
    <t>766699611</t>
  </si>
  <si>
    <t>Montáž krytů topného tělesa dřevěných povrchově upravených</t>
  </si>
  <si>
    <t>304097356</t>
  </si>
  <si>
    <t>(2,1+6*5+2,1+1,5+9+3,1*2+6,4+3,5*2+2,1)*(0,9+0,3)</t>
  </si>
  <si>
    <t>61</t>
  </si>
  <si>
    <t>RMAT0001</t>
  </si>
  <si>
    <t>kryt otopného tělesa dřevěný vč. povrchové úpravy lak, v. 900 mm, hl. 300 mm, specifikace dle PD ozn. T1.1</t>
  </si>
  <si>
    <t>2038696264</t>
  </si>
  <si>
    <t>62</t>
  </si>
  <si>
    <t>998766101</t>
  </si>
  <si>
    <t>Přesun hmot tonážní pro kce truhlářské v objektech v do 6 m</t>
  </si>
  <si>
    <t>1536525675</t>
  </si>
  <si>
    <t>771</t>
  </si>
  <si>
    <t>Podlahy z dlaždic</t>
  </si>
  <si>
    <t>63</t>
  </si>
  <si>
    <t>771111011</t>
  </si>
  <si>
    <t>Vysátí podkladu před pokládkou dlažby</t>
  </si>
  <si>
    <t>-1333758750</t>
  </si>
  <si>
    <t>8,65+2,2+1,07+6,17+1,5+2,43+5,19+1,55 "WC D11-14,  25-29</t>
  </si>
  <si>
    <t>1,48+1,5+6,09+2,74 "WC D21-24</t>
  </si>
  <si>
    <t>64</t>
  </si>
  <si>
    <t>771121011</t>
  </si>
  <si>
    <t>Nátěr penetrační na podlahu</t>
  </si>
  <si>
    <t>-1209438866</t>
  </si>
  <si>
    <t>65</t>
  </si>
  <si>
    <t>771151022</t>
  </si>
  <si>
    <t>Samonivelační stěrka podlah pevnosti 30 MPa tl přes 3 do 5 mm</t>
  </si>
  <si>
    <t>-1727579099</t>
  </si>
  <si>
    <t>66</t>
  </si>
  <si>
    <t>771474112</t>
  </si>
  <si>
    <t>Montáž soklů z dlaždic keramických rovných lepených cementovým flexibilním lepidlem v přes 65 do 90 mm</t>
  </si>
  <si>
    <t>688299164</t>
  </si>
  <si>
    <t>1,45+2,63+6,38</t>
  </si>
  <si>
    <t>67</t>
  </si>
  <si>
    <t>59761338</t>
  </si>
  <si>
    <t>sokl-dlažba keramická slinutá hladká do interiéru i exteriéru 445x85mm</t>
  </si>
  <si>
    <t>-1092775943</t>
  </si>
  <si>
    <t>10,46*2,475 'Přepočtené koeficientem množství</t>
  </si>
  <si>
    <t>68</t>
  </si>
  <si>
    <t>771573810</t>
  </si>
  <si>
    <t>Demontáž podlah z dlaždic keramických lepených</t>
  </si>
  <si>
    <t>-873432785</t>
  </si>
  <si>
    <t>2,74+6,09+1,5+1,48+8,65+1,04+1,04+1,07</t>
  </si>
  <si>
    <t>69</t>
  </si>
  <si>
    <t>771574474</t>
  </si>
  <si>
    <t>Montáž podlah keramických pro mechanické zatížení lepených cementovým flexibilním lepidlem přes 4 do 6 ks/m2</t>
  </si>
  <si>
    <t>917655849</t>
  </si>
  <si>
    <t>70</t>
  </si>
  <si>
    <t>59761119</t>
  </si>
  <si>
    <t>dlažba keramická slinutá mrazuvzdorná R10/B povrch reliéfní/matný tl do 10mm přes 4 do 6ks/m2</t>
  </si>
  <si>
    <t>-886292207</t>
  </si>
  <si>
    <t>40,57*1,15 'Přepočtené koeficientem množství</t>
  </si>
  <si>
    <t>71</t>
  </si>
  <si>
    <t>771577111</t>
  </si>
  <si>
    <t>Příplatek k montáži podlah keramických lepených cementovým flexibilním lepidlem za plochu do 5 m2</t>
  </si>
  <si>
    <t>1496117949</t>
  </si>
  <si>
    <t>2,2+1,07+1,5+2,43+1,55 "WC D11-14,  25-29</t>
  </si>
  <si>
    <t>1,48+1,5+2,74 "WC D21-24</t>
  </si>
  <si>
    <t>72</t>
  </si>
  <si>
    <t>771591112</t>
  </si>
  <si>
    <t>Izolace pod dlažbu nátěrem nebo stěrkou ve dvou vrstvách</t>
  </si>
  <si>
    <t>-986257409</t>
  </si>
  <si>
    <t>73</t>
  </si>
  <si>
    <t>771591264</t>
  </si>
  <si>
    <t>Izolace těsnícími pásy mezi podlahou a stěnou</t>
  </si>
  <si>
    <t>-979491757</t>
  </si>
  <si>
    <t>7,17+9,87+4,87+4,9+11,54+5,03+6,93+9,99+4,85+14,97+6,07+4,17</t>
  </si>
  <si>
    <t>74</t>
  </si>
  <si>
    <t>998771101</t>
  </si>
  <si>
    <t>Přesun hmot tonážní pro podlahy z dlaždic v objektech v do 6 m</t>
  </si>
  <si>
    <t>-1392802576</t>
  </si>
  <si>
    <t>776</t>
  </si>
  <si>
    <t>Podlahy povlakové</t>
  </si>
  <si>
    <t>75</t>
  </si>
  <si>
    <t>776201811</t>
  </si>
  <si>
    <t>Demontáž lepených povlakových podlah bez podložky ručně</t>
  </si>
  <si>
    <t>-1909303312</t>
  </si>
  <si>
    <t>3,69*5</t>
  </si>
  <si>
    <t>76</t>
  </si>
  <si>
    <t>776410811</t>
  </si>
  <si>
    <t>Odstranění soklíků a lišt pryžových nebo plastových</t>
  </si>
  <si>
    <t>1273323784</t>
  </si>
  <si>
    <t>3,69*2+5</t>
  </si>
  <si>
    <t>781</t>
  </si>
  <si>
    <t>Dokončovací práce - obklady</t>
  </si>
  <si>
    <t>77</t>
  </si>
  <si>
    <t>781111011</t>
  </si>
  <si>
    <t>Ometení (oprášení) stěny při přípravě podkladu</t>
  </si>
  <si>
    <t>733348764</t>
  </si>
  <si>
    <t>78</t>
  </si>
  <si>
    <t>781121011</t>
  </si>
  <si>
    <t>Nátěr penetrační na stěnu</t>
  </si>
  <si>
    <t>-183438649</t>
  </si>
  <si>
    <t>79</t>
  </si>
  <si>
    <t>781131112</t>
  </si>
  <si>
    <t>Izolace pod obklad nátěrem nebo stěrkou ve dvou vrstvách</t>
  </si>
  <si>
    <t>1719878226</t>
  </si>
  <si>
    <t>90,36*0,15 "vytažení na sokl</t>
  </si>
  <si>
    <t>(1,2+2,05+0,65+0,6+2+0,77+2,4+1,2+1,1+1,2)*1,3 "za umyvadly</t>
  </si>
  <si>
    <t>(2,45+0,6+0,66+0,6)*1,45 "za pisoáry</t>
  </si>
  <si>
    <t>(5,21+3,31+4,18+4,07+1,4+0,975+1,4+4,01+4,04)*1,1 "za wc</t>
  </si>
  <si>
    <t>80</t>
  </si>
  <si>
    <t>781473810</t>
  </si>
  <si>
    <t>Demontáž obkladů z obkladaček keramických lepených</t>
  </si>
  <si>
    <t>914849427</t>
  </si>
  <si>
    <t>(4,96+6,41+0,35+0,38)*1,4+(3,36+3,36+3,41)*1,4</t>
  </si>
  <si>
    <t>(4,14+4,11)*1,4+(3,84+1,37)*1,4+(2,90+0,67+4,03)*1,6</t>
  </si>
  <si>
    <t>81</t>
  </si>
  <si>
    <t>781474118</t>
  </si>
  <si>
    <t>Montáž obkladů keramických hladkých lepených cementovým flexibilním lepidlem přes 45 do 50 ks/m2</t>
  </si>
  <si>
    <t>-629405311</t>
  </si>
  <si>
    <t>(3,84+3,98+0,59+0,3+4,04+4,01+5,9+0,25+0,1+3,31+5,21+5,85+3,45+4,18+6,06+4,07+4,05+3,57+1,28)*2,02-2,35*0,92</t>
  </si>
  <si>
    <t>82</t>
  </si>
  <si>
    <t>59761637</t>
  </si>
  <si>
    <t>obklad keramický hladký přes 45 do 50ks/m2</t>
  </si>
  <si>
    <t>-1977672638</t>
  </si>
  <si>
    <t>127,199*1,1 'Přepočtené koeficientem množství</t>
  </si>
  <si>
    <t>83</t>
  </si>
  <si>
    <t>781492211</t>
  </si>
  <si>
    <t>Montáž profilů rohových lepených flexibilním cementovým lepidlem</t>
  </si>
  <si>
    <t>-483256966</t>
  </si>
  <si>
    <t>2,02*5+1+0,975*2+1,185</t>
  </si>
  <si>
    <t>84</t>
  </si>
  <si>
    <t>19416005</t>
  </si>
  <si>
    <t>lišta ukončovací z eloxovaného hliníku 10mm</t>
  </si>
  <si>
    <t>1773791694</t>
  </si>
  <si>
    <t>14,235*1,05 'Přepočtené koeficientem množství</t>
  </si>
  <si>
    <t>85</t>
  </si>
  <si>
    <t>781492251</t>
  </si>
  <si>
    <t>Montáž profilů ukončovacích lepených flexibilním cementovým lepidlem</t>
  </si>
  <si>
    <t>176331372</t>
  </si>
  <si>
    <t>2*29 "ukončení u dveří</t>
  </si>
  <si>
    <t>(3,84+3,98+0,59+0,3+4,04+4,01+5,9+0,25+0,1+3,31+5,21+5,85+3,45+4,18+6,06+4,07+4,05+3,57+1,28) "ukončení horní hrany</t>
  </si>
  <si>
    <t>86</t>
  </si>
  <si>
    <t>472649139</t>
  </si>
  <si>
    <t>122,04*1,05 'Přepočtené koeficientem množství</t>
  </si>
  <si>
    <t>87</t>
  </si>
  <si>
    <t>998781101</t>
  </si>
  <si>
    <t>Přesun hmot tonážní pro obklady keramické v objektech v do 6 m</t>
  </si>
  <si>
    <t>1158279891</t>
  </si>
  <si>
    <t>783</t>
  </si>
  <si>
    <t>Dokončovací práce - nátěry</t>
  </si>
  <si>
    <t>88</t>
  </si>
  <si>
    <t>783000203</t>
  </si>
  <si>
    <t>Přemístění okenních nebo dveřních křídel pro zhotovení nátěrů vodorovné přes 50 do 100 m</t>
  </si>
  <si>
    <t>796488260</t>
  </si>
  <si>
    <t>16+4+8 "dveře repase</t>
  </si>
  <si>
    <t>24*3 "okna repase</t>
  </si>
  <si>
    <t>89</t>
  </si>
  <si>
    <t>783000225</t>
  </si>
  <si>
    <t>Vyvěšení nebo zavěšení dveřních nebo okenních jednoduchých křídel</t>
  </si>
  <si>
    <t>-2141541883</t>
  </si>
  <si>
    <t>0,8*1,97*16+0,6*1,97*4+1,8*2,2*4 "dveře repase</t>
  </si>
  <si>
    <t>2,35*1,4*24 "okna repase</t>
  </si>
  <si>
    <t>90</t>
  </si>
  <si>
    <t>783101203</t>
  </si>
  <si>
    <t>Jemné obroušení podkladu truhlářských konstrukcí před provedením nátěru</t>
  </si>
  <si>
    <t>-1778623862</t>
  </si>
  <si>
    <t>91</t>
  </si>
  <si>
    <t>783106807</t>
  </si>
  <si>
    <t>Odstranění nátěrů z truhlářských konstrukcí odstraňovačem nátěrů</t>
  </si>
  <si>
    <t>-1663752071</t>
  </si>
  <si>
    <t>92</t>
  </si>
  <si>
    <t>783113111</t>
  </si>
  <si>
    <t>Jednonásobný napouštěcí syntetický nátěr s biocidní přísadou truhlářských konstrukcí</t>
  </si>
  <si>
    <t>-1387424628</t>
  </si>
  <si>
    <t>9,02+84,86+12,35+37,2*4+36,8+9,02+12,43+5,19+1,55+6,17+1,5+2,43+55,85+18,45*3+37,2+18,05+14,97 "stropy C1.1</t>
  </si>
  <si>
    <t>(12,28+74,7+12,28)*2,83-(0,8*1,97*17+1,8*2,8*6+0,6*1,15*54) "D01, 02, 10</t>
  </si>
  <si>
    <t>(14,94+24,88*4+24,72-5)*2,83-(0,8*1,97*6+0,6*1,15*28+2,35*1,4*11) "D03-08</t>
  </si>
  <si>
    <t>(17,22-5+17,38+24,88+17,38*2+32,34-5)*2,83-(0,8*1,97*8+0,6*1,15*24+2,35*1,4*9) "D15-20</t>
  </si>
  <si>
    <t>(2,5+1,1+2,45+1,33+1,2+1,185)*2,83-(0,8*1,95+2,35*1,4)-(1,4+1,33+1,2+1,185)*2,02 "WC D21-24</t>
  </si>
  <si>
    <t>(2,485+5+2,485+3,57)*2,83-(0,8*1,97+2,35*1,4*2)-(2,35*1,1+0,1*2,02+1*2,02+1,185*2,02+1,41*2,02) "WC D11-14, 25-29</t>
  </si>
  <si>
    <t>Mezisoučet "stěny a stropy</t>
  </si>
  <si>
    <t>1,85*2,825*1*4+0,85*1,995*2*16+0,65*1,995*2*4 "dveře</t>
  </si>
  <si>
    <t>1,15*0,64*2*54+2,35*1,4*4*24 "okna</t>
  </si>
  <si>
    <t>(0,8+1,97*2)*0,3*15 "zárubně dřevěné</t>
  </si>
  <si>
    <t>Mezisoučet repase okna dveře</t>
  </si>
  <si>
    <t>93</t>
  </si>
  <si>
    <t>783144101</t>
  </si>
  <si>
    <t>Základní jednonásobný polyuretanový nátěr truhlářských konstrukcí</t>
  </si>
  <si>
    <t>547394838</t>
  </si>
  <si>
    <t>94</t>
  </si>
  <si>
    <t>783147101</t>
  </si>
  <si>
    <t>Krycí jednonásobný polyuretanový nátěr truhlářských konstrukcí</t>
  </si>
  <si>
    <t>1213023670</t>
  </si>
  <si>
    <t>1818,827*2 'Přepočtené koeficientem množství</t>
  </si>
  <si>
    <t>95</t>
  </si>
  <si>
    <t>783301311</t>
  </si>
  <si>
    <t>Odmaštění zámečnických konstrukcí vodou ředitelným odmašťovačem</t>
  </si>
  <si>
    <t>1703230713</t>
  </si>
  <si>
    <t>96</t>
  </si>
  <si>
    <t>783306807</t>
  </si>
  <si>
    <t>Odstranění nátěru ze zámečnických konstrukcí odstraňovačem nátěrů</t>
  </si>
  <si>
    <t>1016182837</t>
  </si>
  <si>
    <t>97</t>
  </si>
  <si>
    <t>783344201</t>
  </si>
  <si>
    <t>Základní antikorozní jednonásobný polyuretanový nátěr zámečnických konstrukcí</t>
  </si>
  <si>
    <t>-1080639568</t>
  </si>
  <si>
    <t>(0,8+1,97*2)*0,2*3 "zárubně</t>
  </si>
  <si>
    <t>(0,6+1,97*2)*0,2*4 "zárubně</t>
  </si>
  <si>
    <t>0,85*1,995*2*2 "dveře kotelna</t>
  </si>
  <si>
    <t>Mezisoučet "repase stávajících</t>
  </si>
  <si>
    <t>(0,8+1,97*2)*0,2*2</t>
  </si>
  <si>
    <t>(0,7+1,97*2)*0,2*3</t>
  </si>
  <si>
    <t>Mezisoučet nové zárubně</t>
  </si>
  <si>
    <t>98</t>
  </si>
  <si>
    <t>783347101</t>
  </si>
  <si>
    <t>Krycí jednonásobný polyuretanový nátěr zámečnických konstrukcí</t>
  </si>
  <si>
    <t>849396774</t>
  </si>
  <si>
    <t>17,939*2 'Přepočtené koeficientem množství</t>
  </si>
  <si>
    <t>784</t>
  </si>
  <si>
    <t>Dokončovací práce - malby a tapety</t>
  </si>
  <si>
    <t>99</t>
  </si>
  <si>
    <t>784111031</t>
  </si>
  <si>
    <t>Omytí podkladu v místnostech v do 3,80 m</t>
  </si>
  <si>
    <t>1348589332</t>
  </si>
  <si>
    <t>100</t>
  </si>
  <si>
    <t>784121001</t>
  </si>
  <si>
    <t>Oškrabání malby v místnostech v do 3,80 m</t>
  </si>
  <si>
    <t>1476888911</t>
  </si>
  <si>
    <t>12,430 "C1.2</t>
  </si>
  <si>
    <t>58,167 "S1.4</t>
  </si>
  <si>
    <t>44,905 "S1.8</t>
  </si>
  <si>
    <t>101</t>
  </si>
  <si>
    <t>784171101</t>
  </si>
  <si>
    <t>Zakrytí vnitřních podlah včetně pozdějšího odkrytí</t>
  </si>
  <si>
    <t>1166262360</t>
  </si>
  <si>
    <t>102</t>
  </si>
  <si>
    <t>58124844</t>
  </si>
  <si>
    <t>fólie pro malířské potřeby zakrývací tl 25µ 4x5m</t>
  </si>
  <si>
    <t>542876641</t>
  </si>
  <si>
    <t>520,29*1,05 'Přepočtené koeficientem množství</t>
  </si>
  <si>
    <t>103</t>
  </si>
  <si>
    <t>784171111</t>
  </si>
  <si>
    <t>Zakrytí vnitřních ploch stěn v místnostech v do 3,80 m</t>
  </si>
  <si>
    <t>-982885963</t>
  </si>
  <si>
    <t>2,35*1,4*24+1,8*2,8*6+0,8*1,97*2*26+0,6*1,15*2*54 "okna, dveře</t>
  </si>
  <si>
    <t>104</t>
  </si>
  <si>
    <t>58124842</t>
  </si>
  <si>
    <t>fólie pro malířské potřeby zakrývací tl 7µ 4x5m</t>
  </si>
  <si>
    <t>406857882</t>
  </si>
  <si>
    <t>265,672*1,05 'Přepočtené koeficientem množství</t>
  </si>
  <si>
    <t>105</t>
  </si>
  <si>
    <t>784181101</t>
  </si>
  <si>
    <t>Základní akrylátová jednonásobná bezbarvá penetrace podkladu v místnostech v do 3,80 m</t>
  </si>
  <si>
    <t>1662633824</t>
  </si>
  <si>
    <t>(3,69+5+11,54+5,03+0,975*2+2,04+1+1,55+3,35+0,645+0,6*2+0,1+1,645)*2,83-(0,8*1,97*2+0,7*1,97*6)-(4,05+1,26+3,57+5,85+1,61+2,63+0,99+4,07)*2,02 "S1.3</t>
  </si>
  <si>
    <t>106</t>
  </si>
  <si>
    <t>784221101</t>
  </si>
  <si>
    <t>Dvojnásobné bílé malby ze směsí za sucha dobře otěruvzdorných v místnostech do 3,80 m</t>
  </si>
  <si>
    <t>-934774650</t>
  </si>
  <si>
    <t>787</t>
  </si>
  <si>
    <t>Dokončovací práce - zasklívání</t>
  </si>
  <si>
    <t>107</t>
  </si>
  <si>
    <t>787911111</t>
  </si>
  <si>
    <t>Montáž bezpečnostní fólie na sklo</t>
  </si>
  <si>
    <t>-212963651</t>
  </si>
  <si>
    <t>2,35*1,4*24+1,15*0,64*54</t>
  </si>
  <si>
    <t>108</t>
  </si>
  <si>
    <t>63479019</t>
  </si>
  <si>
    <t>fólie na sklo ochranné a bezpečnostní čirá 82%</t>
  </si>
  <si>
    <t>324624959</t>
  </si>
  <si>
    <t>118,704*1,03 'Přepočtené koeficientem množství</t>
  </si>
  <si>
    <t>109</t>
  </si>
  <si>
    <t>998787101</t>
  </si>
  <si>
    <t>Přesun hmot tonážní pro zasklívání v objektech v do 6 m</t>
  </si>
  <si>
    <t>588123267</t>
  </si>
  <si>
    <t>VRN</t>
  </si>
  <si>
    <t>Vedlejší rozpočtové náklady</t>
  </si>
  <si>
    <t>110</t>
  </si>
  <si>
    <t>013254000</t>
  </si>
  <si>
    <t>Dokumentace skutečného provedení stavby</t>
  </si>
  <si>
    <t>1024</t>
  </si>
  <si>
    <t>-1509727693</t>
  </si>
  <si>
    <t>111</t>
  </si>
  <si>
    <t>030001000</t>
  </si>
  <si>
    <t>Zařízení staveniště</t>
  </si>
  <si>
    <t>%</t>
  </si>
  <si>
    <t>-1074966537</t>
  </si>
  <si>
    <t>112</t>
  </si>
  <si>
    <t>044002000</t>
  </si>
  <si>
    <t>Revize, zkoušky a ostatní úkony potřebné pro kolaudaci</t>
  </si>
  <si>
    <t>750303879</t>
  </si>
  <si>
    <t>113</t>
  </si>
  <si>
    <t>045002000</t>
  </si>
  <si>
    <t>Kompletační a koordinační činnost</t>
  </si>
  <si>
    <t>744106012</t>
  </si>
  <si>
    <t>114</t>
  </si>
  <si>
    <t>065002000</t>
  </si>
  <si>
    <t>Mimostaveništní doprava materiálů</t>
  </si>
  <si>
    <t>976019235</t>
  </si>
  <si>
    <t>VP</t>
  </si>
  <si>
    <t xml:space="preserve">  Vícepráce</t>
  </si>
  <si>
    <t>PN</t>
  </si>
  <si>
    <t>Soupis:</t>
  </si>
  <si>
    <t>SO-01 ZTI - Zdravotechnika</t>
  </si>
  <si>
    <t xml:space="preserve">    721 - Zdravotechnika - vnitřní kanalizace</t>
  </si>
  <si>
    <t xml:space="preserve">    722 - Zdravotechnika - vnitřní vodovod</t>
  </si>
  <si>
    <t>612135101</t>
  </si>
  <si>
    <t>Hrubá výplň rýh ve stěnách maltou jakékoli šířky rýhy</t>
  </si>
  <si>
    <t>-1433405102</t>
  </si>
  <si>
    <t>974031132</t>
  </si>
  <si>
    <t>Vysekání rýh ve zdivu cihelném hl do 50 mm š do 70 mm</t>
  </si>
  <si>
    <t>-2131795745</t>
  </si>
  <si>
    <t>974031142</t>
  </si>
  <si>
    <t>Vysekání rýh ve zdivu cihelném hl do 70 mm š do 70 mm</t>
  </si>
  <si>
    <t>1207253502</t>
  </si>
  <si>
    <t>974031153</t>
  </si>
  <si>
    <t>Vysekání rýh ve zdivu cihelném hl do 100 mm š do 100 mm</t>
  </si>
  <si>
    <t>-1739188478</t>
  </si>
  <si>
    <t>-1820158193</t>
  </si>
  <si>
    <t>715460866</t>
  </si>
  <si>
    <t>935516194</t>
  </si>
  <si>
    <t>0,41*10 'Přepočtené koeficientem množství</t>
  </si>
  <si>
    <t>997013631</t>
  </si>
  <si>
    <t>Poplatek za uložení na skládce (skládkovné) stavebního odpadu směsného kód odpadu 17 09 04</t>
  </si>
  <si>
    <t>-585502145</t>
  </si>
  <si>
    <t>997221611</t>
  </si>
  <si>
    <t>Nakládání suti na dopravní prostředky pro vodorovnou dopravu</t>
  </si>
  <si>
    <t>-1072458415</t>
  </si>
  <si>
    <t>1752036925</t>
  </si>
  <si>
    <t>721</t>
  </si>
  <si>
    <t>Zdravotechnika - vnitřní kanalizace</t>
  </si>
  <si>
    <t>721171803</t>
  </si>
  <si>
    <t>Demontáž potrubí z PVC D do 75</t>
  </si>
  <si>
    <t>32602194</t>
  </si>
  <si>
    <t>721171913</t>
  </si>
  <si>
    <t>Potrubí z PP propojení potrubí DN 50</t>
  </si>
  <si>
    <t>1614215232</t>
  </si>
  <si>
    <t>721171915</t>
  </si>
  <si>
    <t>Potrubí z PP propojení potrubí DN 110</t>
  </si>
  <si>
    <t>1754073861</t>
  </si>
  <si>
    <t>721174043</t>
  </si>
  <si>
    <t>Potrubí kanalizační z PP připojovací DN 50</t>
  </si>
  <si>
    <t>355176490</t>
  </si>
  <si>
    <t>28615657</t>
  </si>
  <si>
    <t>objímka instalační pevná dvoušroubová HTPO DN 50</t>
  </si>
  <si>
    <t>-1780957255</t>
  </si>
  <si>
    <t>721174045</t>
  </si>
  <si>
    <t>Potrubí kanalizační z PP připojovací DN 110</t>
  </si>
  <si>
    <t>-1494788911</t>
  </si>
  <si>
    <t>28615659</t>
  </si>
  <si>
    <t>objímka instalační pevná dvoušroubová HTPO DN 110</t>
  </si>
  <si>
    <t>356498367</t>
  </si>
  <si>
    <t>721194105</t>
  </si>
  <si>
    <t>Vyvedení a upevnění odpadních výpustek DN 50</t>
  </si>
  <si>
    <t>179621327</t>
  </si>
  <si>
    <t>721194109</t>
  </si>
  <si>
    <t>Vyvedení a upevnění odpadních výpustek DN 110</t>
  </si>
  <si>
    <t>1838283483</t>
  </si>
  <si>
    <t>721290111</t>
  </si>
  <si>
    <t>Zkouška těsnosti potrubí kanalizace vodou DN do 125</t>
  </si>
  <si>
    <t>1815695256</t>
  </si>
  <si>
    <t>998721121</t>
  </si>
  <si>
    <t>Přesun hmot tonážní pro vnitřní kanalizaci ruční v objektech v do 6 m</t>
  </si>
  <si>
    <t>-599204937</t>
  </si>
  <si>
    <t>722</t>
  </si>
  <si>
    <t>Zdravotechnika - vnitřní vodovod</t>
  </si>
  <si>
    <t>722170804</t>
  </si>
  <si>
    <t>Demontáž rozvodů vody z plastů D přes 25 do 50</t>
  </si>
  <si>
    <t>-1401699118</t>
  </si>
  <si>
    <t>722171933</t>
  </si>
  <si>
    <t>Potrubí plastové výměna trub nebo tvarovek D přes 20 do 25 mm</t>
  </si>
  <si>
    <t>2113858323</t>
  </si>
  <si>
    <t>28615135</t>
  </si>
  <si>
    <t>trubka vodovodní tlaková PPR řada PN 16 D 25mm</t>
  </si>
  <si>
    <t>-976907663</t>
  </si>
  <si>
    <t>4*0,5 'Přepočtené koeficientem množství</t>
  </si>
  <si>
    <t>722171934</t>
  </si>
  <si>
    <t>Potrubí plastové výměna trub nebo tvarovek D přes 25 do 32 mm</t>
  </si>
  <si>
    <t>-976209616</t>
  </si>
  <si>
    <t>28615138</t>
  </si>
  <si>
    <t>trubka vodovodní tlaková PPR řada PN 16 D 32mm</t>
  </si>
  <si>
    <t>1753942758</t>
  </si>
  <si>
    <t>2*1,03 'Přepočtené koeficientem množství</t>
  </si>
  <si>
    <t>722174002</t>
  </si>
  <si>
    <t>Potrubí vodovodní plastové PPR svar polyfúze PN 16 D 20x2,8 mm</t>
  </si>
  <si>
    <t>225768912</t>
  </si>
  <si>
    <t>42390145</t>
  </si>
  <si>
    <t>objímka potrubí dvoušroubová M8 40-46 5/4"</t>
  </si>
  <si>
    <t>1734011171</t>
  </si>
  <si>
    <t>722174003</t>
  </si>
  <si>
    <t>Potrubí vodovodní plastové PPR svar polyfúze PN 16 D 25x3,5 mm</t>
  </si>
  <si>
    <t>1748019024</t>
  </si>
  <si>
    <t>42390146</t>
  </si>
  <si>
    <t>objímka potrubí dvoušroubová M8 48-53 6/4"</t>
  </si>
  <si>
    <t>1744525776</t>
  </si>
  <si>
    <t>42390148</t>
  </si>
  <si>
    <t>objímka potrubí dvoušroubová M8/M10 60-64 2"</t>
  </si>
  <si>
    <t>-437744335</t>
  </si>
  <si>
    <t>722174004</t>
  </si>
  <si>
    <t>Potrubí vodovodní plastové PPR svar polyfúze PN 16 D 32x4,4 mm</t>
  </si>
  <si>
    <t>-1677468801</t>
  </si>
  <si>
    <t>42390147</t>
  </si>
  <si>
    <t>objímka potrubí dvoušroubová M8/M10 54-59</t>
  </si>
  <si>
    <t>1218567942</t>
  </si>
  <si>
    <t>722181231</t>
  </si>
  <si>
    <t>Ochrana vodovodního potrubí přilepenými termoizolačními trubicemi z PE tl přes 9 do 13 mm DN do 22 mm</t>
  </si>
  <si>
    <t>-1762033286</t>
  </si>
  <si>
    <t>722181232</t>
  </si>
  <si>
    <t>Ochrana vodovodního potrubí přilepenými termoizolačními trubicemi z PE tl přes 9 do 13 mm DN přes 22 do 45 mm</t>
  </si>
  <si>
    <t>-1170752359</t>
  </si>
  <si>
    <t>722190401</t>
  </si>
  <si>
    <t>Vyvedení a upevnění výpustku DN do 25</t>
  </si>
  <si>
    <t>362713833</t>
  </si>
  <si>
    <t>722290226</t>
  </si>
  <si>
    <t>Zkouška těsnosti vodovodního potrubí závitového DN do 50</t>
  </si>
  <si>
    <t>-2008811858</t>
  </si>
  <si>
    <t>722290234</t>
  </si>
  <si>
    <t>Proplach a dezinfekce vodovodního potrubí DN do 80</t>
  </si>
  <si>
    <t>1006001212</t>
  </si>
  <si>
    <t>998722121</t>
  </si>
  <si>
    <t>Přesun hmot tonážní pro vnitřní vodovod ruční v objektech v do 6 m</t>
  </si>
  <si>
    <t>1916138986</t>
  </si>
  <si>
    <t>725112171</t>
  </si>
  <si>
    <t>Kombi klozet s hlubokým splachováním odpad vodorovný</t>
  </si>
  <si>
    <t>1631059011</t>
  </si>
  <si>
    <t>725119125</t>
  </si>
  <si>
    <t>Montáž klozetových mís závěsných na nosné stěny</t>
  </si>
  <si>
    <t>1634431356</t>
  </si>
  <si>
    <t>64236091</t>
  </si>
  <si>
    <t>mísa keramická klozetová závěsná bílá s hlubokým splachováním odpad vodorovný</t>
  </si>
  <si>
    <t>-1653683598</t>
  </si>
  <si>
    <t>725121527</t>
  </si>
  <si>
    <t>Pisoárový záchodek automatický s integrovaným napájecím zdrojem</t>
  </si>
  <si>
    <t>-670045502</t>
  </si>
  <si>
    <t>725211602</t>
  </si>
  <si>
    <t>Umyvadlo keramické bílé šířky 550 mm bez krytu na sifon připevněné na stěnu šrouby</t>
  </si>
  <si>
    <t>203672947</t>
  </si>
  <si>
    <t>725231203</t>
  </si>
  <si>
    <t>Bidet bez armatur výtokových keramický závěsný se zápachovou uzávěrkou</t>
  </si>
  <si>
    <t>-1896518796</t>
  </si>
  <si>
    <t>725331111</t>
  </si>
  <si>
    <t>Výlevka bez výtokových armatur keramická se sklopnou plastovou mřížkou 500 mm</t>
  </si>
  <si>
    <t>-1544606502</t>
  </si>
  <si>
    <t>725530823</t>
  </si>
  <si>
    <t>Demontáž ohřívač elektrický tlakový přes 50 do 200 l</t>
  </si>
  <si>
    <t>-1154434051</t>
  </si>
  <si>
    <t>7255319231</t>
  </si>
  <si>
    <t>Zpětná montáž stávajícího el. zásobníku teplé vody, včetně napojení na stávající potrubí</t>
  </si>
  <si>
    <t>-2048372451</t>
  </si>
  <si>
    <t>725813111</t>
  </si>
  <si>
    <t>Ventil rohový bez připojovací trubičky nebo flexi hadičky G 1/2"</t>
  </si>
  <si>
    <t>-1978444904</t>
  </si>
  <si>
    <t>725821316</t>
  </si>
  <si>
    <t>Baterie dřezová nástěnná páková s otáčivým plochým ústím a délkou ramínka 300 mm</t>
  </si>
  <si>
    <t>1951176508</t>
  </si>
  <si>
    <t>725822613</t>
  </si>
  <si>
    <t>Baterie umyvadlová stojánková páková s výpustí</t>
  </si>
  <si>
    <t>1257543078</t>
  </si>
  <si>
    <t>725823112</t>
  </si>
  <si>
    <t>Baterie bidetové stojánkové pákové s výpustí</t>
  </si>
  <si>
    <t>-1135169715</t>
  </si>
  <si>
    <t>725861102</t>
  </si>
  <si>
    <t>Zápachová uzávěrka pro umyvadla DN 40</t>
  </si>
  <si>
    <t>1302059634</t>
  </si>
  <si>
    <t>725863311</t>
  </si>
  <si>
    <t>Zápachová uzávěrka pro bidety DN 40</t>
  </si>
  <si>
    <t>-1678573449</t>
  </si>
  <si>
    <t>725865411</t>
  </si>
  <si>
    <t>Zápachová uzávěrka pisoárová DN 32/40</t>
  </si>
  <si>
    <t>471841803</t>
  </si>
  <si>
    <t>726111031</t>
  </si>
  <si>
    <t>Instalační předstěna pro klozet s ovládáním zepředu v 1080 mm závěsný do masivní zděné kce</t>
  </si>
  <si>
    <t>-770305074</t>
  </si>
  <si>
    <t>998725121</t>
  </si>
  <si>
    <t>Přesun hmot tonážní pro zařizovací předměty ruční v objektech v do 6 m</t>
  </si>
  <si>
    <t>-93724292</t>
  </si>
  <si>
    <t>SO-01 VZT - Vzduchotechnika</t>
  </si>
  <si>
    <t xml:space="preserve">    751 - Vzduchotechnika</t>
  </si>
  <si>
    <t>310235241</t>
  </si>
  <si>
    <t>Zazdívka otvorů pl do 0,0225 m2 ve zdivu nadzákladovém cihlami pálenými tl do 300 mm</t>
  </si>
  <si>
    <t>1800982154</t>
  </si>
  <si>
    <t>977151128</t>
  </si>
  <si>
    <t>Jádrové vrty diamantovými korunkami do stavebních materiálů D přes 250 do 300 mm</t>
  </si>
  <si>
    <t>1468401725</t>
  </si>
  <si>
    <t>997013213</t>
  </si>
  <si>
    <t>Vnitrostaveništní doprava suti a vybouraných hmot pro budovy v přes 9 do 12 m ručně</t>
  </si>
  <si>
    <t>1993685828</t>
  </si>
  <si>
    <t>1161737722</t>
  </si>
  <si>
    <t>2136485477</t>
  </si>
  <si>
    <t>0,032*10 'Přepočtené koeficientem množství</t>
  </si>
  <si>
    <t>-974325624</t>
  </si>
  <si>
    <t>-1908223719</t>
  </si>
  <si>
    <t>-331816253</t>
  </si>
  <si>
    <t>751</t>
  </si>
  <si>
    <t>751111051</t>
  </si>
  <si>
    <t>Montáž ventilátoru axiálního nízkotlakého podhledového D do 100 mm</t>
  </si>
  <si>
    <t>-1289030742</t>
  </si>
  <si>
    <t>42914502</t>
  </si>
  <si>
    <t>ventilátor axiální tichý malý plastový s nastavitelným doběhem IP45 výkon 8-13W D 100mm</t>
  </si>
  <si>
    <t>-1348694327</t>
  </si>
  <si>
    <t>751398041</t>
  </si>
  <si>
    <t>Montáž protidešťové žaluzie nebo žaluziové klapky na kruhové potrubí D do 300 mm</t>
  </si>
  <si>
    <t>-264202998</t>
  </si>
  <si>
    <t>42972902</t>
  </si>
  <si>
    <t>žaluzie protidešťová plastová s pevnými lamelami, pro potrubí D 200mm</t>
  </si>
  <si>
    <t>-1234525642</t>
  </si>
  <si>
    <t>751537132</t>
  </si>
  <si>
    <t>Montáž potrubí kruhového ohebného izolovaného minerální vatou z Al folie D přes 100 do 200 mm</t>
  </si>
  <si>
    <t>1653329257</t>
  </si>
  <si>
    <t>42981713</t>
  </si>
  <si>
    <t>hadice ohebná z Al s tepelnou izolací 25mm, délka 10m D 152mm</t>
  </si>
  <si>
    <t>-1886414327</t>
  </si>
  <si>
    <t>2,8*1,2 'Přepočtené koeficientem množství</t>
  </si>
  <si>
    <t>751537133</t>
  </si>
  <si>
    <t>Montáž potrubí kruhového ohebného izolovaného minerální vatou z Al folie D přes 200 do 300 mm</t>
  </si>
  <si>
    <t>954836641</t>
  </si>
  <si>
    <t>42981716</t>
  </si>
  <si>
    <t>hadice ohebná z Al s tepelnou izolací 25mm, délka 10m D 254mm</t>
  </si>
  <si>
    <t>1504578239</t>
  </si>
  <si>
    <t>2,4*1,2 'Přepočtené koeficientem množství</t>
  </si>
  <si>
    <t>42981715</t>
  </si>
  <si>
    <t>hadice ohebná z Al s tepelnou izolací 25mm, délka 10m D 203mm</t>
  </si>
  <si>
    <t>2069487922</t>
  </si>
  <si>
    <t>1*1,2 'Přepočtené koeficientem množství</t>
  </si>
  <si>
    <t>751572102</t>
  </si>
  <si>
    <t>Uchycení potrubí kruhového pomocí objímky kotvené do betonu D přes 100 do 200 mm</t>
  </si>
  <si>
    <t>-164007525</t>
  </si>
  <si>
    <t>751572103</t>
  </si>
  <si>
    <t>Uchycení potrubí kruhového pomocí objímky kotvené do betonu D přes 200 do 300 mm</t>
  </si>
  <si>
    <t>1081668035</t>
  </si>
  <si>
    <t>751581353</t>
  </si>
  <si>
    <t>Protipožární prostup stěnou kruhového potrubí D přes 200 do 300 mm</t>
  </si>
  <si>
    <t>-65456244</t>
  </si>
  <si>
    <t>751691111</t>
  </si>
  <si>
    <t>Zaregulování systému vzduchotechnického zařízení - 1 koncový (distribuční) prvek</t>
  </si>
  <si>
    <t>-555056027</t>
  </si>
  <si>
    <t>998751121</t>
  </si>
  <si>
    <t>Přesun hmot tonážní pro vzduchotechniku ruční v objektech v do 12 m</t>
  </si>
  <si>
    <t>-986280890</t>
  </si>
  <si>
    <t>SO-01 VYT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</si>
  <si>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</si>
  <si>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</si>
  <si>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</si>
  <si>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631312141</t>
  </si>
  <si>
    <t>Doplnění rýh v dosavadních mazaninách betonem prostým</t>
  </si>
  <si>
    <t>-1211277709</t>
  </si>
  <si>
    <t>-1110856589</t>
  </si>
  <si>
    <t>1855131251</t>
  </si>
  <si>
    <t>1669235509</t>
  </si>
  <si>
    <t>1830312113</t>
  </si>
  <si>
    <t>0,114*10 'Přepočtené koeficientem množství</t>
  </si>
  <si>
    <t>997013603</t>
  </si>
  <si>
    <t>Poplatek za uložení na skládce (skládkovné) stavebního odpadu cihelného kód odpadu 17 01 02</t>
  </si>
  <si>
    <t>622001102</t>
  </si>
  <si>
    <t>997221571</t>
  </si>
  <si>
    <t>Vodorovná doprava vybouraných hmot do 1 km</t>
  </si>
  <si>
    <t>-1218837913</t>
  </si>
  <si>
    <t>997221579</t>
  </si>
  <si>
    <t>Příplatek ZKD 1 km u vodorovné dopravy vybouraných hmot</t>
  </si>
  <si>
    <t>-889010814</t>
  </si>
  <si>
    <t>-289123610</t>
  </si>
  <si>
    <t>-5852874</t>
  </si>
  <si>
    <t>733</t>
  </si>
  <si>
    <t>Ústřední vytápění - rozvodné potrubí</t>
  </si>
  <si>
    <t>733111103</t>
  </si>
  <si>
    <t>Potrubí ocelové závitové černé bezešvé běžné nízkotlaké DN 15</t>
  </si>
  <si>
    <t>346357957</t>
  </si>
  <si>
    <t>733120815</t>
  </si>
  <si>
    <t>Demontáž potrubí ocelového hladkého D do 38</t>
  </si>
  <si>
    <t>288730705</t>
  </si>
  <si>
    <t>733190107</t>
  </si>
  <si>
    <t>Zkouška těsnosti potrubí ocelové závitové DN do 40</t>
  </si>
  <si>
    <t>-269097451</t>
  </si>
  <si>
    <t>733191923</t>
  </si>
  <si>
    <t>Navaření odbočky na potrubí ocelové závitové DN 15</t>
  </si>
  <si>
    <t>1592639805</t>
  </si>
  <si>
    <t>7331R</t>
  </si>
  <si>
    <t>765807969</t>
  </si>
  <si>
    <t>733811251</t>
  </si>
  <si>
    <t>Ochrana potrubí ústředního vytápění termoizolačními trubicemi z PE tl přes 20 do 25 mm DN do 22 mm</t>
  </si>
  <si>
    <t>-1699066568</t>
  </si>
  <si>
    <t>998733101</t>
  </si>
  <si>
    <t>Přesun hmot tonážní pro rozvody potrubí v objektech v do 6 m</t>
  </si>
  <si>
    <t>1052473517</t>
  </si>
  <si>
    <t>734</t>
  </si>
  <si>
    <t>Ústřední vytápění - armatury</t>
  </si>
  <si>
    <t>734221532</t>
  </si>
  <si>
    <t>Ventil závitový termostatický rohový jednoregulační G 1/2 PN 16 do 110°C bez hlavice ovládání</t>
  </si>
  <si>
    <t>129692982</t>
  </si>
  <si>
    <t>734221686</t>
  </si>
  <si>
    <t>Termostatická hlavice vosková PN 10 do 110°C otopných těles VK</t>
  </si>
  <si>
    <t>-444944107</t>
  </si>
  <si>
    <t>734261406</t>
  </si>
  <si>
    <t>Armatura připojovací přímá G 1/2x18 PN 10 do 110°C radiátorů typu VK</t>
  </si>
  <si>
    <t>-908025222</t>
  </si>
  <si>
    <t>998734101</t>
  </si>
  <si>
    <t>Přesun hmot tonážní pro armatury v objektech v do 6 m</t>
  </si>
  <si>
    <t>-328214735</t>
  </si>
  <si>
    <t>735</t>
  </si>
  <si>
    <t>Ústřední vytápění - otopná tělesa</t>
  </si>
  <si>
    <t>735000912</t>
  </si>
  <si>
    <t>Vyregulování ventilu nebo kohoutu dvojregulačního s termostatickým ovládáním</t>
  </si>
  <si>
    <t>-353526687</t>
  </si>
  <si>
    <t>735151822</t>
  </si>
  <si>
    <t>Demontáž otopného tělesa panelového dvouřadého dl přes 1500 do 2820 mm</t>
  </si>
  <si>
    <t>978062266</t>
  </si>
  <si>
    <t>735152698</t>
  </si>
  <si>
    <t>Otopné těleso panelové VK třídeskové 3 přídavné přestupní plochy výška/délka 900/1100 mm výkon 3661 W</t>
  </si>
  <si>
    <t>1439216115</t>
  </si>
  <si>
    <t>998735121</t>
  </si>
  <si>
    <t>Přesun hmot tonážní pro otopná tělesa ruční v objektech v do 6 m</t>
  </si>
  <si>
    <t>1007689219</t>
  </si>
  <si>
    <t>SO-01 ELE - Elektromontáže</t>
  </si>
  <si>
    <t>D1 - Rozvaděč R(SO.01)</t>
  </si>
  <si>
    <t>D2 - Úložný materiál,spínače, zásuvky, krabice, příslušenství - elektroinstalace NN + SK</t>
  </si>
  <si>
    <t>D3 - Svítidla</t>
  </si>
  <si>
    <t>D4 - Vrátník</t>
  </si>
  <si>
    <t>D5 - Kabely</t>
  </si>
  <si>
    <t>D6 - Revize</t>
  </si>
  <si>
    <t>D7 - VRN</t>
  </si>
  <si>
    <t>D1</t>
  </si>
  <si>
    <t>Rozvaděč R(SO.01)</t>
  </si>
  <si>
    <t>1.1</t>
  </si>
  <si>
    <t>Zmapování stávajího stavu rozvaděče</t>
  </si>
  <si>
    <t>h</t>
  </si>
  <si>
    <t>1.2</t>
  </si>
  <si>
    <t>Jistič 1P/10A/C</t>
  </si>
  <si>
    <t>ks</t>
  </si>
  <si>
    <t>1.3</t>
  </si>
  <si>
    <t>Jistič 1P/6A/B</t>
  </si>
  <si>
    <t>1.4</t>
  </si>
  <si>
    <t>Jističo-chránič 16/1N/B/003</t>
  </si>
  <si>
    <t>1.5</t>
  </si>
  <si>
    <t>Jističe libovolné hodnoty v závislosti na tech. stavu stávajícího vyzbrojení</t>
  </si>
  <si>
    <t>1.6</t>
  </si>
  <si>
    <t>Úprava čelní masky rozvaděče</t>
  </si>
  <si>
    <t>1.7</t>
  </si>
  <si>
    <t>Drobný instalační materiál (slaněné vodiče vyvazovací, dutinky, popisky, atp.)</t>
  </si>
  <si>
    <t>1.8</t>
  </si>
  <si>
    <t>Dokumentace skutečného provedení rozvaděče</t>
  </si>
  <si>
    <t>1.9</t>
  </si>
  <si>
    <t>Popis prvků rozvaděče</t>
  </si>
  <si>
    <t>1.10</t>
  </si>
  <si>
    <t>Další více nespecifikované příslušenství rozvaděčů</t>
  </si>
  <si>
    <t>D2</t>
  </si>
  <si>
    <t>Úložný materiál,spínače, zásuvky, krabice, příslušenství - elektroinstalace NN + SK</t>
  </si>
  <si>
    <t>2.1</t>
  </si>
  <si>
    <t>Krabice univerzální do SDK/zdiva</t>
  </si>
  <si>
    <t>2.2</t>
  </si>
  <si>
    <t>Krabice přístrojová do SDK/zdiva</t>
  </si>
  <si>
    <t>2.3</t>
  </si>
  <si>
    <t>Víko pro krabici univerzální</t>
  </si>
  <si>
    <t>2.4</t>
  </si>
  <si>
    <t>Instalační krabice s povrchovou montáží komplet vč. Víka</t>
  </si>
  <si>
    <t>2.5</t>
  </si>
  <si>
    <t>Průraz zdiva do 20cm</t>
  </si>
  <si>
    <t>2.6</t>
  </si>
  <si>
    <t>Průraz zdiva nad 20cm</t>
  </si>
  <si>
    <t>2.7</t>
  </si>
  <si>
    <t>Prostup požárně dělící konstrukcí - dodávka stavby</t>
  </si>
  <si>
    <t>2.8</t>
  </si>
  <si>
    <t>Požární ucpávky - obnovení požární odolnosti prostupů - dodávka stavby</t>
  </si>
  <si>
    <t>2.9</t>
  </si>
  <si>
    <t>Svorgovnice (např. Wago)</t>
  </si>
  <si>
    <t>kpl</t>
  </si>
  <si>
    <t>2.10</t>
  </si>
  <si>
    <t>Přístroj zásuvka 230V, vč. Masky, zapuštěná montáž (barva určena projektem interiéru)</t>
  </si>
  <si>
    <t>2.11</t>
  </si>
  <si>
    <t>Čidlo PIR (relé) pro spínání osvětlení 360st., přisazená montáž vč. Konzole</t>
  </si>
  <si>
    <t>2.12</t>
  </si>
  <si>
    <t>Rámeček jednonásobný (barvu a typ upřesní archtekt)</t>
  </si>
  <si>
    <t>2.13</t>
  </si>
  <si>
    <t>Montážní rámeček</t>
  </si>
  <si>
    <t>2.14</t>
  </si>
  <si>
    <t>Kabelová lišta instakační vkládací pro povrchovou montáž</t>
  </si>
  <si>
    <t>2.15</t>
  </si>
  <si>
    <t>Tažení kabelových tras vč. kotvení dle typu materiálu zdivo/SDK (sádrování, příchytky)</t>
  </si>
  <si>
    <t>2.16</t>
  </si>
  <si>
    <t>Instalační a kotvící materiál (svorky, příchytky, vyvazovací pásky a další materiál)</t>
  </si>
  <si>
    <t>2.17</t>
  </si>
  <si>
    <t>Zmapování stávající elektroinstalace v dotčeném prostoru</t>
  </si>
  <si>
    <t>2.18</t>
  </si>
  <si>
    <t>Demontáž a rušení stávající elektroinstalace v rozsahu řešeného prostoru</t>
  </si>
  <si>
    <t>2.19</t>
  </si>
  <si>
    <t>Demontáž stávajících koncových prvků elektroinstalace určených k zachování, zajištění vývodů proti poškození, uložení koncových prvků v depositu na stavbě</t>
  </si>
  <si>
    <t>2.20</t>
  </si>
  <si>
    <t>Opětovná montáž koncových prvků do původních pozic bez změny funkčnosti</t>
  </si>
  <si>
    <t>2.21</t>
  </si>
  <si>
    <t>Příprava a součinnost při zapojení zařízení ZTI vč. Koordinace</t>
  </si>
  <si>
    <t>2.22</t>
  </si>
  <si>
    <t>Příprava a součinnost při zapojení zařízení VZT vč. Koordinace</t>
  </si>
  <si>
    <t>2.23</t>
  </si>
  <si>
    <t>Časové relé (ref. SMR-T230V)</t>
  </si>
  <si>
    <t>2.24</t>
  </si>
  <si>
    <t>Elektroinstlační trubka prům 32mm ohebná; zvýšená mech.odolnost</t>
  </si>
  <si>
    <t>2.25</t>
  </si>
  <si>
    <t>Elektroinstlační trubka prům 20mm ohebná</t>
  </si>
  <si>
    <t>2.26</t>
  </si>
  <si>
    <t>Elektroinstlační trubka prům 16mm ohebná</t>
  </si>
  <si>
    <t>2.27</t>
  </si>
  <si>
    <t>Příslušenství pro PVC trubky</t>
  </si>
  <si>
    <t>2.28</t>
  </si>
  <si>
    <t>Pokládka PVC chrániček dle typu materiálu zdivo/SDK/výkop</t>
  </si>
  <si>
    <t>2.29</t>
  </si>
  <si>
    <t>Výkop vč. zapravení, podsypu, krycí fólie v souladu s ČSN 73 6005 - dodávka stavby</t>
  </si>
  <si>
    <t>2.30</t>
  </si>
  <si>
    <t>Inženýrská činnost</t>
  </si>
  <si>
    <t>2.31</t>
  </si>
  <si>
    <t>Odvoz suti ze staveniště na skládku</t>
  </si>
  <si>
    <t>2.32</t>
  </si>
  <si>
    <t>Odvoz dalších hmot za staveniště</t>
  </si>
  <si>
    <t>2.33</t>
  </si>
  <si>
    <t>Ekologická likvidace elektroodpadu</t>
  </si>
  <si>
    <t>2.34</t>
  </si>
  <si>
    <t>Doprava materiálu na stavbu</t>
  </si>
  <si>
    <t>2.35</t>
  </si>
  <si>
    <t>Vyhotovení dokumentace skutečného provedení</t>
  </si>
  <si>
    <t>2.36</t>
  </si>
  <si>
    <t>Drobný nespecifikovaný materiál</t>
  </si>
  <si>
    <t>D3</t>
  </si>
  <si>
    <t>Svítidla</t>
  </si>
  <si>
    <t>3.1</t>
  </si>
  <si>
    <t>Svítidlo B1 - LED PŘISAZENÉ SVÍTIDLO 230V/50Hz; 9,4W; 3000K</t>
  </si>
  <si>
    <t>3.2</t>
  </si>
  <si>
    <t>Svítidlo B - LED PŘISAZENÉ SVÍTIDLO 230V/50Hz; 15,5W; 3000K</t>
  </si>
  <si>
    <t>3.3</t>
  </si>
  <si>
    <t>Svítidlo NOUZOVÉ SVÍTIDLO LED, PŘISAZENÁ MONTÁŽ; BAT. t=60MIN; AUTOTEST;  4,7W + PIKTOGRAM</t>
  </si>
  <si>
    <t>3.4</t>
  </si>
  <si>
    <t>Montáž svítidel do pozice dle PD</t>
  </si>
  <si>
    <t>3.5</t>
  </si>
  <si>
    <t>Zapojení svítidel, dle instrukcí výrobce příslušného svítidla</t>
  </si>
  <si>
    <t>3.6</t>
  </si>
  <si>
    <t>Certifikované měření osvětlení vč. autorizovaného protokolu</t>
  </si>
  <si>
    <t>D4</t>
  </si>
  <si>
    <t>Vrátník</t>
  </si>
  <si>
    <t>4.1</t>
  </si>
  <si>
    <t>Vstupní audio panel systému domovního telefonu - jeho součástí jsou: audio modul, tlačítkové moduly s tlačítkem, rel. pro ovládání elmg. Zámku; mg.čtečka a přístrojové  krabice + rámečku; vč. Montáže</t>
  </si>
  <si>
    <t>4.2</t>
  </si>
  <si>
    <t>Demontáž stávajícího tabla</t>
  </si>
  <si>
    <t>4.3</t>
  </si>
  <si>
    <t>Montáž stávajícího tabla do nové pozice</t>
  </si>
  <si>
    <t>4.4</t>
  </si>
  <si>
    <t>Napojení kabelových tras v místě stávajíciho tabla a jejich přetažení (spotřební materiál - krabice, svorky a další, kabel v kapitole Kabely)</t>
  </si>
  <si>
    <t>4.5</t>
  </si>
  <si>
    <t>Napojení el.otevírače dveří na stávající rel. Výstup tabla (el. Otevírač součást dveří)</t>
  </si>
  <si>
    <t>4.6</t>
  </si>
  <si>
    <t>Napojení el. Otevírače branky na rel. Výstup nového tabla (el. Otevírač součást branky)</t>
  </si>
  <si>
    <t>116</t>
  </si>
  <si>
    <t>4.7</t>
  </si>
  <si>
    <t>Napojení kabelových tras (odbočení) pro nové tablo u branky (spotřební materiál - krabice, svorky a další, kabel v kapitole Kabely)</t>
  </si>
  <si>
    <t>118</t>
  </si>
  <si>
    <t>4.8</t>
  </si>
  <si>
    <t>Zmapování stávajícího skutečného stavu DT (výrobce, skutečné zapojení) a specifikace nových potřebných prvků</t>
  </si>
  <si>
    <t>120</t>
  </si>
  <si>
    <t>4.9</t>
  </si>
  <si>
    <t>Montáž, konfigurace a oživení</t>
  </si>
  <si>
    <t>122</t>
  </si>
  <si>
    <t>4.10</t>
  </si>
  <si>
    <t>124</t>
  </si>
  <si>
    <t>D5</t>
  </si>
  <si>
    <t>Kabely</t>
  </si>
  <si>
    <t>5.1</t>
  </si>
  <si>
    <t>Kabel CYKY-J  3 X 2,5mm2</t>
  </si>
  <si>
    <t>126</t>
  </si>
  <si>
    <t>5.2</t>
  </si>
  <si>
    <t>Kabel CYKY-J  3 X 1,5mm2</t>
  </si>
  <si>
    <t>128</t>
  </si>
  <si>
    <t>5.3</t>
  </si>
  <si>
    <t>Kabel CYKY-J  5 X 1,5mm2</t>
  </si>
  <si>
    <t>130</t>
  </si>
  <si>
    <t>5.4</t>
  </si>
  <si>
    <t>Kabel JYSTY 2x2x0,8</t>
  </si>
  <si>
    <t>132</t>
  </si>
  <si>
    <t>5.5</t>
  </si>
  <si>
    <t>Kabel CYKY 2x1,5mm2</t>
  </si>
  <si>
    <t>134</t>
  </si>
  <si>
    <t>5.6</t>
  </si>
  <si>
    <t>Kabel CYA 6mm zž</t>
  </si>
  <si>
    <t>136</t>
  </si>
  <si>
    <t>5.7</t>
  </si>
  <si>
    <t>Drobná nespecifikovaná kabeláž</t>
  </si>
  <si>
    <t>138</t>
  </si>
  <si>
    <t>D6</t>
  </si>
  <si>
    <t>Revize</t>
  </si>
  <si>
    <t>6.1</t>
  </si>
  <si>
    <t>El. revize</t>
  </si>
  <si>
    <t>568785963</t>
  </si>
  <si>
    <t>D7</t>
  </si>
  <si>
    <t>7.1</t>
  </si>
  <si>
    <t>1227712908</t>
  </si>
  <si>
    <t>SO-02 - Družina</t>
  </si>
  <si>
    <t xml:space="preserve">    711 - Izolace proti vodě, vlhkosti a plynům</t>
  </si>
  <si>
    <t>-762673067</t>
  </si>
  <si>
    <t>-238624789</t>
  </si>
  <si>
    <t>485457052</t>
  </si>
  <si>
    <t>1156230356</t>
  </si>
  <si>
    <t>-384681768</t>
  </si>
  <si>
    <t>1138284484</t>
  </si>
  <si>
    <t>273321411</t>
  </si>
  <si>
    <t>Základové desky ze ŽB bez zvýšených nároků na prostředí tř. C 20/25</t>
  </si>
  <si>
    <t>886530523</t>
  </si>
  <si>
    <t>5,96*0,15 "bourání pro kanalizaci zákl. deska obnova</t>
  </si>
  <si>
    <t>273362021</t>
  </si>
  <si>
    <t>Výztuž základových desek svařovanými sítěmi Kari</t>
  </si>
  <si>
    <t>-2031368643</t>
  </si>
  <si>
    <t>(5,96)*4,44/1000*1,4</t>
  </si>
  <si>
    <t>310231045</t>
  </si>
  <si>
    <t>Zazdívka otvorů ve zdivu nadzákladovém pl přes 1 do 4 m2 cihlami děrovanými přes P10 do P15 tl 240 mm</t>
  </si>
  <si>
    <t>-1393665765</t>
  </si>
  <si>
    <t>0,8*2,1 "zazdívka dveří</t>
  </si>
  <si>
    <t>317168012</t>
  </si>
  <si>
    <t>Překlad keramický plochý š 115 mm dl 1250 mm</t>
  </si>
  <si>
    <t>544103393</t>
  </si>
  <si>
    <t>317941121</t>
  </si>
  <si>
    <t>Osazování ocelových válcovaných nosníků na zdivu I, IE, U, UE nebo L do č. 12 nebo výšky do 120 mm</t>
  </si>
  <si>
    <t>-1688673958</t>
  </si>
  <si>
    <t>(7,34/1000)*2,355*2</t>
  </si>
  <si>
    <t>13010432</t>
  </si>
  <si>
    <t>úhelník ocelový rovnostranný jakost S235JR (11 375) 80x80x6mm</t>
  </si>
  <si>
    <t>-1967347389</t>
  </si>
  <si>
    <t>-1404850125</t>
  </si>
  <si>
    <t>0,7*2,1 "zazdění dveří</t>
  </si>
  <si>
    <t>342244211</t>
  </si>
  <si>
    <t>Příčka z cihel broušených na tenkovrstvou maltu tloušťky 115 mm</t>
  </si>
  <si>
    <t>-1762055747</t>
  </si>
  <si>
    <t>5,8*3,6-0,7*2,1</t>
  </si>
  <si>
    <t>346244381</t>
  </si>
  <si>
    <t>Plentování jednostranné v do 200 mm válcovaných nosníků cihlami</t>
  </si>
  <si>
    <t>1766125112</t>
  </si>
  <si>
    <t>2,4*1,5*2 "překlad L2.1 oboustranně</t>
  </si>
  <si>
    <t>611325421</t>
  </si>
  <si>
    <t>Oprava vnitřní vápenocementové štukové omítky stropů v rozsahu plochy do 10 %</t>
  </si>
  <si>
    <t>-1132978825</t>
  </si>
  <si>
    <t>49,45+49,79+10,36+7,6+12,36+4,03+6,26+12,34</t>
  </si>
  <si>
    <t>1765219705</t>
  </si>
  <si>
    <t>(5,8*3,5-0,7*2,1)*2 "nová příčka oboustranně</t>
  </si>
  <si>
    <t>0,8*2,1*4 "zazdívky oboustranně</t>
  </si>
  <si>
    <t>2,4*0,2*2 "plentování překladu oboustr.</t>
  </si>
  <si>
    <t>612321141</t>
  </si>
  <si>
    <t>Vápenocementová omítka štuková dvouvrstvá vnitřních stěn nanášená ručně</t>
  </si>
  <si>
    <t>-197399076</t>
  </si>
  <si>
    <t>612321191</t>
  </si>
  <si>
    <t>Příplatek k vápenocementové omítce vnitřních stěn za každých dalších 5 mm tloušťky ručně</t>
  </si>
  <si>
    <t>1831156373</t>
  </si>
  <si>
    <t>1270581364</t>
  </si>
  <si>
    <t>(28,65-5,8)*3,5+(29,84-5,8)*3,5-(0,7*2,1*2+0,8*2,1*2+2,19*2,35*6)+(2,35*2+2,19)*0,3*6 "M01a,b</t>
  </si>
  <si>
    <t>13*(3,3-2,15)+11,1*(3,3-2,15) "M03,04 nad obklad</t>
  </si>
  <si>
    <t>(14,7-2,6)*3,3-(0,7*2,1*3)+1,55*2*3,3-0,7*2,1+10,25*3,3-(0,7*2,1)+14,2*3,3-(0,7*2,1*2+1,5*2,35)+(2,35*2+1,5)*0,3 "M04-08</t>
  </si>
  <si>
    <t>631312131</t>
  </si>
  <si>
    <t>Doplnění dosavadních mazanin betonem prostým plochy do 4 m2 tloušťky přes 80 mm</t>
  </si>
  <si>
    <t>-333222569</t>
  </si>
  <si>
    <t>(5,96)*0,1 "bourání pro kanalizaci obnova</t>
  </si>
  <si>
    <t>-147463826</t>
  </si>
  <si>
    <t>2,6*0,1*0,1 "doplnění podlahy po bourané příčce</t>
  </si>
  <si>
    <t>642942111</t>
  </si>
  <si>
    <t>Osazování zárubní nebo rámů dveřních kovových do 2,5 m2 na MC</t>
  </si>
  <si>
    <t>154709107</t>
  </si>
  <si>
    <t>3 "D2.1</t>
  </si>
  <si>
    <t>55331486</t>
  </si>
  <si>
    <t>zárubeň jednokřídlá ocelová pro zdění tl stěny 110-150mm rozměru 700/1970, 2100mm</t>
  </si>
  <si>
    <t>512365139</t>
  </si>
  <si>
    <t>1587736958</t>
  </si>
  <si>
    <t>4,03+7,6+10,36+12,36+12,34+6,26+49,45+49,79</t>
  </si>
  <si>
    <t>961055111</t>
  </si>
  <si>
    <t>Bourání základů ze ŽB</t>
  </si>
  <si>
    <t>-664062164</t>
  </si>
  <si>
    <t>5,96*0,15 "bourání pro kanalizaci zákl. deska</t>
  </si>
  <si>
    <t>-28029600</t>
  </si>
  <si>
    <t>2,6*3,3-0,7*2,1</t>
  </si>
  <si>
    <t>962031133</t>
  </si>
  <si>
    <t>Bourání příček nebo přizdívek z cihel pálených tl přes 100 do 150 mm</t>
  </si>
  <si>
    <t>1972424457</t>
  </si>
  <si>
    <t>2,35*1,4</t>
  </si>
  <si>
    <t>965042221</t>
  </si>
  <si>
    <t>Bourání podkladů pod dlažby nebo mazanin betonových nebo z litého asfaltu tl přes 100 mm pl do 1 m2</t>
  </si>
  <si>
    <t>-1204967698</t>
  </si>
  <si>
    <t>0,8*0,1*0,1+0,8*0,25*0,1+5,8*0,12*0,1 "rýha pro založení zdiva</t>
  </si>
  <si>
    <t>965042241</t>
  </si>
  <si>
    <t>Bourání podkladů pod dlažby nebo mazanin betonových nebo z litého asfaltu tl přes 100 mm pl přes 4 m2</t>
  </si>
  <si>
    <t>298700560</t>
  </si>
  <si>
    <t>5,96*0,1 "bourání pro kanalizaci</t>
  </si>
  <si>
    <t>968024551</t>
  </si>
  <si>
    <t>Vybourání kamenných dveřních zárubní pl do 2 m2</t>
  </si>
  <si>
    <t>-890611134</t>
  </si>
  <si>
    <t>0,7*2,1*3</t>
  </si>
  <si>
    <t>971033621</t>
  </si>
  <si>
    <t>Vybourání otvorů ve zdivu cihelném pl do 4 m2 na MVC nebo MV tl do 100 mm</t>
  </si>
  <si>
    <t>-1416568629</t>
  </si>
  <si>
    <t>0,8*2,15*2+2,4*0,15</t>
  </si>
  <si>
    <t>977311113</t>
  </si>
  <si>
    <t>Řezání stávajících betonových mazanin nevyztužených hl do 150 mm</t>
  </si>
  <si>
    <t>-387208932</t>
  </si>
  <si>
    <t>5,8*2+0,8*4 "rýha pro založení zdiva</t>
  </si>
  <si>
    <t>11,15+7,21 "bourání pro kanalizaci</t>
  </si>
  <si>
    <t>977312113</t>
  </si>
  <si>
    <t>Řezání stávajících betonových mazanin vyztužených hl do 150 mm</t>
  </si>
  <si>
    <t>-875014785</t>
  </si>
  <si>
    <t>985331211</t>
  </si>
  <si>
    <t>Dodatečné vlepování betonářské výztuže D 8 mm do chemické malty včetně vyvrtání otvoru</t>
  </si>
  <si>
    <t>1989023699</t>
  </si>
  <si>
    <t>18,36/0,25*0,6 "propojení oprav desky, 0,6 m výztuž  á300 mm</t>
  </si>
  <si>
    <t>13021011</t>
  </si>
  <si>
    <t>tyč ocelová kruhová žebírková DIN 488 jakost B500B (10 505) výztuž do betonu D 8mm</t>
  </si>
  <si>
    <t>-1259952429</t>
  </si>
  <si>
    <t>44,064*0,00041 'Přepočtené koeficientem množství</t>
  </si>
  <si>
    <t>-2142013484</t>
  </si>
  <si>
    <t>-781697001</t>
  </si>
  <si>
    <t>-831912615</t>
  </si>
  <si>
    <t>10,256*14 'Přepočtené koeficientem množství</t>
  </si>
  <si>
    <t>1360142899</t>
  </si>
  <si>
    <t>-1971245310</t>
  </si>
  <si>
    <t>711</t>
  </si>
  <si>
    <t>Izolace proti vodě, vlhkosti a plynům</t>
  </si>
  <si>
    <t>711111001</t>
  </si>
  <si>
    <t>Provedení izolace proti zemní vlhkosti vodorovné za studena nátěrem penetračním</t>
  </si>
  <si>
    <t>687805205</t>
  </si>
  <si>
    <t>5,96 "bourání podlah pro kanal, - oprava</t>
  </si>
  <si>
    <t>11163150</t>
  </si>
  <si>
    <t>lak penetrační asfaltový</t>
  </si>
  <si>
    <t>-1860392458</t>
  </si>
  <si>
    <t>5,96*0,00033 'Přepočtené koeficientem množství</t>
  </si>
  <si>
    <t>711112001</t>
  </si>
  <si>
    <t>Provedení izolace proti zemní vlhkosti svislé za studena nátěrem penetračním</t>
  </si>
  <si>
    <t>-197954530</t>
  </si>
  <si>
    <t>18,36*0,25</t>
  </si>
  <si>
    <t>-660700323</t>
  </si>
  <si>
    <t>4,59*0,00034 'Přepočtené koeficientem množství</t>
  </si>
  <si>
    <t>711131811</t>
  </si>
  <si>
    <t>Odstranění izolace proti zemní vlhkosti vodorovné</t>
  </si>
  <si>
    <t>-1488603847</t>
  </si>
  <si>
    <t>5,96 "bourání pro kanalizaci zákl. deska</t>
  </si>
  <si>
    <t>711141559</t>
  </si>
  <si>
    <t>Provedení izolace proti zemní vlhkosti pásy přitavením vodorovné NAIP</t>
  </si>
  <si>
    <t>398995108</t>
  </si>
  <si>
    <t>5,96*2</t>
  </si>
  <si>
    <t>62853004</t>
  </si>
  <si>
    <t>pás asfaltový natavitelný modifikovaný SBS s vložkou ze skleněné tkaniny a spalitelnou PE fólií nebo jemnozrnným minerálním posypem na horním povrchu tl 4,0mm</t>
  </si>
  <si>
    <t>-215963</t>
  </si>
  <si>
    <t>11,92*1,1655 'Přepočtené koeficientem množství</t>
  </si>
  <si>
    <t>711142559</t>
  </si>
  <si>
    <t>Provedení izolace proti zemní vlhkosti pásy přitavením svislé NAIP</t>
  </si>
  <si>
    <t>-916615213</t>
  </si>
  <si>
    <t>-345067760</t>
  </si>
  <si>
    <t>4,59*1,221 'Přepočtené koeficientem množství</t>
  </si>
  <si>
    <t>711713216</t>
  </si>
  <si>
    <t>Izolace proti vodě provedení detailů spár 20 x 60 mm za studena tmelem</t>
  </si>
  <si>
    <t>-1411998506</t>
  </si>
  <si>
    <t>24638020</t>
  </si>
  <si>
    <t>tmel bitumenový izolační trvale pružný</t>
  </si>
  <si>
    <t>kg</t>
  </si>
  <si>
    <t>203005156</t>
  </si>
  <si>
    <t>18,36*1,5645 'Přepočtené koeficientem množství</t>
  </si>
  <si>
    <t>998711101</t>
  </si>
  <si>
    <t>Přesun hmot tonážní pro izolace proti vodě, vlhkosti a plynům v objektech v do 6 m</t>
  </si>
  <si>
    <t>-675335508</t>
  </si>
  <si>
    <t>-1146332525</t>
  </si>
  <si>
    <t>1269354937</t>
  </si>
  <si>
    <t>936240121</t>
  </si>
  <si>
    <t>725240812</t>
  </si>
  <si>
    <t>Demontáž vaniček sprchových bez výtokových armatur</t>
  </si>
  <si>
    <t>1505550231</t>
  </si>
  <si>
    <t>464308481</t>
  </si>
  <si>
    <t>725820802</t>
  </si>
  <si>
    <t>Demontáž baterie stojánkové do jednoho otvoru</t>
  </si>
  <si>
    <t>-659678096</t>
  </si>
  <si>
    <t>1876693400</t>
  </si>
  <si>
    <t>763111411</t>
  </si>
  <si>
    <t>SDK příčka tl 100 mm profil CW+UW 50 desky 2xA 12,5 s izolací EI 60 Rw do 51 dB</t>
  </si>
  <si>
    <t>1931645631</t>
  </si>
  <si>
    <t>2,6*3,3-0,8*2,1</t>
  </si>
  <si>
    <t>(1,515+0,755)*3,3</t>
  </si>
  <si>
    <t>-1715677091</t>
  </si>
  <si>
    <t>(1,8+3,01)*1,2</t>
  </si>
  <si>
    <t>-1891451316</t>
  </si>
  <si>
    <t>-1132721626</t>
  </si>
  <si>
    <t>763181422</t>
  </si>
  <si>
    <t>Ztužující výplň otvoru pro dveře s UA a UW profilem pro příčky přes 3,25 do 3,75 m</t>
  </si>
  <si>
    <t>1600288800</t>
  </si>
  <si>
    <t>763411111</t>
  </si>
  <si>
    <t>Sanitární příčky do mokrého prostředí, desky s HPL - laminátem tl 19,6 mm</t>
  </si>
  <si>
    <t>1308351306</t>
  </si>
  <si>
    <t>(3,4-0,7*3+1,4*2)*2,0</t>
  </si>
  <si>
    <t>(1,85-0,7*2+1,4*2)*2,0</t>
  </si>
  <si>
    <t>763411121</t>
  </si>
  <si>
    <t>Dveře sanitárních příček, desky s HPL - laminátem tl 19,6 mm, š do 800 mm, v do 2000 mm</t>
  </si>
  <si>
    <t>-165888656</t>
  </si>
  <si>
    <t>3+2</t>
  </si>
  <si>
    <t>1098959244</t>
  </si>
  <si>
    <t>50160265</t>
  </si>
  <si>
    <t>-467801303</t>
  </si>
  <si>
    <t>238538937</t>
  </si>
  <si>
    <t>775956489</t>
  </si>
  <si>
    <t>184030656</t>
  </si>
  <si>
    <t>728110948</t>
  </si>
  <si>
    <t>-415904904</t>
  </si>
  <si>
    <t>-1467579405</t>
  </si>
  <si>
    <t>-566873328</t>
  </si>
  <si>
    <t>771473810</t>
  </si>
  <si>
    <t>Demontáž soklíků z dlaždic keramických lepených rovných</t>
  </si>
  <si>
    <t>-781371226</t>
  </si>
  <si>
    <t>13,7-0,7*3+2,6+2,05*2-0,7*2 "M05, 06</t>
  </si>
  <si>
    <t>-2107568549</t>
  </si>
  <si>
    <t>(5,7-0,8)+(14,7-0,8-0,7*4)+(14,2-0,7*2) "M05, 06, 08</t>
  </si>
  <si>
    <t>(1,515+0,755+1,415+0,655) "nová SDK příčka</t>
  </si>
  <si>
    <t>1057562578</t>
  </si>
  <si>
    <t>33,14*2,475 'Přepočtené koeficientem množství</t>
  </si>
  <si>
    <t>-1886968233</t>
  </si>
  <si>
    <t>10,36+11,05+5,33 "M03, 05,06</t>
  </si>
  <si>
    <t>2070869514</t>
  </si>
  <si>
    <t>10,36+7,6+12,36+4,03+12,34 "M03-6, 08</t>
  </si>
  <si>
    <t>-1564187723</t>
  </si>
  <si>
    <t>46,69*1,15 'Přepočtené koeficientem množství</t>
  </si>
  <si>
    <t>-1852784077</t>
  </si>
  <si>
    <t>4,03</t>
  </si>
  <si>
    <t>1241381636</t>
  </si>
  <si>
    <t>7,6+10,36 "P2.2</t>
  </si>
  <si>
    <t>624558195</t>
  </si>
  <si>
    <t>12,99+11,1</t>
  </si>
  <si>
    <t>1519689818</t>
  </si>
  <si>
    <t>776111116</t>
  </si>
  <si>
    <t>Odstranění zbytků lepidla z podkladu povlakových podlah broušením</t>
  </si>
  <si>
    <t>-1571837663</t>
  </si>
  <si>
    <t>776111311</t>
  </si>
  <si>
    <t>Vysátí podkladu povlakových podlah</t>
  </si>
  <si>
    <t>2036774774</t>
  </si>
  <si>
    <t>776121112</t>
  </si>
  <si>
    <t>Vodou ředitelná penetrace savého podkladu povlakových podlah</t>
  </si>
  <si>
    <t>1939357274</t>
  </si>
  <si>
    <t>776141121</t>
  </si>
  <si>
    <t>Stěrka podlahová nivelační pro vyrovnání podkladu povlakových podlah pevnosti 30 MPa tl do 3 mm</t>
  </si>
  <si>
    <t>-2025413283</t>
  </si>
  <si>
    <t>2021580737</t>
  </si>
  <si>
    <t>12,34+7,6+100,04</t>
  </si>
  <si>
    <t>776221111</t>
  </si>
  <si>
    <t>Lepení pásů z PVC standardním lepidlem</t>
  </si>
  <si>
    <t>-1735103406</t>
  </si>
  <si>
    <t>49,45+49,79 "M01a,b</t>
  </si>
  <si>
    <t>28411145</t>
  </si>
  <si>
    <t>PVC vinyl homogenní protiskluzná se vsypem a výztuž. vrstvou tl 3,00mm nášlapná vrstva 3,00mm, hořlavost Bfl-s1, třída zátěže 34/43, útlum 10dB, bodová zátěž &lt;= 0,10mm, protiskluznost R12</t>
  </si>
  <si>
    <t>-1148797749</t>
  </si>
  <si>
    <t>99,24*1,1 'Přepočtené koeficientem množství</t>
  </si>
  <si>
    <t>-1761621915</t>
  </si>
  <si>
    <t>(11,1-0,7)+(14,2-0,7*2)+(47,2-0,7*4-0,8)</t>
  </si>
  <si>
    <t>776421111</t>
  </si>
  <si>
    <t>Montáž obvodových lišt lepením</t>
  </si>
  <si>
    <t>-1913410325</t>
  </si>
  <si>
    <t>29,84+28,65-0,75-0,8</t>
  </si>
  <si>
    <t>69751200</t>
  </si>
  <si>
    <t>lišta kobercová 50x7mm</t>
  </si>
  <si>
    <t>1432358883</t>
  </si>
  <si>
    <t>56,94*1,05 'Přepočtené koeficientem množství</t>
  </si>
  <si>
    <t>776421312</t>
  </si>
  <si>
    <t>Montáž přechodových šroubovaných lišt</t>
  </si>
  <si>
    <t>-140588572</t>
  </si>
  <si>
    <t>0,8+0,7*3</t>
  </si>
  <si>
    <t>55343120</t>
  </si>
  <si>
    <t>profil přechodový Al vrtaný 30mm stříbro</t>
  </si>
  <si>
    <t>511652061</t>
  </si>
  <si>
    <t>2,9*1,02 'Přepočtené koeficientem množství</t>
  </si>
  <si>
    <t>776421711</t>
  </si>
  <si>
    <t>Vložení nařezaných pásků z podlahoviny do lišt</t>
  </si>
  <si>
    <t>-1382102633</t>
  </si>
  <si>
    <t>-1678905453</t>
  </si>
  <si>
    <t>56,94*0,11 'Přepočtené koeficientem množství</t>
  </si>
  <si>
    <t>998776101</t>
  </si>
  <si>
    <t>Přesun hmot tonážní pro podlahy povlakové v objektech v do 6 m</t>
  </si>
  <si>
    <t>173184789</t>
  </si>
  <si>
    <t>-2132712442</t>
  </si>
  <si>
    <t>-1719443176</t>
  </si>
  <si>
    <t>292295448</t>
  </si>
  <si>
    <t>(11,1+13-0,7*2)*0,15 "vytažení na sokl</t>
  </si>
  <si>
    <t>(2,45+1,2+1,6+1,2+0,8)*1,3 "za umyvadly</t>
  </si>
  <si>
    <t>(1,4+1,2)*1,45 "za pisoáry</t>
  </si>
  <si>
    <t>(1,3+1,4+0,9+0,9+1,2)*1,1 "za wc</t>
  </si>
  <si>
    <t>1724703</t>
  </si>
  <si>
    <t>(13,4-0,7)*2+2,35*1,4*2</t>
  </si>
  <si>
    <t>-2008759044</t>
  </si>
  <si>
    <t>(11,1-0,7)*2,15-(1,5-0,25*2)*(2,15-0,9) "M04</t>
  </si>
  <si>
    <t>(13-0,7)*2,15-(0,9-0,25*2)*0,2 "M03</t>
  </si>
  <si>
    <t>0,8*1,5 "M08</t>
  </si>
  <si>
    <t>-2114793265</t>
  </si>
  <si>
    <t>48,675*1,1 'Přepočtené koeficientem množství</t>
  </si>
  <si>
    <t>-2053850457</t>
  </si>
  <si>
    <t>2,15+3,05+1,8+0,2+1,2</t>
  </si>
  <si>
    <t>-811947203</t>
  </si>
  <si>
    <t>8,4*1,05 'Přepočtené koeficientem množství</t>
  </si>
  <si>
    <t>781492151</t>
  </si>
  <si>
    <t>Montáž profilů ukončovacích kladených do malty</t>
  </si>
  <si>
    <t>-1157308104</t>
  </si>
  <si>
    <t>2,15*4 "ukončení u dveří</t>
  </si>
  <si>
    <t>11,1-0,7+13-0,7 "ukončení horní hrany</t>
  </si>
  <si>
    <t>1,5*2+0,8 "M08</t>
  </si>
  <si>
    <t>1584903945</t>
  </si>
  <si>
    <t>35,1*1,05 'Přepočtené koeficientem množství</t>
  </si>
  <si>
    <t>-138288188</t>
  </si>
  <si>
    <t>1399175399</t>
  </si>
  <si>
    <t>(0,8+1,97*2)*0,2*1</t>
  </si>
  <si>
    <t>115</t>
  </si>
  <si>
    <t>823887260</t>
  </si>
  <si>
    <t>3,732*2 'Přepočtené koeficientem množství</t>
  </si>
  <si>
    <t>-1851130769</t>
  </si>
  <si>
    <t>117</t>
  </si>
  <si>
    <t>1391635496</t>
  </si>
  <si>
    <t>152,190 "stropy</t>
  </si>
  <si>
    <t>285,943 "stěny</t>
  </si>
  <si>
    <t>-826692681</t>
  </si>
  <si>
    <t>119</t>
  </si>
  <si>
    <t>1488440089</t>
  </si>
  <si>
    <t>152,19*1,05 'Přepočtené koeficientem množství</t>
  </si>
  <si>
    <t>2140903258</t>
  </si>
  <si>
    <t>2,35*2,19*6+0,9*0,9+1,5*2,35*2 "okna</t>
  </si>
  <si>
    <t>2,6*3,3+0,8*2,1*3+0,7*2,1*13 "dveře</t>
  </si>
  <si>
    <t>121</t>
  </si>
  <si>
    <t>30296997</t>
  </si>
  <si>
    <t>71,469*1,05 'Přepočtené koeficientem množství</t>
  </si>
  <si>
    <t>-1956037281</t>
  </si>
  <si>
    <t>152,19 "stropy</t>
  </si>
  <si>
    <t>45,34 "omítky nové</t>
  </si>
  <si>
    <t>285,943 "omítky vyspravené</t>
  </si>
  <si>
    <t>14,391*2 "SDK oboustranně</t>
  </si>
  <si>
    <t>123</t>
  </si>
  <si>
    <t>-112744071</t>
  </si>
  <si>
    <t>-716147766</t>
  </si>
  <si>
    <t>125</t>
  </si>
  <si>
    <t>461628992</t>
  </si>
  <si>
    <t>-874863340</t>
  </si>
  <si>
    <t>127</t>
  </si>
  <si>
    <t>847395285</t>
  </si>
  <si>
    <t>1339842028</t>
  </si>
  <si>
    <t>SO-02 ZTI - Zdravotechnika</t>
  </si>
  <si>
    <t xml:space="preserve">    4 - Vodorovné konstrukce</t>
  </si>
  <si>
    <t>132251104</t>
  </si>
  <si>
    <t>Hloubení rýh nezapažených š do 800 mm v hornině třídy těžitelnosti I skupiny 3 objem přes 100 m3 strojně</t>
  </si>
  <si>
    <t>-1454798462</t>
  </si>
  <si>
    <t>161151103</t>
  </si>
  <si>
    <t>Svislé přemístění výkopku z horniny třídy těžitelnosti I skupiny 1 až 3 hl výkopu přes 4 do 8 m</t>
  </si>
  <si>
    <t>-528906140</t>
  </si>
  <si>
    <t>162351103</t>
  </si>
  <si>
    <t>Vodorovné přemístění přes 50 do 500 m výkopku/sypaniny z horniny třídy těžitelnosti I skupiny 1 až 3</t>
  </si>
  <si>
    <t>-1367122126</t>
  </si>
  <si>
    <t>162751119</t>
  </si>
  <si>
    <t>Příplatek k vodorovnému přemístění výkopku/sypaniny z horniny třídy těžitelnosti I skupiny 1 až 3 ZKD 1000 m přes 10000 m</t>
  </si>
  <si>
    <t>-412179644</t>
  </si>
  <si>
    <t>3,4*10 'Přepočtené koeficientem množství</t>
  </si>
  <si>
    <t>171201221</t>
  </si>
  <si>
    <t>Poplatek za uložení na skládce (skládkovné) zeminy a kamení kód odpadu 17 05 04</t>
  </si>
  <si>
    <t>-420944687</t>
  </si>
  <si>
    <t>3,4*2,67 'Přepočtené koeficientem množství</t>
  </si>
  <si>
    <t>174111101</t>
  </si>
  <si>
    <t>Zásyp jam, šachet rýh nebo kolem objektů sypaninou se zhutněním ručně</t>
  </si>
  <si>
    <t>1475339299</t>
  </si>
  <si>
    <t>175151101</t>
  </si>
  <si>
    <t>Obsypání potrubí strojně sypaninou bez prohození, uloženou do 3 m</t>
  </si>
  <si>
    <t>2108908698</t>
  </si>
  <si>
    <t>58343810</t>
  </si>
  <si>
    <t>kamenivo drcené hrubé frakce 4/8</t>
  </si>
  <si>
    <t>371745068</t>
  </si>
  <si>
    <t>2,6*2 'Přepočtené koeficientem množství</t>
  </si>
  <si>
    <t>Vodorovné konstrukce</t>
  </si>
  <si>
    <t>451573111</t>
  </si>
  <si>
    <t>Lože pod potrubí otevřený výkop ze štěrkopísku</t>
  </si>
  <si>
    <t>195477317</t>
  </si>
  <si>
    <t>1831214776</t>
  </si>
  <si>
    <t>-366539872</t>
  </si>
  <si>
    <t>-1507587075</t>
  </si>
  <si>
    <t>-467169518</t>
  </si>
  <si>
    <t>1106219262</t>
  </si>
  <si>
    <t>-1753870539</t>
  </si>
  <si>
    <t>341792338</t>
  </si>
  <si>
    <t>0,278*10 'Přepočtené koeficientem množství</t>
  </si>
  <si>
    <t>-68363367</t>
  </si>
  <si>
    <t>-1947812365</t>
  </si>
  <si>
    <t>-1843069316</t>
  </si>
  <si>
    <t>601317556</t>
  </si>
  <si>
    <t>721171905</t>
  </si>
  <si>
    <t>Potrubí z PP vsazení odbočky do hrdla DN 110</t>
  </si>
  <si>
    <t>-928776028</t>
  </si>
  <si>
    <t>721173401</t>
  </si>
  <si>
    <t>Potrubí kanalizační z PVC SN 4 svodné DN 110</t>
  </si>
  <si>
    <t>389360407</t>
  </si>
  <si>
    <t>721173402</t>
  </si>
  <si>
    <t>Potrubí kanalizační z PVC SN 4 svodné DN 125</t>
  </si>
  <si>
    <t>-1582855129</t>
  </si>
  <si>
    <t>721174024</t>
  </si>
  <si>
    <t>Potrubí kanalizační z PP odpadní DN 75</t>
  </si>
  <si>
    <t>484989257</t>
  </si>
  <si>
    <t>28615658</t>
  </si>
  <si>
    <t>objímka instalační pevná dvoušroubová HTPO DN 75</t>
  </si>
  <si>
    <t>-1681759352</t>
  </si>
  <si>
    <t>721174025</t>
  </si>
  <si>
    <t>Potrubí kanalizační z PP odpadní DN 110</t>
  </si>
  <si>
    <t>-991562320</t>
  </si>
  <si>
    <t>-1032366734</t>
  </si>
  <si>
    <t>-1899359351</t>
  </si>
  <si>
    <t>1498253019</t>
  </si>
  <si>
    <t>-364577864</t>
  </si>
  <si>
    <t>-1912744356</t>
  </si>
  <si>
    <t>-1266522640</t>
  </si>
  <si>
    <t>1806149370</t>
  </si>
  <si>
    <t>1652204940</t>
  </si>
  <si>
    <t>-1119952068</t>
  </si>
  <si>
    <t>-428686930</t>
  </si>
  <si>
    <t>-908191882</t>
  </si>
  <si>
    <t>98998775</t>
  </si>
  <si>
    <t>3*0,5 'Přepočtené koeficientem množství</t>
  </si>
  <si>
    <t>681375966</t>
  </si>
  <si>
    <t>1345618401</t>
  </si>
  <si>
    <t>0,5*1,03 'Přepočtené koeficientem množství</t>
  </si>
  <si>
    <t>1298249185</t>
  </si>
  <si>
    <t>1598861630</t>
  </si>
  <si>
    <t>331572199</t>
  </si>
  <si>
    <t>724335010</t>
  </si>
  <si>
    <t>708728177</t>
  </si>
  <si>
    <t>-184938275</t>
  </si>
  <si>
    <t>-1369501601</t>
  </si>
  <si>
    <t>991450228</t>
  </si>
  <si>
    <t>-1038150592</t>
  </si>
  <si>
    <t>861337717</t>
  </si>
  <si>
    <t>1167315744</t>
  </si>
  <si>
    <t>-817950782</t>
  </si>
  <si>
    <t>-343826277</t>
  </si>
  <si>
    <t>1556352576</t>
  </si>
  <si>
    <t>1111629606</t>
  </si>
  <si>
    <t>401729145</t>
  </si>
  <si>
    <t>-1660914329</t>
  </si>
  <si>
    <t>315226836</t>
  </si>
  <si>
    <t>-104144472</t>
  </si>
  <si>
    <t>557902050</t>
  </si>
  <si>
    <t>-782807251</t>
  </si>
  <si>
    <t>-2031425586</t>
  </si>
  <si>
    <t>1990808383</t>
  </si>
  <si>
    <t>SO-02 VYT - Vytápění</t>
  </si>
  <si>
    <t>-22666391</t>
  </si>
  <si>
    <t>99841346</t>
  </si>
  <si>
    <t>-138568380</t>
  </si>
  <si>
    <t>-1307980981</t>
  </si>
  <si>
    <t>663580363</t>
  </si>
  <si>
    <t>0,061*10 'Přepočtené koeficientem množství</t>
  </si>
  <si>
    <t>-512752988</t>
  </si>
  <si>
    <t>2016832776</t>
  </si>
  <si>
    <t>1889925553</t>
  </si>
  <si>
    <t>2023555414</t>
  </si>
  <si>
    <t>1036206879</t>
  </si>
  <si>
    <t>-446430562</t>
  </si>
  <si>
    <t>-885982708</t>
  </si>
  <si>
    <t>-1814546473</t>
  </si>
  <si>
    <t>1005839294</t>
  </si>
  <si>
    <t>1950391863</t>
  </si>
  <si>
    <t>-1240944734</t>
  </si>
  <si>
    <t>998733121</t>
  </si>
  <si>
    <t>Přesun hmot tonážní pro rozvody potrubí ruční v objektech v do 6 m</t>
  </si>
  <si>
    <t>1052561874</t>
  </si>
  <si>
    <t>-342447774</t>
  </si>
  <si>
    <t>-1054723934</t>
  </si>
  <si>
    <t>735192923</t>
  </si>
  <si>
    <t>Zpětná montáž otopného tělesa panelového dvouřadého do 1500 mm</t>
  </si>
  <si>
    <t>398634064</t>
  </si>
  <si>
    <t>SO-02 ELE - Elektromontáže</t>
  </si>
  <si>
    <t>D1 - Rozvaděč R(SO.02)</t>
  </si>
  <si>
    <t>D4 - Kabely</t>
  </si>
  <si>
    <t>Rozvaděč R(SO.02)</t>
  </si>
  <si>
    <t>Vypínač č.1 250V/10AX vč. klapátka (barvu a typ upřesní archtekt)</t>
  </si>
  <si>
    <t>Vypínač č.6 250V/10AX vč. klapátka (barvu a typ upřesní archtekt)</t>
  </si>
  <si>
    <t>Úprava osvětlení v M01 - rozdělení místnosti, změna ovládání, posun svítidel, úprava okruhů (trasy zapraveny pod omítku)</t>
  </si>
  <si>
    <t>Svítidlo A1 - PŘISAZENÉ LED SVÍTIDLO; 4370lm; 4000K; 230V/50Hz</t>
  </si>
  <si>
    <t>Svítidlo D1 - PŘISAZENÉ LED SVÍTIDLO; 3020lm; 3000K; 230V/50Hz; IP66</t>
  </si>
  <si>
    <t>3.7</t>
  </si>
  <si>
    <t>3.8</t>
  </si>
  <si>
    <t>439046567</t>
  </si>
  <si>
    <t>-97949265</t>
  </si>
  <si>
    <t>SO-03 - Venkovní prostor</t>
  </si>
  <si>
    <t xml:space="preserve">    102 - Výsadba stromů, keřů, popínavek</t>
  </si>
  <si>
    <t xml:space="preserve">    18 - Zemní práce - sadové úpravy</t>
  </si>
  <si>
    <t xml:space="preserve">    5 - Komunikace pozemní</t>
  </si>
  <si>
    <t xml:space="preserve">    8 - Trubní vedení</t>
  </si>
  <si>
    <t>Vyklizení a vyčištění prostoru</t>
  </si>
  <si>
    <t>1967758083</t>
  </si>
  <si>
    <t>119233062</t>
  </si>
  <si>
    <t>Provedení ochranných opatření, ochrana zabudovaných konstrukcí, zpevněných ploch, herních prvků, dopravních tras, zeleně</t>
  </si>
  <si>
    <t>553327963</t>
  </si>
  <si>
    <t>111211101</t>
  </si>
  <si>
    <t>Odstranění křovin a stromů průměru kmene do 100 mm i s kořeny sklonu terénu do 1:5 ručně</t>
  </si>
  <si>
    <t>-1491246255</t>
  </si>
  <si>
    <t>3+30+20+15+15+30+50+25+36</t>
  </si>
  <si>
    <t>112101101</t>
  </si>
  <si>
    <t>Odstranění stromů listnatých průměru kmene přes 100 do 300 mm</t>
  </si>
  <si>
    <t>1287271358</t>
  </si>
  <si>
    <t>112101102</t>
  </si>
  <si>
    <t>Odstranění stromů listnatých průměru kmene přes 300 do 500 mm</t>
  </si>
  <si>
    <t>455306447</t>
  </si>
  <si>
    <t>112101103</t>
  </si>
  <si>
    <t>Odstranění stromů listnatých průměru kmene přes 500 do 700 mm</t>
  </si>
  <si>
    <t>-1937593341</t>
  </si>
  <si>
    <t>112251101</t>
  </si>
  <si>
    <t>Odstranění pařezů průměru přes 100 do 300 mm</t>
  </si>
  <si>
    <t>-1223763067</t>
  </si>
  <si>
    <t>112251102</t>
  </si>
  <si>
    <t>Odstranění pařezů průměru přes 300 do 500 mm</t>
  </si>
  <si>
    <t>-1893676460</t>
  </si>
  <si>
    <t>112251103</t>
  </si>
  <si>
    <t>Odstranění pařezů průměru přes 500 do 700 mm</t>
  </si>
  <si>
    <t>48303999</t>
  </si>
  <si>
    <t>113106121</t>
  </si>
  <si>
    <t>Rozebrání dlažeb z betonových nebo kamenných dlaždic komunikací pro pěší ručně</t>
  </si>
  <si>
    <t>92363004</t>
  </si>
  <si>
    <t>113106125</t>
  </si>
  <si>
    <t>Rozebrání dlažeb z vegetačních dlaždic betonových komunikací pro pěší ručně</t>
  </si>
  <si>
    <t>1386888844</t>
  </si>
  <si>
    <t>113202111</t>
  </si>
  <si>
    <t>Vytrhání obrub krajníků obrubníků stojatých</t>
  </si>
  <si>
    <t>976019282</t>
  </si>
  <si>
    <t>121112003</t>
  </si>
  <si>
    <t>Sejmutí ornice tl vrstvy do 200 mm ručně</t>
  </si>
  <si>
    <t>-1441970076</t>
  </si>
  <si>
    <t>256 "plocha chodníků</t>
  </si>
  <si>
    <t>-50 "bouraná vegetační dlažba</t>
  </si>
  <si>
    <t>-7 "bouraná bet. dlažba</t>
  </si>
  <si>
    <t>-25 "bouraná budova</t>
  </si>
  <si>
    <t>131111333</t>
  </si>
  <si>
    <t>Vrtání jamek pro plotové sloupky D přes 200 do 300 mm ručně s motorovým vrtákem</t>
  </si>
  <si>
    <t>902919411</t>
  </si>
  <si>
    <t>74*0,8 "základy pro sloupky</t>
  </si>
  <si>
    <t>131251102</t>
  </si>
  <si>
    <t>Hloubení jam nezapažených v hornině třídy těžitelnosti I skupiny 3 objem do 50 m3 strojně</t>
  </si>
  <si>
    <t>545611295</t>
  </si>
  <si>
    <t>(132+74+50)*0,15 "pro betonovou dlažbu</t>
  </si>
  <si>
    <t>132212132</t>
  </si>
  <si>
    <t>Hloubení nezapažených rýh šířky do 800 mm v nesoudržných horninách třídy těžitelnosti I skupiny 3 ručně</t>
  </si>
  <si>
    <t>144341220</t>
  </si>
  <si>
    <t>12,2*0,3*0,8 "rýha pro uložení kabelů elektro</t>
  </si>
  <si>
    <t>-1309610470</t>
  </si>
  <si>
    <t>-558736472</t>
  </si>
  <si>
    <t>59,2*(0,15*0,15*pi)+38,4+2,928 "výkopy</t>
  </si>
  <si>
    <t>-14,413 "zásypy</t>
  </si>
  <si>
    <t>1481500597</t>
  </si>
  <si>
    <t>31,1*1,8 'Přepočtené koeficientem množství</t>
  </si>
  <si>
    <t>-1893049426</t>
  </si>
  <si>
    <t>626531265</t>
  </si>
  <si>
    <t>164,1*0,15*0,15 "obsyp obrubníků</t>
  </si>
  <si>
    <t>11*0,3 "zásyp po bouraném objektu</t>
  </si>
  <si>
    <t>55*0,075+11*0,1 "zásyp po bouraném plotu</t>
  </si>
  <si>
    <t>12,2*0,3*0,6 "zásyp chráničky elektro</t>
  </si>
  <si>
    <t>175111101</t>
  </si>
  <si>
    <t>Obsypání potrubí ručně sypaninou bez prohození, uloženou do 3 m</t>
  </si>
  <si>
    <t>467138982</t>
  </si>
  <si>
    <t>12,2*0,3*0,2 "obsyp kabelů</t>
  </si>
  <si>
    <t>58337308</t>
  </si>
  <si>
    <t>štěrkopísek frakce 0/2</t>
  </si>
  <si>
    <t>-1333011393</t>
  </si>
  <si>
    <t>0,732*2 'Přepočtené koeficientem množství</t>
  </si>
  <si>
    <t>181311103</t>
  </si>
  <si>
    <t>Rozprostření ornice tl vrstvy do 200 mm v rovině nebo ve svahu do 1:5 ručně</t>
  </si>
  <si>
    <t>118467721</t>
  </si>
  <si>
    <t>12+18 "nová zeleň podél chodníku</t>
  </si>
  <si>
    <t xml:space="preserve">72 "ornice podél chodníku </t>
  </si>
  <si>
    <t>(107+26+28+5+6)*0,3 "podél nových plotů</t>
  </si>
  <si>
    <t>181912112</t>
  </si>
  <si>
    <t>Úprava pláně v hornině třídy těžitelnosti I skupiny 3 se zhutněním ručně</t>
  </si>
  <si>
    <t>7266670</t>
  </si>
  <si>
    <t>182311123</t>
  </si>
  <si>
    <t>Rozprostření ornice ve svahu přes 1:5 tl vrstvy do 200 mm ručně</t>
  </si>
  <si>
    <t>-1732598844</t>
  </si>
  <si>
    <t>47 "plocha pro půdopokryvy</t>
  </si>
  <si>
    <t>Výsadba stromů, keřů, popínavek</t>
  </si>
  <si>
    <t>183101221</t>
  </si>
  <si>
    <t>Jamky pro výsadbu s výměnou 50 % půdy zeminy skupiny 1 až 4 obj přes 0,4 do 1 m3 v rovině a svahu do 1:5</t>
  </si>
  <si>
    <t>-577726186</t>
  </si>
  <si>
    <t>10321100</t>
  </si>
  <si>
    <t>zahradní substrát pro výsadbu VL</t>
  </si>
  <si>
    <t>-837871966</t>
  </si>
  <si>
    <t>8*0,5 'Přepočtené koeficientem množství</t>
  </si>
  <si>
    <t>184102115</t>
  </si>
  <si>
    <t>Výsadba dřeviny s balem D přes 0,5 do 0,6 m do jamky se zalitím v rovině a svahu do 1:5</t>
  </si>
  <si>
    <t>461393053</t>
  </si>
  <si>
    <t>4+4</t>
  </si>
  <si>
    <t>02650300R1</t>
  </si>
  <si>
    <t>javor klen /Acer pseudoplatanus/ 20-50cm</t>
  </si>
  <si>
    <t>1931348443</t>
  </si>
  <si>
    <t>02660325</t>
  </si>
  <si>
    <t>borovice černá /Pinus nigra/ 40-60cm</t>
  </si>
  <si>
    <t>1189499168</t>
  </si>
  <si>
    <t>184215132</t>
  </si>
  <si>
    <t>Ukotvení kmene dřevin v rovině nebo na svahu do 1:5 třemi kůly D do 0,1 m dl přes 1 do 2 m</t>
  </si>
  <si>
    <t>-378143452</t>
  </si>
  <si>
    <t>60591251</t>
  </si>
  <si>
    <t>kůl vyvazovací dřevěný impregnovaný D 8cm dl 1,5m</t>
  </si>
  <si>
    <t>2081549342</t>
  </si>
  <si>
    <t>8*3 'Přepočtené koeficientem množství</t>
  </si>
  <si>
    <t>184215412</t>
  </si>
  <si>
    <t>Zhotovení závlahové mísy dřevin D přes 0,5 do 1,0 m v rovině nebo na svahu do 1:5</t>
  </si>
  <si>
    <t>-157507798</t>
  </si>
  <si>
    <t>10364100</t>
  </si>
  <si>
    <t>zemina pro terénní úpravy - tříděná</t>
  </si>
  <si>
    <t>204150867</t>
  </si>
  <si>
    <t>8*0,002 'Přepočtené koeficientem množství</t>
  </si>
  <si>
    <t>184801121</t>
  </si>
  <si>
    <t>Ošetřování vysazených dřevin soliterních v rovině a svahu do 1:5</t>
  </si>
  <si>
    <t>1342467529</t>
  </si>
  <si>
    <t>183111152</t>
  </si>
  <si>
    <t>Rýhy pro výsadbu s výměnou 50 % půdy zeminy skupiny 1 až 4 hloubky do 0,4 m šířky přes 0,2 do 0,4 m ve svahu přes 1:5 do 1:2</t>
  </si>
  <si>
    <t>753199676</t>
  </si>
  <si>
    <t>-1223805208</t>
  </si>
  <si>
    <t>8*0,08 'Přepočtené koeficientem množství</t>
  </si>
  <si>
    <t>184211112</t>
  </si>
  <si>
    <t>Výsadba rostlin s balem do 100 mm do prefabrikátů s vyplněním otvorů ornicí ve svahu přes 1:2 do 1:1</t>
  </si>
  <si>
    <t>522280508</t>
  </si>
  <si>
    <t>RMAT0011</t>
  </si>
  <si>
    <t>Cotoneaster dammeri Eichholz - skalník (5 ks/m2) K 20/30</t>
  </si>
  <si>
    <t>-1883687386</t>
  </si>
  <si>
    <t>RMAT0012</t>
  </si>
  <si>
    <t>Cotoneaster dammeri Coral Beauty - skalník (2,5 ks/m2) K 20/30</t>
  </si>
  <si>
    <t>1135141787</t>
  </si>
  <si>
    <t>184801133</t>
  </si>
  <si>
    <t>Ošetřování vysazených dřevin ve skupinách ve svahu přes 1:2 do 1:1</t>
  </si>
  <si>
    <t>1720292422</t>
  </si>
  <si>
    <t>184911423</t>
  </si>
  <si>
    <t>Mulčování rostlin kůrou tl do 0,1 m ve svahu přes 1:2 do 1:1</t>
  </si>
  <si>
    <t>2065761318</t>
  </si>
  <si>
    <t>10391100</t>
  </si>
  <si>
    <t>kůra mulčovací VL</t>
  </si>
  <si>
    <t>1719511851</t>
  </si>
  <si>
    <t>185802134</t>
  </si>
  <si>
    <t>Hnojení půdy umělým hnojivem k jednotlivým rostlinám ve svahu přes 1:2 do 1:1</t>
  </si>
  <si>
    <t>933642632</t>
  </si>
  <si>
    <t>RMAT0014</t>
  </si>
  <si>
    <t>hnojivo tableta</t>
  </si>
  <si>
    <t>1686203900</t>
  </si>
  <si>
    <t>Zemní práce - sadové úpravy</t>
  </si>
  <si>
    <t>181111111</t>
  </si>
  <si>
    <t>Plošná úprava terénu do 500 m2 zemina skupiny 1 až 4 nerovnosti přes 50 do 100 mm v rovinně a svahu do 1:5</t>
  </si>
  <si>
    <t>-172884050</t>
  </si>
  <si>
    <t>181411131</t>
  </si>
  <si>
    <t>Založení parkového trávníku výsevem pl do 1000 m2 v rovině a ve svahu do 1:5</t>
  </si>
  <si>
    <t>35892825</t>
  </si>
  <si>
    <t>30 "nové zatravnění</t>
  </si>
  <si>
    <t>00572410</t>
  </si>
  <si>
    <t>osivo směs travní parková</t>
  </si>
  <si>
    <t>-214017567</t>
  </si>
  <si>
    <t>298*0,02 'Přepočtené koeficientem množství</t>
  </si>
  <si>
    <t>183403114</t>
  </si>
  <si>
    <t>Obdělání půdy kultivátorováním v rovině a svahu do 1:5</t>
  </si>
  <si>
    <t>983630445</t>
  </si>
  <si>
    <t>183403152</t>
  </si>
  <si>
    <t>Obdělání půdy vláčením v rovině a svahu do 1:5</t>
  </si>
  <si>
    <t>1032107679</t>
  </si>
  <si>
    <t>183403153</t>
  </si>
  <si>
    <t>Obdělání půdy hrabáním v rovině a svahu do 1:5</t>
  </si>
  <si>
    <t>-226301141</t>
  </si>
  <si>
    <t>184813511</t>
  </si>
  <si>
    <t>Chemické odplevelení před založením kultury postřikem na široko v rovině a svahu do 1:5 ručně</t>
  </si>
  <si>
    <t>701273668</t>
  </si>
  <si>
    <t>185802113</t>
  </si>
  <si>
    <t>Hnojení půdy umělým hnojivem na široko v rovině a svahu do 1:5</t>
  </si>
  <si>
    <t>761633180</t>
  </si>
  <si>
    <t>30*(0,03/1000) "30g/m2</t>
  </si>
  <si>
    <t>25191155</t>
  </si>
  <si>
    <t>hnojivo průmyslové</t>
  </si>
  <si>
    <t>-1423468765</t>
  </si>
  <si>
    <t>36,4*0,03 'Přepočtené koeficientem množství</t>
  </si>
  <si>
    <t>338171123</t>
  </si>
  <si>
    <t>Osazování sloupků a vzpěr plotových ocelových v přes 2 do 2,6 m se zabetonováním</t>
  </si>
  <si>
    <t>326899547</t>
  </si>
  <si>
    <t>55342152</t>
  </si>
  <si>
    <t>plotový sloupek pro svařované panely profilovaný oválný 50x70mm dl 2,0-2,5m povrchová úprava Pz a komaxit</t>
  </si>
  <si>
    <t>-1367621116</t>
  </si>
  <si>
    <t>348101220</t>
  </si>
  <si>
    <t>Osazení vrat nebo vrátek k oplocení na ocelové sloupky pl přes 2 do 4 m2</t>
  </si>
  <si>
    <t>319765347</t>
  </si>
  <si>
    <t>branka plotová jednokřídlá Pz s PVC úpravou, včetně kování, 1440 x 1500 mm</t>
  </si>
  <si>
    <t>1898112480</t>
  </si>
  <si>
    <t>RMAT0002</t>
  </si>
  <si>
    <t>branka plotová jednokřídlá Pz s PVC úpravou, včetně kování, 1630 x 1500 mm</t>
  </si>
  <si>
    <t>-1504407055</t>
  </si>
  <si>
    <t>348101230</t>
  </si>
  <si>
    <t>Osazení vrat nebo vrátek k oplocení na ocelové sloupky pl přes 4 do 6 m2</t>
  </si>
  <si>
    <t>-1329867061</t>
  </si>
  <si>
    <t>55342360R01</t>
  </si>
  <si>
    <t>brána plotová dvoukřídlá Pz s PVC vrstvou 3650x1530mm včetně kování</t>
  </si>
  <si>
    <t>1556683392</t>
  </si>
  <si>
    <t>348121221</t>
  </si>
  <si>
    <t>Osazení podhrabových desek dl přes 2 do 3 m na ocelové plotové sloupky</t>
  </si>
  <si>
    <t>647103998</t>
  </si>
  <si>
    <t>59232543</t>
  </si>
  <si>
    <t>betonová podhrabová deska 2500x300x35mm se zámkem 15mm na ukotvení sloupků profilovaných oválných 50x70mm</t>
  </si>
  <si>
    <t>-793544415</t>
  </si>
  <si>
    <t>348171146</t>
  </si>
  <si>
    <t>Montáž panelového svařovaného oplocení v přes 1,5 do 2,0 m</t>
  </si>
  <si>
    <t>1738329639</t>
  </si>
  <si>
    <t>5,03+1,95+0,59+7,78+15,06+9,99+14,13+25,28+49,06+4,61+4,15+15,91+11,08</t>
  </si>
  <si>
    <t>55342417</t>
  </si>
  <si>
    <t>plotový panel svařovaný v 1,5-2,0m š do 2,5m průměru drátu 5mm oka 55x200mm s dvojitým horizontálním drátem 6mm povrchová úprava PZ komaxit</t>
  </si>
  <si>
    <t>980302633</t>
  </si>
  <si>
    <t>166,666666666667*0,42 'Přepočtené koeficientem množství</t>
  </si>
  <si>
    <t>Komunikace pozemní</t>
  </si>
  <si>
    <t>564710011</t>
  </si>
  <si>
    <t>Podklad z kameniva hrubého drceného vel. 8-16 mm plochy přes 100 m2 tl 50 mm</t>
  </si>
  <si>
    <t>809635610</t>
  </si>
  <si>
    <t>564831111</t>
  </si>
  <si>
    <t>Podklad ze štěrkodrtě ŠD plochy přes 100 m2 tl 100 mm</t>
  </si>
  <si>
    <t>-1869190585</t>
  </si>
  <si>
    <t>596211122</t>
  </si>
  <si>
    <t>Kladení zámkové dlažby komunikací pro pěší ručně tl 60 mm skupiny B pl přes 100 do 300 m2</t>
  </si>
  <si>
    <t>1761475267</t>
  </si>
  <si>
    <t>132+74+50</t>
  </si>
  <si>
    <t>59245021</t>
  </si>
  <si>
    <t>dlažba skladebná betonová 200x200mm tl 60mm přírodní</t>
  </si>
  <si>
    <t>384205837</t>
  </si>
  <si>
    <t>256*1,02 'Přepočtené koeficientem množství</t>
  </si>
  <si>
    <t>Trubní vedení</t>
  </si>
  <si>
    <t>899722111</t>
  </si>
  <si>
    <t>Krytí potrubí z plastů výstražnou fólií z PVC do 20 cm</t>
  </si>
  <si>
    <t>1268186982</t>
  </si>
  <si>
    <t>12,5 "elektro kabely k brance</t>
  </si>
  <si>
    <t>916331112</t>
  </si>
  <si>
    <t>Osazení zahradního obrubníku betonového do lože z betonu s boční opěrou</t>
  </si>
  <si>
    <t>2161668</t>
  </si>
  <si>
    <t>49,1+48,5+66,5</t>
  </si>
  <si>
    <t>59217001</t>
  </si>
  <si>
    <t>obrubník zahradní betonový 1000x50x250mm</t>
  </si>
  <si>
    <t>606723507</t>
  </si>
  <si>
    <t>966052121</t>
  </si>
  <si>
    <t>Bourání sloupků a vzpěr ŽB plotových s betonovou patkou</t>
  </si>
  <si>
    <t>-1068326752</t>
  </si>
  <si>
    <t>966071711</t>
  </si>
  <si>
    <t>Bourání sloupků a vzpěr plotových ocelových do 2,5 m zabetonovaných</t>
  </si>
  <si>
    <t>-1341134193</t>
  </si>
  <si>
    <t>40 "sloupky</t>
  </si>
  <si>
    <t>8 "vzpěry</t>
  </si>
  <si>
    <t>966071821</t>
  </si>
  <si>
    <t>Rozebrání oplocení z drátěného pletiva se čtvercovými oky v do 1,6 m</t>
  </si>
  <si>
    <t>-1258157157</t>
  </si>
  <si>
    <t>49,06+4,15+26,69+24,48</t>
  </si>
  <si>
    <t>966073810</t>
  </si>
  <si>
    <t>Rozebrání vrat a vrátek k oplocení pl do 2 m2</t>
  </si>
  <si>
    <t>269480295</t>
  </si>
  <si>
    <t>966073811</t>
  </si>
  <si>
    <t>Rozebrání vrat a vrátek k oplocení pl přes 2 do 6 m2</t>
  </si>
  <si>
    <t>-177138803</t>
  </si>
  <si>
    <t>981011313</t>
  </si>
  <si>
    <t>Demolice budov zděných na MVC podíl konstrukcí přes 15 do 20 % postupným rozebíráním</t>
  </si>
  <si>
    <t>-747131736</t>
  </si>
  <si>
    <t>37*3</t>
  </si>
  <si>
    <t>-1608794605</t>
  </si>
  <si>
    <t>1078821088</t>
  </si>
  <si>
    <t>62,959*14 'Přepočtené koeficientem množství</t>
  </si>
  <si>
    <t>997221612</t>
  </si>
  <si>
    <t>Nakládání vybouraných hmot na dopravní prostředky pro vodorovnou dopravu</t>
  </si>
  <si>
    <t>-599756179</t>
  </si>
  <si>
    <t>-574977487</t>
  </si>
  <si>
    <t>998223011</t>
  </si>
  <si>
    <t>Přesun hmot pro pozemní komunikace s krytem dlážděným</t>
  </si>
  <si>
    <t>249134295</t>
  </si>
  <si>
    <t>700960562</t>
  </si>
  <si>
    <t>-1056336285</t>
  </si>
  <si>
    <t>889669168</t>
  </si>
  <si>
    <t>573418599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</si>
</sst>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67" fontId="0" fillId="3" borderId="22" xfId="0" applyNumberFormat="1" applyFill="1" applyBorder="1" applyAlignment="1" applyProtection="1">
      <alignment vertical="center"/>
      <protection locked="0"/>
    </xf>
    <xf numFmtId="4" fontId="0" fillId="3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21" fillId="3" borderId="22" xfId="0" applyFont="1" applyFill="1" applyBorder="1" applyAlignment="1" applyProtection="1">
      <alignment horizontal="left" vertical="center"/>
      <protection locked="0"/>
    </xf>
    <xf numFmtId="0" fontId="21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workbookViewId="0">
      <selection activeCell="AN9" sqref="AN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26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0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R5" s="19"/>
      <c r="BE5" s="20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2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R6" s="19"/>
      <c r="BE6" s="20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46">
        <v>45342</v>
      </c>
      <c r="AR8" s="19"/>
      <c r="BE8" s="208"/>
      <c r="BS8" s="16" t="s">
        <v>6</v>
      </c>
    </row>
    <row r="9" spans="1:74" ht="14.45" customHeight="1">
      <c r="B9" s="19"/>
      <c r="AR9" s="19"/>
      <c r="BE9" s="208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08"/>
      <c r="BS10" s="16" t="s">
        <v>6</v>
      </c>
    </row>
    <row r="11" spans="1:74" ht="18.399999999999999" customHeight="1">
      <c r="B11" s="19"/>
      <c r="E11" s="24" t="s">
        <v>21</v>
      </c>
      <c r="AK11" s="26" t="s">
        <v>25</v>
      </c>
      <c r="AN11" s="24" t="s">
        <v>1</v>
      </c>
      <c r="AR11" s="19"/>
      <c r="BE11" s="208"/>
      <c r="BS11" s="16" t="s">
        <v>6</v>
      </c>
    </row>
    <row r="12" spans="1:74" ht="6.95" customHeight="1">
      <c r="B12" s="19"/>
      <c r="AR12" s="19"/>
      <c r="BE12" s="208"/>
      <c r="BS12" s="16" t="s">
        <v>6</v>
      </c>
    </row>
    <row r="13" spans="1:74" ht="12" customHeight="1">
      <c r="B13" s="19"/>
      <c r="D13" s="26" t="s">
        <v>26</v>
      </c>
      <c r="AK13" s="26" t="s">
        <v>24</v>
      </c>
      <c r="AN13" s="28" t="s">
        <v>27</v>
      </c>
      <c r="AR13" s="19"/>
      <c r="BE13" s="208"/>
      <c r="BS13" s="16" t="s">
        <v>6</v>
      </c>
    </row>
    <row r="14" spans="1:74" ht="12.75">
      <c r="B14" s="19"/>
      <c r="E14" s="213" t="s">
        <v>27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" t="s">
        <v>25</v>
      </c>
      <c r="AN14" s="28" t="s">
        <v>27</v>
      </c>
      <c r="AR14" s="19"/>
      <c r="BE14" s="208"/>
      <c r="BS14" s="16" t="s">
        <v>6</v>
      </c>
    </row>
    <row r="15" spans="1:74" ht="6.95" customHeight="1">
      <c r="B15" s="19"/>
      <c r="AR15" s="19"/>
      <c r="BE15" s="208"/>
      <c r="BS15" s="16" t="s">
        <v>3</v>
      </c>
    </row>
    <row r="16" spans="1:74" ht="12" customHeight="1">
      <c r="B16" s="19"/>
      <c r="D16" s="26" t="s">
        <v>28</v>
      </c>
      <c r="AK16" s="26" t="s">
        <v>24</v>
      </c>
      <c r="AN16" s="24" t="s">
        <v>29</v>
      </c>
      <c r="AR16" s="19"/>
      <c r="BE16" s="208"/>
      <c r="BS16" s="16" t="s">
        <v>3</v>
      </c>
    </row>
    <row r="17" spans="2:71" ht="18.399999999999999" customHeight="1">
      <c r="B17" s="19"/>
      <c r="E17" s="24" t="s">
        <v>30</v>
      </c>
      <c r="AK17" s="26" t="s">
        <v>25</v>
      </c>
      <c r="AN17" s="24" t="s">
        <v>31</v>
      </c>
      <c r="AR17" s="19"/>
      <c r="BE17" s="208"/>
      <c r="BS17" s="16" t="s">
        <v>32</v>
      </c>
    </row>
    <row r="18" spans="2:71" ht="6.95" customHeight="1">
      <c r="B18" s="19"/>
      <c r="AR18" s="19"/>
      <c r="BE18" s="208"/>
      <c r="BS18" s="16" t="s">
        <v>6</v>
      </c>
    </row>
    <row r="19" spans="2:71" ht="12" customHeight="1">
      <c r="B19" s="19"/>
      <c r="D19" s="26" t="s">
        <v>33</v>
      </c>
      <c r="AK19" s="26" t="s">
        <v>24</v>
      </c>
      <c r="AN19" s="24" t="s">
        <v>1</v>
      </c>
      <c r="AR19" s="19"/>
      <c r="BE19" s="208"/>
      <c r="BS19" s="16" t="s">
        <v>6</v>
      </c>
    </row>
    <row r="20" spans="2:71" ht="18.399999999999999" customHeight="1">
      <c r="B20" s="19"/>
      <c r="E20" s="24" t="s">
        <v>21</v>
      </c>
      <c r="AK20" s="26" t="s">
        <v>25</v>
      </c>
      <c r="AN20" s="24" t="s">
        <v>1</v>
      </c>
      <c r="AR20" s="19"/>
      <c r="BE20" s="208"/>
      <c r="BS20" s="16" t="s">
        <v>32</v>
      </c>
    </row>
    <row r="21" spans="2:71" ht="6.95" customHeight="1">
      <c r="B21" s="19"/>
      <c r="AR21" s="19"/>
      <c r="BE21" s="208"/>
    </row>
    <row r="22" spans="2:71" ht="12" customHeight="1">
      <c r="B22" s="19"/>
      <c r="D22" s="26" t="s">
        <v>34</v>
      </c>
      <c r="AR22" s="19"/>
      <c r="BE22" s="208"/>
    </row>
    <row r="23" spans="2:71" ht="107.25" customHeight="1">
      <c r="B23" s="19"/>
      <c r="E23" s="215" t="s">
        <v>35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9"/>
      <c r="BE23" s="208"/>
    </row>
    <row r="24" spans="2:71" ht="6.95" customHeight="1">
      <c r="B24" s="19"/>
      <c r="AR24" s="19"/>
      <c r="BE24" s="20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8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6">
        <f>ROUND(AG94,2)</f>
        <v>0</v>
      </c>
      <c r="AL26" s="217"/>
      <c r="AM26" s="217"/>
      <c r="AN26" s="217"/>
      <c r="AO26" s="217"/>
      <c r="AR26" s="31"/>
      <c r="BE26" s="208"/>
    </row>
    <row r="27" spans="2:71" s="1" customFormat="1" ht="6.95" customHeight="1">
      <c r="B27" s="31"/>
      <c r="AR27" s="31"/>
      <c r="BE27" s="208"/>
    </row>
    <row r="28" spans="2:71" s="1" customFormat="1" ht="12.75">
      <c r="B28" s="31"/>
      <c r="L28" s="218" t="s">
        <v>37</v>
      </c>
      <c r="M28" s="218"/>
      <c r="N28" s="218"/>
      <c r="O28" s="218"/>
      <c r="P28" s="218"/>
      <c r="W28" s="218" t="s">
        <v>38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39</v>
      </c>
      <c r="AL28" s="218"/>
      <c r="AM28" s="218"/>
      <c r="AN28" s="218"/>
      <c r="AO28" s="218"/>
      <c r="AR28" s="31"/>
      <c r="BE28" s="208"/>
    </row>
    <row r="29" spans="2:71" s="2" customFormat="1" ht="14.45" customHeight="1">
      <c r="B29" s="35"/>
      <c r="D29" s="26" t="s">
        <v>40</v>
      </c>
      <c r="F29" s="26" t="s">
        <v>41</v>
      </c>
      <c r="L29" s="221">
        <v>0.21</v>
      </c>
      <c r="M29" s="220"/>
      <c r="N29" s="220"/>
      <c r="O29" s="220"/>
      <c r="P29" s="220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19">
        <f>ROUND(AV94, 2)</f>
        <v>0</v>
      </c>
      <c r="AL29" s="220"/>
      <c r="AM29" s="220"/>
      <c r="AN29" s="220"/>
      <c r="AO29" s="220"/>
      <c r="AR29" s="35"/>
      <c r="BE29" s="209"/>
    </row>
    <row r="30" spans="2:71" s="2" customFormat="1" ht="14.45" customHeight="1">
      <c r="B30" s="35"/>
      <c r="F30" s="26" t="s">
        <v>42</v>
      </c>
      <c r="L30" s="221">
        <v>0.12</v>
      </c>
      <c r="M30" s="220"/>
      <c r="N30" s="220"/>
      <c r="O30" s="220"/>
      <c r="P30" s="220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19">
        <f>ROUND(AW94, 2)</f>
        <v>0</v>
      </c>
      <c r="AL30" s="220"/>
      <c r="AM30" s="220"/>
      <c r="AN30" s="220"/>
      <c r="AO30" s="220"/>
      <c r="AR30" s="35"/>
      <c r="BE30" s="209"/>
    </row>
    <row r="31" spans="2:71" s="2" customFormat="1" ht="14.45" hidden="1" customHeight="1">
      <c r="B31" s="35"/>
      <c r="F31" s="26" t="s">
        <v>43</v>
      </c>
      <c r="L31" s="221">
        <v>0.21</v>
      </c>
      <c r="M31" s="220"/>
      <c r="N31" s="220"/>
      <c r="O31" s="220"/>
      <c r="P31" s="220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19">
        <v>0</v>
      </c>
      <c r="AL31" s="220"/>
      <c r="AM31" s="220"/>
      <c r="AN31" s="220"/>
      <c r="AO31" s="220"/>
      <c r="AR31" s="35"/>
      <c r="BE31" s="209"/>
    </row>
    <row r="32" spans="2:71" s="2" customFormat="1" ht="14.45" hidden="1" customHeight="1">
      <c r="B32" s="35"/>
      <c r="F32" s="26" t="s">
        <v>44</v>
      </c>
      <c r="L32" s="221">
        <v>0.12</v>
      </c>
      <c r="M32" s="220"/>
      <c r="N32" s="220"/>
      <c r="O32" s="220"/>
      <c r="P32" s="220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19">
        <v>0</v>
      </c>
      <c r="AL32" s="220"/>
      <c r="AM32" s="220"/>
      <c r="AN32" s="220"/>
      <c r="AO32" s="220"/>
      <c r="AR32" s="35"/>
      <c r="BE32" s="209"/>
    </row>
    <row r="33" spans="2:57" s="2" customFormat="1" ht="14.45" hidden="1" customHeight="1">
      <c r="B33" s="35"/>
      <c r="F33" s="26" t="s">
        <v>45</v>
      </c>
      <c r="L33" s="221">
        <v>0</v>
      </c>
      <c r="M33" s="220"/>
      <c r="N33" s="220"/>
      <c r="O33" s="220"/>
      <c r="P33" s="220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19">
        <v>0</v>
      </c>
      <c r="AL33" s="220"/>
      <c r="AM33" s="220"/>
      <c r="AN33" s="220"/>
      <c r="AO33" s="220"/>
      <c r="AR33" s="35"/>
      <c r="BE33" s="209"/>
    </row>
    <row r="34" spans="2:57" s="1" customFormat="1" ht="6.95" customHeight="1">
      <c r="B34" s="31"/>
      <c r="AR34" s="31"/>
      <c r="BE34" s="208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5" t="s">
        <v>48</v>
      </c>
      <c r="Y35" s="223"/>
      <c r="Z35" s="223"/>
      <c r="AA35" s="223"/>
      <c r="AB35" s="223"/>
      <c r="AC35" s="38"/>
      <c r="AD35" s="38"/>
      <c r="AE35" s="38"/>
      <c r="AF35" s="38"/>
      <c r="AG35" s="38"/>
      <c r="AH35" s="38"/>
      <c r="AI35" s="38"/>
      <c r="AJ35" s="38"/>
      <c r="AK35" s="222">
        <f>SUM(AK26:AK33)</f>
        <v>0</v>
      </c>
      <c r="AL35" s="223"/>
      <c r="AM35" s="223"/>
      <c r="AN35" s="223"/>
      <c r="AO35" s="224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22-011</v>
      </c>
      <c r="AR84" s="47"/>
    </row>
    <row r="85" spans="1:91" s="4" customFormat="1" ht="36.950000000000003" customHeight="1">
      <c r="B85" s="48"/>
      <c r="C85" s="49" t="s">
        <v>16</v>
      </c>
      <c r="L85" s="204" t="str">
        <f>K6</f>
        <v>Stavební úpravy školských objektů a zahrady ZŠ Nepomucká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J85" s="205"/>
      <c r="AK85" s="205"/>
      <c r="AL85" s="205"/>
      <c r="AM85" s="205"/>
      <c r="AN85" s="205"/>
      <c r="AO85" s="20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32">
        <f>IF(AN8= "","",AN8)</f>
        <v>45342</v>
      </c>
      <c r="AN87" s="232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 xml:space="preserve"> </v>
      </c>
      <c r="AI89" s="26" t="s">
        <v>28</v>
      </c>
      <c r="AM89" s="233" t="str">
        <f>IF(E17="","",E17)</f>
        <v>ABCD studio s.r.o.</v>
      </c>
      <c r="AN89" s="234"/>
      <c r="AO89" s="234"/>
      <c r="AP89" s="234"/>
      <c r="AR89" s="31"/>
      <c r="AS89" s="237" t="s">
        <v>56</v>
      </c>
      <c r="AT89" s="23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26</v>
      </c>
      <c r="L90" s="3" t="str">
        <f>IF(E14= "Vyplň údaj","",E14)</f>
        <v/>
      </c>
      <c r="AI90" s="26" t="s">
        <v>33</v>
      </c>
      <c r="AM90" s="233" t="str">
        <f>IF(E20="","",E20)</f>
        <v xml:space="preserve"> </v>
      </c>
      <c r="AN90" s="234"/>
      <c r="AO90" s="234"/>
      <c r="AP90" s="234"/>
      <c r="AR90" s="31"/>
      <c r="AS90" s="239"/>
      <c r="AT90" s="240"/>
      <c r="BD90" s="55"/>
    </row>
    <row r="91" spans="1:91" s="1" customFormat="1" ht="10.9" customHeight="1">
      <c r="B91" s="31"/>
      <c r="AR91" s="31"/>
      <c r="AS91" s="239"/>
      <c r="AT91" s="240"/>
      <c r="BD91" s="55"/>
    </row>
    <row r="92" spans="1:91" s="1" customFormat="1" ht="29.25" customHeight="1">
      <c r="B92" s="31"/>
      <c r="C92" s="199" t="s">
        <v>57</v>
      </c>
      <c r="D92" s="200"/>
      <c r="E92" s="200"/>
      <c r="F92" s="200"/>
      <c r="G92" s="200"/>
      <c r="H92" s="56"/>
      <c r="I92" s="203" t="s">
        <v>58</v>
      </c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31" t="s">
        <v>59</v>
      </c>
      <c r="AH92" s="200"/>
      <c r="AI92" s="200"/>
      <c r="AJ92" s="200"/>
      <c r="AK92" s="200"/>
      <c r="AL92" s="200"/>
      <c r="AM92" s="200"/>
      <c r="AN92" s="203" t="s">
        <v>60</v>
      </c>
      <c r="AO92" s="200"/>
      <c r="AP92" s="235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6">
        <f>ROUND(AG95+AG101+AG106,2)</f>
        <v>0</v>
      </c>
      <c r="AH94" s="206"/>
      <c r="AI94" s="206"/>
      <c r="AJ94" s="206"/>
      <c r="AK94" s="206"/>
      <c r="AL94" s="206"/>
      <c r="AM94" s="206"/>
      <c r="AN94" s="241">
        <f t="shared" ref="AN94:AN106" si="0">SUM(AG94,AT94)</f>
        <v>0</v>
      </c>
      <c r="AO94" s="241"/>
      <c r="AP94" s="241"/>
      <c r="AQ94" s="66" t="s">
        <v>1</v>
      </c>
      <c r="AR94" s="62"/>
      <c r="AS94" s="67">
        <f>ROUND(AS95+AS101+AS106,2)</f>
        <v>0</v>
      </c>
      <c r="AT94" s="68">
        <f t="shared" ref="AT94:AT106" si="1">ROUND(SUM(AV94:AW94),2)</f>
        <v>0</v>
      </c>
      <c r="AU94" s="69">
        <f>ROUND(AU95+AU101+AU106,5)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ROUND(AZ95+AZ101+AZ106,2)</f>
        <v>0</v>
      </c>
      <c r="BA94" s="68">
        <f>ROUND(BA95+BA101+BA106,2)</f>
        <v>0</v>
      </c>
      <c r="BB94" s="68">
        <f>ROUND(BB95+BB101+BB106,2)</f>
        <v>0</v>
      </c>
      <c r="BC94" s="68">
        <f>ROUND(BC95+BC101+BC106,2)</f>
        <v>0</v>
      </c>
      <c r="BD94" s="70">
        <f>ROUND(BD95+BD101+BD106,2)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1" t="s">
        <v>80</v>
      </c>
      <c r="E95" s="201"/>
      <c r="F95" s="201"/>
      <c r="G95" s="201"/>
      <c r="H95" s="201"/>
      <c r="I95" s="75"/>
      <c r="J95" s="201" t="s">
        <v>81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29">
        <f>ROUND(SUM(AG96:AG100),2)</f>
        <v>0</v>
      </c>
      <c r="AH95" s="230"/>
      <c r="AI95" s="230"/>
      <c r="AJ95" s="230"/>
      <c r="AK95" s="230"/>
      <c r="AL95" s="230"/>
      <c r="AM95" s="230"/>
      <c r="AN95" s="236">
        <f t="shared" si="0"/>
        <v>0</v>
      </c>
      <c r="AO95" s="230"/>
      <c r="AP95" s="230"/>
      <c r="AQ95" s="76" t="s">
        <v>82</v>
      </c>
      <c r="AR95" s="73"/>
      <c r="AS95" s="77">
        <f>ROUND(SUM(AS96:AS100),2)</f>
        <v>0</v>
      </c>
      <c r="AT95" s="78">
        <f t="shared" si="1"/>
        <v>0</v>
      </c>
      <c r="AU95" s="79">
        <f>ROUND(SUM(AU96:AU100),5)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ROUND(SUM(AZ96:AZ100),2)</f>
        <v>0</v>
      </c>
      <c r="BA95" s="78">
        <f>ROUND(SUM(BA96:BA100),2)</f>
        <v>0</v>
      </c>
      <c r="BB95" s="78">
        <f>ROUND(SUM(BB96:BB100),2)</f>
        <v>0</v>
      </c>
      <c r="BC95" s="78">
        <f>ROUND(SUM(BC96:BC100),2)</f>
        <v>0</v>
      </c>
      <c r="BD95" s="80">
        <f>ROUND(SUM(BD96:BD100),2)</f>
        <v>0</v>
      </c>
      <c r="BS95" s="81" t="s">
        <v>75</v>
      </c>
      <c r="BT95" s="81" t="s">
        <v>83</v>
      </c>
      <c r="BV95" s="81" t="s">
        <v>78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3" customFormat="1" ht="16.5" customHeight="1">
      <c r="A96" s="82" t="s">
        <v>86</v>
      </c>
      <c r="B96" s="47"/>
      <c r="C96" s="9"/>
      <c r="D96" s="9"/>
      <c r="E96" s="202" t="s">
        <v>80</v>
      </c>
      <c r="F96" s="202"/>
      <c r="G96" s="202"/>
      <c r="H96" s="202"/>
      <c r="I96" s="202"/>
      <c r="J96" s="9"/>
      <c r="K96" s="202" t="s">
        <v>81</v>
      </c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27">
        <f>'SO-01 - Základní škola'!J30</f>
        <v>0</v>
      </c>
      <c r="AH96" s="228"/>
      <c r="AI96" s="228"/>
      <c r="AJ96" s="228"/>
      <c r="AK96" s="228"/>
      <c r="AL96" s="228"/>
      <c r="AM96" s="228"/>
      <c r="AN96" s="227">
        <f t="shared" si="0"/>
        <v>0</v>
      </c>
      <c r="AO96" s="228"/>
      <c r="AP96" s="228"/>
      <c r="AQ96" s="83" t="s">
        <v>87</v>
      </c>
      <c r="AR96" s="47"/>
      <c r="AS96" s="84">
        <v>0</v>
      </c>
      <c r="AT96" s="85">
        <f t="shared" si="1"/>
        <v>0</v>
      </c>
      <c r="AU96" s="86">
        <f>'SO-01 - Základní škola'!P138</f>
        <v>0</v>
      </c>
      <c r="AV96" s="85">
        <f>'SO-01 - Základní škola'!J33</f>
        <v>0</v>
      </c>
      <c r="AW96" s="85">
        <f>'SO-01 - Základní škola'!J34</f>
        <v>0</v>
      </c>
      <c r="AX96" s="85">
        <f>'SO-01 - Základní škola'!J35</f>
        <v>0</v>
      </c>
      <c r="AY96" s="85">
        <f>'SO-01 - Základní škola'!J36</f>
        <v>0</v>
      </c>
      <c r="AZ96" s="85">
        <f>'SO-01 - Základní škola'!F33</f>
        <v>0</v>
      </c>
      <c r="BA96" s="85">
        <f>'SO-01 - Základní škola'!F34</f>
        <v>0</v>
      </c>
      <c r="BB96" s="85">
        <f>'SO-01 - Základní škola'!F35</f>
        <v>0</v>
      </c>
      <c r="BC96" s="85">
        <f>'SO-01 - Základní škola'!F36</f>
        <v>0</v>
      </c>
      <c r="BD96" s="87">
        <f>'SO-01 - Základní škola'!F37</f>
        <v>0</v>
      </c>
      <c r="BT96" s="24" t="s">
        <v>85</v>
      </c>
      <c r="BU96" s="24" t="s">
        <v>88</v>
      </c>
      <c r="BV96" s="24" t="s">
        <v>78</v>
      </c>
      <c r="BW96" s="24" t="s">
        <v>84</v>
      </c>
      <c r="BX96" s="24" t="s">
        <v>4</v>
      </c>
      <c r="CL96" s="24" t="s">
        <v>1</v>
      </c>
      <c r="CM96" s="24" t="s">
        <v>85</v>
      </c>
    </row>
    <row r="97" spans="1:91" s="3" customFormat="1" ht="23.25" customHeight="1">
      <c r="A97" s="82" t="s">
        <v>86</v>
      </c>
      <c r="B97" s="47"/>
      <c r="C97" s="9"/>
      <c r="D97" s="9"/>
      <c r="E97" s="202" t="s">
        <v>89</v>
      </c>
      <c r="F97" s="202"/>
      <c r="G97" s="202"/>
      <c r="H97" s="202"/>
      <c r="I97" s="202"/>
      <c r="J97" s="9"/>
      <c r="K97" s="202" t="s">
        <v>90</v>
      </c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27">
        <f>'SO-01 ZTI - Zdravotechnika'!J32</f>
        <v>0</v>
      </c>
      <c r="AH97" s="228"/>
      <c r="AI97" s="228"/>
      <c r="AJ97" s="228"/>
      <c r="AK97" s="228"/>
      <c r="AL97" s="228"/>
      <c r="AM97" s="228"/>
      <c r="AN97" s="227">
        <f t="shared" si="0"/>
        <v>0</v>
      </c>
      <c r="AO97" s="228"/>
      <c r="AP97" s="228"/>
      <c r="AQ97" s="83" t="s">
        <v>87</v>
      </c>
      <c r="AR97" s="47"/>
      <c r="AS97" s="84">
        <v>0</v>
      </c>
      <c r="AT97" s="85">
        <f t="shared" si="1"/>
        <v>0</v>
      </c>
      <c r="AU97" s="86">
        <f>'SO-01 ZTI - Zdravotechnika'!P130</f>
        <v>0</v>
      </c>
      <c r="AV97" s="85">
        <f>'SO-01 ZTI - Zdravotechnika'!J35</f>
        <v>0</v>
      </c>
      <c r="AW97" s="85">
        <f>'SO-01 ZTI - Zdravotechnika'!J36</f>
        <v>0</v>
      </c>
      <c r="AX97" s="85">
        <f>'SO-01 ZTI - Zdravotechnika'!J37</f>
        <v>0</v>
      </c>
      <c r="AY97" s="85">
        <f>'SO-01 ZTI - Zdravotechnika'!J38</f>
        <v>0</v>
      </c>
      <c r="AZ97" s="85">
        <f>'SO-01 ZTI - Zdravotechnika'!F35</f>
        <v>0</v>
      </c>
      <c r="BA97" s="85">
        <f>'SO-01 ZTI - Zdravotechnika'!F36</f>
        <v>0</v>
      </c>
      <c r="BB97" s="85">
        <f>'SO-01 ZTI - Zdravotechnika'!F37</f>
        <v>0</v>
      </c>
      <c r="BC97" s="85">
        <f>'SO-01 ZTI - Zdravotechnika'!F38</f>
        <v>0</v>
      </c>
      <c r="BD97" s="87">
        <f>'SO-01 ZTI - Zdravotechnika'!F39</f>
        <v>0</v>
      </c>
      <c r="BT97" s="24" t="s">
        <v>85</v>
      </c>
      <c r="BV97" s="24" t="s">
        <v>78</v>
      </c>
      <c r="BW97" s="24" t="s">
        <v>91</v>
      </c>
      <c r="BX97" s="24" t="s">
        <v>84</v>
      </c>
      <c r="CL97" s="24" t="s">
        <v>1</v>
      </c>
    </row>
    <row r="98" spans="1:91" s="3" customFormat="1" ht="23.25" customHeight="1">
      <c r="A98" s="82" t="s">
        <v>86</v>
      </c>
      <c r="B98" s="47"/>
      <c r="C98" s="9"/>
      <c r="D98" s="9"/>
      <c r="E98" s="202" t="s">
        <v>92</v>
      </c>
      <c r="F98" s="202"/>
      <c r="G98" s="202"/>
      <c r="H98" s="202"/>
      <c r="I98" s="202"/>
      <c r="J98" s="9"/>
      <c r="K98" s="202" t="s">
        <v>93</v>
      </c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27">
        <f>'SO-01 VZT - Vzduchotechnika'!J32</f>
        <v>0</v>
      </c>
      <c r="AH98" s="228"/>
      <c r="AI98" s="228"/>
      <c r="AJ98" s="228"/>
      <c r="AK98" s="228"/>
      <c r="AL98" s="228"/>
      <c r="AM98" s="228"/>
      <c r="AN98" s="227">
        <f t="shared" si="0"/>
        <v>0</v>
      </c>
      <c r="AO98" s="228"/>
      <c r="AP98" s="228"/>
      <c r="AQ98" s="83" t="s">
        <v>87</v>
      </c>
      <c r="AR98" s="47"/>
      <c r="AS98" s="84">
        <v>0</v>
      </c>
      <c r="AT98" s="85">
        <f t="shared" si="1"/>
        <v>0</v>
      </c>
      <c r="AU98" s="86">
        <f>'SO-01 VZT - Vzduchotechnika'!P128</f>
        <v>0</v>
      </c>
      <c r="AV98" s="85">
        <f>'SO-01 VZT - Vzduchotechnika'!J35</f>
        <v>0</v>
      </c>
      <c r="AW98" s="85">
        <f>'SO-01 VZT - Vzduchotechnika'!J36</f>
        <v>0</v>
      </c>
      <c r="AX98" s="85">
        <f>'SO-01 VZT - Vzduchotechnika'!J37</f>
        <v>0</v>
      </c>
      <c r="AY98" s="85">
        <f>'SO-01 VZT - Vzduchotechnika'!J38</f>
        <v>0</v>
      </c>
      <c r="AZ98" s="85">
        <f>'SO-01 VZT - Vzduchotechnika'!F35</f>
        <v>0</v>
      </c>
      <c r="BA98" s="85">
        <f>'SO-01 VZT - Vzduchotechnika'!F36</f>
        <v>0</v>
      </c>
      <c r="BB98" s="85">
        <f>'SO-01 VZT - Vzduchotechnika'!F37</f>
        <v>0</v>
      </c>
      <c r="BC98" s="85">
        <f>'SO-01 VZT - Vzduchotechnika'!F38</f>
        <v>0</v>
      </c>
      <c r="BD98" s="87">
        <f>'SO-01 VZT - Vzduchotechnika'!F39</f>
        <v>0</v>
      </c>
      <c r="BT98" s="24" t="s">
        <v>85</v>
      </c>
      <c r="BV98" s="24" t="s">
        <v>78</v>
      </c>
      <c r="BW98" s="24" t="s">
        <v>94</v>
      </c>
      <c r="BX98" s="24" t="s">
        <v>84</v>
      </c>
      <c r="CL98" s="24" t="s">
        <v>1</v>
      </c>
    </row>
    <row r="99" spans="1:91" s="3" customFormat="1" ht="23.25" customHeight="1">
      <c r="A99" s="82" t="s">
        <v>86</v>
      </c>
      <c r="B99" s="47"/>
      <c r="C99" s="9"/>
      <c r="D99" s="9"/>
      <c r="E99" s="202" t="s">
        <v>95</v>
      </c>
      <c r="F99" s="202"/>
      <c r="G99" s="202"/>
      <c r="H99" s="202"/>
      <c r="I99" s="202"/>
      <c r="J99" s="9"/>
      <c r="K99" s="202" t="s">
        <v>96</v>
      </c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27">
        <f>'SO-01 VYT - Vytápění'!J32</f>
        <v>0</v>
      </c>
      <c r="AH99" s="228"/>
      <c r="AI99" s="228"/>
      <c r="AJ99" s="228"/>
      <c r="AK99" s="228"/>
      <c r="AL99" s="228"/>
      <c r="AM99" s="228"/>
      <c r="AN99" s="227">
        <f t="shared" si="0"/>
        <v>0</v>
      </c>
      <c r="AO99" s="228"/>
      <c r="AP99" s="228"/>
      <c r="AQ99" s="83" t="s">
        <v>87</v>
      </c>
      <c r="AR99" s="47"/>
      <c r="AS99" s="84">
        <v>0</v>
      </c>
      <c r="AT99" s="85">
        <f t="shared" si="1"/>
        <v>0</v>
      </c>
      <c r="AU99" s="86">
        <f>'SO-01 VYT - Vytápění'!P130</f>
        <v>0</v>
      </c>
      <c r="AV99" s="85">
        <f>'SO-01 VYT - Vytápění'!J35</f>
        <v>0</v>
      </c>
      <c r="AW99" s="85">
        <f>'SO-01 VYT - Vytápění'!J36</f>
        <v>0</v>
      </c>
      <c r="AX99" s="85">
        <f>'SO-01 VYT - Vytápění'!J37</f>
        <v>0</v>
      </c>
      <c r="AY99" s="85">
        <f>'SO-01 VYT - Vytápění'!J38</f>
        <v>0</v>
      </c>
      <c r="AZ99" s="85">
        <f>'SO-01 VYT - Vytápění'!F35</f>
        <v>0</v>
      </c>
      <c r="BA99" s="85">
        <f>'SO-01 VYT - Vytápění'!F36</f>
        <v>0</v>
      </c>
      <c r="BB99" s="85">
        <f>'SO-01 VYT - Vytápění'!F37</f>
        <v>0</v>
      </c>
      <c r="BC99" s="85">
        <f>'SO-01 VYT - Vytápění'!F38</f>
        <v>0</v>
      </c>
      <c r="BD99" s="87">
        <f>'SO-01 VYT - Vytápění'!F39</f>
        <v>0</v>
      </c>
      <c r="BT99" s="24" t="s">
        <v>85</v>
      </c>
      <c r="BV99" s="24" t="s">
        <v>78</v>
      </c>
      <c r="BW99" s="24" t="s">
        <v>97</v>
      </c>
      <c r="BX99" s="24" t="s">
        <v>84</v>
      </c>
      <c r="CL99" s="24" t="s">
        <v>1</v>
      </c>
    </row>
    <row r="100" spans="1:91" s="3" customFormat="1" ht="23.25" customHeight="1">
      <c r="A100" s="82" t="s">
        <v>86</v>
      </c>
      <c r="B100" s="47"/>
      <c r="C100" s="9"/>
      <c r="D100" s="9"/>
      <c r="E100" s="202" t="s">
        <v>98</v>
      </c>
      <c r="F100" s="202"/>
      <c r="G100" s="202"/>
      <c r="H100" s="202"/>
      <c r="I100" s="202"/>
      <c r="J100" s="9"/>
      <c r="K100" s="202" t="s">
        <v>99</v>
      </c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27">
        <f>'SO-01 ELE - Elektromontáže'!J32</f>
        <v>0</v>
      </c>
      <c r="AH100" s="228"/>
      <c r="AI100" s="228"/>
      <c r="AJ100" s="228"/>
      <c r="AK100" s="228"/>
      <c r="AL100" s="228"/>
      <c r="AM100" s="228"/>
      <c r="AN100" s="227">
        <f t="shared" si="0"/>
        <v>0</v>
      </c>
      <c r="AO100" s="228"/>
      <c r="AP100" s="228"/>
      <c r="AQ100" s="83" t="s">
        <v>87</v>
      </c>
      <c r="AR100" s="47"/>
      <c r="AS100" s="84">
        <v>0</v>
      </c>
      <c r="AT100" s="85">
        <f t="shared" si="1"/>
        <v>0</v>
      </c>
      <c r="AU100" s="86">
        <f>'SO-01 ELE - Elektromontáže'!P128</f>
        <v>0</v>
      </c>
      <c r="AV100" s="85">
        <f>'SO-01 ELE - Elektromontáže'!J35</f>
        <v>0</v>
      </c>
      <c r="AW100" s="85">
        <f>'SO-01 ELE - Elektromontáže'!J36</f>
        <v>0</v>
      </c>
      <c r="AX100" s="85">
        <f>'SO-01 ELE - Elektromontáže'!J37</f>
        <v>0</v>
      </c>
      <c r="AY100" s="85">
        <f>'SO-01 ELE - Elektromontáže'!J38</f>
        <v>0</v>
      </c>
      <c r="AZ100" s="85">
        <f>'SO-01 ELE - Elektromontáže'!F35</f>
        <v>0</v>
      </c>
      <c r="BA100" s="85">
        <f>'SO-01 ELE - Elektromontáže'!F36</f>
        <v>0</v>
      </c>
      <c r="BB100" s="85">
        <f>'SO-01 ELE - Elektromontáže'!F37</f>
        <v>0</v>
      </c>
      <c r="BC100" s="85">
        <f>'SO-01 ELE - Elektromontáže'!F38</f>
        <v>0</v>
      </c>
      <c r="BD100" s="87">
        <f>'SO-01 ELE - Elektromontáže'!F39</f>
        <v>0</v>
      </c>
      <c r="BT100" s="24" t="s">
        <v>85</v>
      </c>
      <c r="BV100" s="24" t="s">
        <v>78</v>
      </c>
      <c r="BW100" s="24" t="s">
        <v>100</v>
      </c>
      <c r="BX100" s="24" t="s">
        <v>84</v>
      </c>
      <c r="CL100" s="24" t="s">
        <v>1</v>
      </c>
    </row>
    <row r="101" spans="1:91" s="6" customFormat="1" ht="16.5" customHeight="1">
      <c r="B101" s="73"/>
      <c r="C101" s="74"/>
      <c r="D101" s="201" t="s">
        <v>101</v>
      </c>
      <c r="E101" s="201"/>
      <c r="F101" s="201"/>
      <c r="G101" s="201"/>
      <c r="H101" s="201"/>
      <c r="I101" s="75"/>
      <c r="J101" s="201" t="s">
        <v>102</v>
      </c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29">
        <f>ROUND(SUM(AG102:AG105),2)</f>
        <v>0</v>
      </c>
      <c r="AH101" s="230"/>
      <c r="AI101" s="230"/>
      <c r="AJ101" s="230"/>
      <c r="AK101" s="230"/>
      <c r="AL101" s="230"/>
      <c r="AM101" s="230"/>
      <c r="AN101" s="236">
        <f t="shared" si="0"/>
        <v>0</v>
      </c>
      <c r="AO101" s="230"/>
      <c r="AP101" s="230"/>
      <c r="AQ101" s="76" t="s">
        <v>82</v>
      </c>
      <c r="AR101" s="73"/>
      <c r="AS101" s="77">
        <f>ROUND(SUM(AS102:AS105),2)</f>
        <v>0</v>
      </c>
      <c r="AT101" s="78">
        <f t="shared" si="1"/>
        <v>0</v>
      </c>
      <c r="AU101" s="79">
        <f>ROUND(SUM(AU102:AU105),5)</f>
        <v>0</v>
      </c>
      <c r="AV101" s="78">
        <f>ROUND(AZ101*L29,2)</f>
        <v>0</v>
      </c>
      <c r="AW101" s="78">
        <f>ROUND(BA101*L30,2)</f>
        <v>0</v>
      </c>
      <c r="AX101" s="78">
        <f>ROUND(BB101*L29,2)</f>
        <v>0</v>
      </c>
      <c r="AY101" s="78">
        <f>ROUND(BC101*L30,2)</f>
        <v>0</v>
      </c>
      <c r="AZ101" s="78">
        <f>ROUND(SUM(AZ102:AZ105),2)</f>
        <v>0</v>
      </c>
      <c r="BA101" s="78">
        <f>ROUND(SUM(BA102:BA105),2)</f>
        <v>0</v>
      </c>
      <c r="BB101" s="78">
        <f>ROUND(SUM(BB102:BB105),2)</f>
        <v>0</v>
      </c>
      <c r="BC101" s="78">
        <f>ROUND(SUM(BC102:BC105),2)</f>
        <v>0</v>
      </c>
      <c r="BD101" s="80">
        <f>ROUND(SUM(BD102:BD105),2)</f>
        <v>0</v>
      </c>
      <c r="BS101" s="81" t="s">
        <v>75</v>
      </c>
      <c r="BT101" s="81" t="s">
        <v>83</v>
      </c>
      <c r="BV101" s="81" t="s">
        <v>78</v>
      </c>
      <c r="BW101" s="81" t="s">
        <v>103</v>
      </c>
      <c r="BX101" s="81" t="s">
        <v>4</v>
      </c>
      <c r="CL101" s="81" t="s">
        <v>1</v>
      </c>
      <c r="CM101" s="81" t="s">
        <v>85</v>
      </c>
    </row>
    <row r="102" spans="1:91" s="3" customFormat="1" ht="16.5" customHeight="1">
      <c r="A102" s="82" t="s">
        <v>86</v>
      </c>
      <c r="B102" s="47"/>
      <c r="C102" s="9"/>
      <c r="D102" s="9"/>
      <c r="E102" s="202" t="s">
        <v>101</v>
      </c>
      <c r="F102" s="202"/>
      <c r="G102" s="202"/>
      <c r="H102" s="202"/>
      <c r="I102" s="202"/>
      <c r="J102" s="9"/>
      <c r="K102" s="202" t="s">
        <v>102</v>
      </c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27">
        <f>'SO-02 - Družina'!J30</f>
        <v>0</v>
      </c>
      <c r="AH102" s="228"/>
      <c r="AI102" s="228"/>
      <c r="AJ102" s="228"/>
      <c r="AK102" s="228"/>
      <c r="AL102" s="228"/>
      <c r="AM102" s="228"/>
      <c r="AN102" s="227">
        <f t="shared" si="0"/>
        <v>0</v>
      </c>
      <c r="AO102" s="228"/>
      <c r="AP102" s="228"/>
      <c r="AQ102" s="83" t="s">
        <v>87</v>
      </c>
      <c r="AR102" s="47"/>
      <c r="AS102" s="84">
        <v>0</v>
      </c>
      <c r="AT102" s="85">
        <f t="shared" si="1"/>
        <v>0</v>
      </c>
      <c r="AU102" s="86">
        <f>'SO-02 - Družina'!P136</f>
        <v>0</v>
      </c>
      <c r="AV102" s="85">
        <f>'SO-02 - Družina'!J33</f>
        <v>0</v>
      </c>
      <c r="AW102" s="85">
        <f>'SO-02 - Družina'!J34</f>
        <v>0</v>
      </c>
      <c r="AX102" s="85">
        <f>'SO-02 - Družina'!J35</f>
        <v>0</v>
      </c>
      <c r="AY102" s="85">
        <f>'SO-02 - Družina'!J36</f>
        <v>0</v>
      </c>
      <c r="AZ102" s="85">
        <f>'SO-02 - Družina'!F33</f>
        <v>0</v>
      </c>
      <c r="BA102" s="85">
        <f>'SO-02 - Družina'!F34</f>
        <v>0</v>
      </c>
      <c r="BB102" s="85">
        <f>'SO-02 - Družina'!F35</f>
        <v>0</v>
      </c>
      <c r="BC102" s="85">
        <f>'SO-02 - Družina'!F36</f>
        <v>0</v>
      </c>
      <c r="BD102" s="87">
        <f>'SO-02 - Družina'!F37</f>
        <v>0</v>
      </c>
      <c r="BT102" s="24" t="s">
        <v>85</v>
      </c>
      <c r="BU102" s="24" t="s">
        <v>88</v>
      </c>
      <c r="BV102" s="24" t="s">
        <v>78</v>
      </c>
      <c r="BW102" s="24" t="s">
        <v>103</v>
      </c>
      <c r="BX102" s="24" t="s">
        <v>4</v>
      </c>
      <c r="CL102" s="24" t="s">
        <v>1</v>
      </c>
      <c r="CM102" s="24" t="s">
        <v>85</v>
      </c>
    </row>
    <row r="103" spans="1:91" s="3" customFormat="1" ht="23.25" customHeight="1">
      <c r="A103" s="82" t="s">
        <v>86</v>
      </c>
      <c r="B103" s="47"/>
      <c r="C103" s="9"/>
      <c r="D103" s="9"/>
      <c r="E103" s="202" t="s">
        <v>104</v>
      </c>
      <c r="F103" s="202"/>
      <c r="G103" s="202"/>
      <c r="H103" s="202"/>
      <c r="I103" s="202"/>
      <c r="J103" s="9"/>
      <c r="K103" s="202" t="s">
        <v>90</v>
      </c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27">
        <f>'SO-02 ZTI - Zdravotechnika'!J32</f>
        <v>0</v>
      </c>
      <c r="AH103" s="228"/>
      <c r="AI103" s="228"/>
      <c r="AJ103" s="228"/>
      <c r="AK103" s="228"/>
      <c r="AL103" s="228"/>
      <c r="AM103" s="228"/>
      <c r="AN103" s="227">
        <f t="shared" si="0"/>
        <v>0</v>
      </c>
      <c r="AO103" s="228"/>
      <c r="AP103" s="228"/>
      <c r="AQ103" s="83" t="s">
        <v>87</v>
      </c>
      <c r="AR103" s="47"/>
      <c r="AS103" s="84">
        <v>0</v>
      </c>
      <c r="AT103" s="85">
        <f t="shared" si="1"/>
        <v>0</v>
      </c>
      <c r="AU103" s="86">
        <f>'SO-02 ZTI - Zdravotechnika'!P132</f>
        <v>0</v>
      </c>
      <c r="AV103" s="85">
        <f>'SO-02 ZTI - Zdravotechnika'!J35</f>
        <v>0</v>
      </c>
      <c r="AW103" s="85">
        <f>'SO-02 ZTI - Zdravotechnika'!J36</f>
        <v>0</v>
      </c>
      <c r="AX103" s="85">
        <f>'SO-02 ZTI - Zdravotechnika'!J37</f>
        <v>0</v>
      </c>
      <c r="AY103" s="85">
        <f>'SO-02 ZTI - Zdravotechnika'!J38</f>
        <v>0</v>
      </c>
      <c r="AZ103" s="85">
        <f>'SO-02 ZTI - Zdravotechnika'!F35</f>
        <v>0</v>
      </c>
      <c r="BA103" s="85">
        <f>'SO-02 ZTI - Zdravotechnika'!F36</f>
        <v>0</v>
      </c>
      <c r="BB103" s="85">
        <f>'SO-02 ZTI - Zdravotechnika'!F37</f>
        <v>0</v>
      </c>
      <c r="BC103" s="85">
        <f>'SO-02 ZTI - Zdravotechnika'!F38</f>
        <v>0</v>
      </c>
      <c r="BD103" s="87">
        <f>'SO-02 ZTI - Zdravotechnika'!F39</f>
        <v>0</v>
      </c>
      <c r="BT103" s="24" t="s">
        <v>85</v>
      </c>
      <c r="BV103" s="24" t="s">
        <v>78</v>
      </c>
      <c r="BW103" s="24" t="s">
        <v>105</v>
      </c>
      <c r="BX103" s="24" t="s">
        <v>103</v>
      </c>
      <c r="CL103" s="24" t="s">
        <v>1</v>
      </c>
    </row>
    <row r="104" spans="1:91" s="3" customFormat="1" ht="23.25" customHeight="1">
      <c r="A104" s="82" t="s">
        <v>86</v>
      </c>
      <c r="B104" s="47"/>
      <c r="C104" s="9"/>
      <c r="D104" s="9"/>
      <c r="E104" s="202" t="s">
        <v>106</v>
      </c>
      <c r="F104" s="202"/>
      <c r="G104" s="202"/>
      <c r="H104" s="202"/>
      <c r="I104" s="202"/>
      <c r="J104" s="9"/>
      <c r="K104" s="202" t="s">
        <v>96</v>
      </c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27">
        <f>'SO-02 VYT - Vytápění'!J32</f>
        <v>0</v>
      </c>
      <c r="AH104" s="228"/>
      <c r="AI104" s="228"/>
      <c r="AJ104" s="228"/>
      <c r="AK104" s="228"/>
      <c r="AL104" s="228"/>
      <c r="AM104" s="228"/>
      <c r="AN104" s="227">
        <f t="shared" si="0"/>
        <v>0</v>
      </c>
      <c r="AO104" s="228"/>
      <c r="AP104" s="228"/>
      <c r="AQ104" s="83" t="s">
        <v>87</v>
      </c>
      <c r="AR104" s="47"/>
      <c r="AS104" s="84">
        <v>0</v>
      </c>
      <c r="AT104" s="85">
        <f t="shared" si="1"/>
        <v>0</v>
      </c>
      <c r="AU104" s="86">
        <f>'SO-02 VYT - Vytápění'!P129</f>
        <v>0</v>
      </c>
      <c r="AV104" s="85">
        <f>'SO-02 VYT - Vytápění'!J35</f>
        <v>0</v>
      </c>
      <c r="AW104" s="85">
        <f>'SO-02 VYT - Vytápění'!J36</f>
        <v>0</v>
      </c>
      <c r="AX104" s="85">
        <f>'SO-02 VYT - Vytápění'!J37</f>
        <v>0</v>
      </c>
      <c r="AY104" s="85">
        <f>'SO-02 VYT - Vytápění'!J38</f>
        <v>0</v>
      </c>
      <c r="AZ104" s="85">
        <f>'SO-02 VYT - Vytápění'!F35</f>
        <v>0</v>
      </c>
      <c r="BA104" s="85">
        <f>'SO-02 VYT - Vytápění'!F36</f>
        <v>0</v>
      </c>
      <c r="BB104" s="85">
        <f>'SO-02 VYT - Vytápění'!F37</f>
        <v>0</v>
      </c>
      <c r="BC104" s="85">
        <f>'SO-02 VYT - Vytápění'!F38</f>
        <v>0</v>
      </c>
      <c r="BD104" s="87">
        <f>'SO-02 VYT - Vytápění'!F39</f>
        <v>0</v>
      </c>
      <c r="BT104" s="24" t="s">
        <v>85</v>
      </c>
      <c r="BV104" s="24" t="s">
        <v>78</v>
      </c>
      <c r="BW104" s="24" t="s">
        <v>107</v>
      </c>
      <c r="BX104" s="24" t="s">
        <v>103</v>
      </c>
      <c r="CL104" s="24" t="s">
        <v>1</v>
      </c>
    </row>
    <row r="105" spans="1:91" s="3" customFormat="1" ht="23.25" customHeight="1">
      <c r="A105" s="82" t="s">
        <v>86</v>
      </c>
      <c r="B105" s="47"/>
      <c r="C105" s="9"/>
      <c r="D105" s="9"/>
      <c r="E105" s="202" t="s">
        <v>108</v>
      </c>
      <c r="F105" s="202"/>
      <c r="G105" s="202"/>
      <c r="H105" s="202"/>
      <c r="I105" s="202"/>
      <c r="J105" s="9"/>
      <c r="K105" s="202" t="s">
        <v>99</v>
      </c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27">
        <f>'SO-02 ELE - Elektromontáže'!J32</f>
        <v>0</v>
      </c>
      <c r="AH105" s="228"/>
      <c r="AI105" s="228"/>
      <c r="AJ105" s="228"/>
      <c r="AK105" s="228"/>
      <c r="AL105" s="228"/>
      <c r="AM105" s="228"/>
      <c r="AN105" s="227">
        <f t="shared" si="0"/>
        <v>0</v>
      </c>
      <c r="AO105" s="228"/>
      <c r="AP105" s="228"/>
      <c r="AQ105" s="83" t="s">
        <v>87</v>
      </c>
      <c r="AR105" s="47"/>
      <c r="AS105" s="84">
        <v>0</v>
      </c>
      <c r="AT105" s="85">
        <f t="shared" si="1"/>
        <v>0</v>
      </c>
      <c r="AU105" s="86">
        <f>'SO-02 ELE - Elektromontáže'!P127</f>
        <v>0</v>
      </c>
      <c r="AV105" s="85">
        <f>'SO-02 ELE - Elektromontáže'!J35</f>
        <v>0</v>
      </c>
      <c r="AW105" s="85">
        <f>'SO-02 ELE - Elektromontáže'!J36</f>
        <v>0</v>
      </c>
      <c r="AX105" s="85">
        <f>'SO-02 ELE - Elektromontáže'!J37</f>
        <v>0</v>
      </c>
      <c r="AY105" s="85">
        <f>'SO-02 ELE - Elektromontáže'!J38</f>
        <v>0</v>
      </c>
      <c r="AZ105" s="85">
        <f>'SO-02 ELE - Elektromontáže'!F35</f>
        <v>0</v>
      </c>
      <c r="BA105" s="85">
        <f>'SO-02 ELE - Elektromontáže'!F36</f>
        <v>0</v>
      </c>
      <c r="BB105" s="85">
        <f>'SO-02 ELE - Elektromontáže'!F37</f>
        <v>0</v>
      </c>
      <c r="BC105" s="85">
        <f>'SO-02 ELE - Elektromontáže'!F38</f>
        <v>0</v>
      </c>
      <c r="BD105" s="87">
        <f>'SO-02 ELE - Elektromontáže'!F39</f>
        <v>0</v>
      </c>
      <c r="BT105" s="24" t="s">
        <v>85</v>
      </c>
      <c r="BV105" s="24" t="s">
        <v>78</v>
      </c>
      <c r="BW105" s="24" t="s">
        <v>109</v>
      </c>
      <c r="BX105" s="24" t="s">
        <v>103</v>
      </c>
      <c r="CL105" s="24" t="s">
        <v>1</v>
      </c>
    </row>
    <row r="106" spans="1:91" s="6" customFormat="1" ht="16.5" customHeight="1">
      <c r="A106" s="82" t="s">
        <v>86</v>
      </c>
      <c r="B106" s="73"/>
      <c r="C106" s="74"/>
      <c r="D106" s="201" t="s">
        <v>110</v>
      </c>
      <c r="E106" s="201"/>
      <c r="F106" s="201"/>
      <c r="G106" s="201"/>
      <c r="H106" s="201"/>
      <c r="I106" s="75"/>
      <c r="J106" s="201" t="s">
        <v>111</v>
      </c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36">
        <f>'SO-03 - Venkovní prostor'!J30</f>
        <v>0</v>
      </c>
      <c r="AH106" s="230"/>
      <c r="AI106" s="230"/>
      <c r="AJ106" s="230"/>
      <c r="AK106" s="230"/>
      <c r="AL106" s="230"/>
      <c r="AM106" s="230"/>
      <c r="AN106" s="236">
        <f t="shared" si="0"/>
        <v>0</v>
      </c>
      <c r="AO106" s="230"/>
      <c r="AP106" s="230"/>
      <c r="AQ106" s="76" t="s">
        <v>82</v>
      </c>
      <c r="AR106" s="73"/>
      <c r="AS106" s="88">
        <v>0</v>
      </c>
      <c r="AT106" s="89">
        <f t="shared" si="1"/>
        <v>0</v>
      </c>
      <c r="AU106" s="90">
        <f>'SO-03 - Venkovní prostor'!P129</f>
        <v>0</v>
      </c>
      <c r="AV106" s="89">
        <f>'SO-03 - Venkovní prostor'!J33</f>
        <v>0</v>
      </c>
      <c r="AW106" s="89">
        <f>'SO-03 - Venkovní prostor'!J34</f>
        <v>0</v>
      </c>
      <c r="AX106" s="89">
        <f>'SO-03 - Venkovní prostor'!J35</f>
        <v>0</v>
      </c>
      <c r="AY106" s="89">
        <f>'SO-03 - Venkovní prostor'!J36</f>
        <v>0</v>
      </c>
      <c r="AZ106" s="89">
        <f>'SO-03 - Venkovní prostor'!F33</f>
        <v>0</v>
      </c>
      <c r="BA106" s="89">
        <f>'SO-03 - Venkovní prostor'!F34</f>
        <v>0</v>
      </c>
      <c r="BB106" s="89">
        <f>'SO-03 - Venkovní prostor'!F35</f>
        <v>0</v>
      </c>
      <c r="BC106" s="89">
        <f>'SO-03 - Venkovní prostor'!F36</f>
        <v>0</v>
      </c>
      <c r="BD106" s="91">
        <f>'SO-03 - Venkovní prostor'!F37</f>
        <v>0</v>
      </c>
      <c r="BT106" s="81" t="s">
        <v>83</v>
      </c>
      <c r="BV106" s="81" t="s">
        <v>78</v>
      </c>
      <c r="BW106" s="81" t="s">
        <v>112</v>
      </c>
      <c r="BX106" s="81" t="s">
        <v>4</v>
      </c>
      <c r="CL106" s="81" t="s">
        <v>1</v>
      </c>
      <c r="CM106" s="81" t="s">
        <v>85</v>
      </c>
    </row>
    <row r="107" spans="1:91" s="1" customFormat="1" ht="30" customHeight="1">
      <c r="B107" s="31"/>
      <c r="AR107" s="31"/>
    </row>
    <row r="108" spans="1:91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31"/>
    </row>
  </sheetData>
  <mergeCells count="86">
    <mergeCell ref="AN106:AP106"/>
    <mergeCell ref="AG106:AM106"/>
    <mergeCell ref="AN94:AP94"/>
    <mergeCell ref="AN101:AP101"/>
    <mergeCell ref="AN98:AP98"/>
    <mergeCell ref="AS89:AT91"/>
    <mergeCell ref="AN105:AP105"/>
    <mergeCell ref="AG105:AM105"/>
    <mergeCell ref="AK35:AO35"/>
    <mergeCell ref="X35:AB35"/>
    <mergeCell ref="AR2:BE2"/>
    <mergeCell ref="AG102:AM102"/>
    <mergeCell ref="AG103:AM103"/>
    <mergeCell ref="AG100:AM100"/>
    <mergeCell ref="AG101:AM101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K104:AF104"/>
    <mergeCell ref="K99:AF99"/>
    <mergeCell ref="K97:AF97"/>
    <mergeCell ref="L85:AO85"/>
    <mergeCell ref="E105:I105"/>
    <mergeCell ref="K105:AF105"/>
    <mergeCell ref="AG104:AM104"/>
    <mergeCell ref="AN99:AP99"/>
    <mergeCell ref="AN104:AP104"/>
    <mergeCell ref="AN103:AP103"/>
    <mergeCell ref="AN92:AP92"/>
    <mergeCell ref="AN102:AP102"/>
    <mergeCell ref="AN95:AP95"/>
    <mergeCell ref="AN100:AP100"/>
    <mergeCell ref="AN96:AP96"/>
    <mergeCell ref="AN97:AP97"/>
    <mergeCell ref="K102:AF102"/>
    <mergeCell ref="K98:AF98"/>
    <mergeCell ref="K103:AF103"/>
    <mergeCell ref="K100:AF100"/>
    <mergeCell ref="K96:AF96"/>
    <mergeCell ref="E104:I104"/>
    <mergeCell ref="E97:I97"/>
    <mergeCell ref="E102:I102"/>
    <mergeCell ref="E98:I98"/>
    <mergeCell ref="E99:I99"/>
    <mergeCell ref="E103:I103"/>
    <mergeCell ref="C92:G92"/>
    <mergeCell ref="D101:H101"/>
    <mergeCell ref="D95:H95"/>
    <mergeCell ref="E100:I100"/>
    <mergeCell ref="E96:I96"/>
    <mergeCell ref="I92:AF92"/>
    <mergeCell ref="J101:AF101"/>
    <mergeCell ref="J95:AF95"/>
  </mergeCells>
  <hyperlinks>
    <hyperlink ref="A96" location="'SO-01 - Základní škola'!C2" display="/" xr:uid="{00000000-0004-0000-0000-000000000000}"/>
    <hyperlink ref="A97" location="'SO-01 ZTI - Zdravotechnika'!C2" display="/" xr:uid="{00000000-0004-0000-0000-000001000000}"/>
    <hyperlink ref="A98" location="'SO-01 VZT - Vzduchotechnika'!C2" display="/" xr:uid="{00000000-0004-0000-0000-000002000000}"/>
    <hyperlink ref="A99" location="'SO-01 VYT - Vytápění'!C2" display="/" xr:uid="{00000000-0004-0000-0000-000003000000}"/>
    <hyperlink ref="A100" location="'SO-01 ELE - Elektromontáže'!C2" display="/" xr:uid="{00000000-0004-0000-0000-000004000000}"/>
    <hyperlink ref="A102" location="'SO-02 - Družina'!C2" display="/" xr:uid="{00000000-0004-0000-0000-000005000000}"/>
    <hyperlink ref="A103" location="'SO-02 ZTI - Zdravotechnika'!C2" display="/" xr:uid="{00000000-0004-0000-0000-000006000000}"/>
    <hyperlink ref="A104" location="'SO-02 VYT - Vytápění'!C2" display="/" xr:uid="{00000000-0004-0000-0000-000007000000}"/>
    <hyperlink ref="A105" location="'SO-02 ELE - Elektromontáže'!C2" display="/" xr:uid="{00000000-0004-0000-0000-000008000000}"/>
    <hyperlink ref="A106" location="'SO-03 - Venkovní prostor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8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84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113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2" t="str">
        <f>'Rekapitulace stavby'!K6</f>
        <v>Stavební úpravy školských objektů a zahrady ZŠ Nepomucká</v>
      </c>
      <c r="F7" s="243"/>
      <c r="G7" s="243"/>
      <c r="H7" s="243"/>
      <c r="L7" s="19"/>
    </row>
    <row r="8" spans="2:46" s="1" customFormat="1" ht="12" customHeight="1">
      <c r="B8" s="31"/>
      <c r="D8" s="26" t="s">
        <v>114</v>
      </c>
      <c r="L8" s="31"/>
    </row>
    <row r="9" spans="2:46" s="1" customFormat="1" ht="16.5" customHeight="1">
      <c r="B9" s="31"/>
      <c r="E9" s="204" t="s">
        <v>115</v>
      </c>
      <c r="F9" s="244"/>
      <c r="G9" s="244"/>
      <c r="H9" s="24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45342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0"/>
      <c r="G18" s="210"/>
      <c r="H18" s="21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">
        <v>29</v>
      </c>
      <c r="L20" s="31"/>
    </row>
    <row r="21" spans="2:12" s="1" customFormat="1" ht="18" customHeight="1">
      <c r="B21" s="31"/>
      <c r="E21" s="24" t="s">
        <v>30</v>
      </c>
      <c r="I21" s="26" t="s">
        <v>25</v>
      </c>
      <c r="J21" s="24" t="s">
        <v>31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3"/>
      <c r="E27" s="215" t="s">
        <v>1</v>
      </c>
      <c r="F27" s="215"/>
      <c r="G27" s="215"/>
      <c r="H27" s="215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36</v>
      </c>
      <c r="J30" s="65">
        <f>ROUND(J138,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5">
        <f>ROUND((ROUND((SUM(BE138:BE376)),  2) + SUM(BE378:BE382)), 2)</f>
        <v>0</v>
      </c>
      <c r="I33" s="95">
        <v>0.21</v>
      </c>
      <c r="J33" s="85">
        <f>ROUND((ROUND(((SUM(BE138:BE376))*I33),  2) + (SUM(BE378:BE382)*I33)), 2)</f>
        <v>0</v>
      </c>
      <c r="L33" s="31"/>
    </row>
    <row r="34" spans="2:12" s="1" customFormat="1" ht="14.45" customHeight="1">
      <c r="B34" s="31"/>
      <c r="E34" s="26" t="s">
        <v>42</v>
      </c>
      <c r="F34" s="85">
        <f>ROUND((ROUND((SUM(BF138:BF376)),  2) + SUM(BF378:BF382)), 2)</f>
        <v>0</v>
      </c>
      <c r="I34" s="95">
        <v>0.12</v>
      </c>
      <c r="J34" s="85">
        <f>ROUND((ROUND(((SUM(BF138:BF376))*I34),  2) + (SUM(BF378:BF382)*I34)), 2)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ROUND((ROUND((SUM(BG138:BG376)),  2) + SUM(BG378:BG382)),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5">
        <f>ROUND((ROUND((SUM(BH138:BH376)),  2) + SUM(BH378:BH382)),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5">
        <f>ROUND((ROUND((SUM(BI138:BI376)),  2) + SUM(BI378:BI382)),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46</v>
      </c>
      <c r="E39" s="56"/>
      <c r="F39" s="56"/>
      <c r="G39" s="98" t="s">
        <v>47</v>
      </c>
      <c r="H39" s="99" t="s">
        <v>48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42" t="str">
        <f>E7</f>
        <v>Stavební úpravy školských objektů a zahrady ZŠ Nepomucká</v>
      </c>
      <c r="F85" s="243"/>
      <c r="G85" s="243"/>
      <c r="H85" s="243"/>
      <c r="L85" s="31"/>
    </row>
    <row r="86" spans="2:47" s="1" customFormat="1" ht="12" customHeight="1">
      <c r="B86" s="31"/>
      <c r="C86" s="26" t="s">
        <v>114</v>
      </c>
      <c r="L86" s="31"/>
    </row>
    <row r="87" spans="2:47" s="1" customFormat="1" ht="16.5" customHeight="1">
      <c r="B87" s="31"/>
      <c r="E87" s="204" t="str">
        <f>E9</f>
        <v>SO-01 - Základní škola</v>
      </c>
      <c r="F87" s="244"/>
      <c r="G87" s="244"/>
      <c r="H87" s="24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45342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>ABCD studio s.r.o.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117</v>
      </c>
      <c r="D94" s="96"/>
      <c r="E94" s="96"/>
      <c r="F94" s="96"/>
      <c r="G94" s="96"/>
      <c r="H94" s="96"/>
      <c r="I94" s="96"/>
      <c r="J94" s="105" t="s">
        <v>118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119</v>
      </c>
      <c r="J96" s="65">
        <f>J138</f>
        <v>0</v>
      </c>
      <c r="L96" s="31"/>
      <c r="AU96" s="16" t="s">
        <v>120</v>
      </c>
    </row>
    <row r="97" spans="2:12" s="8" customFormat="1" ht="24.95" customHeight="1">
      <c r="B97" s="107"/>
      <c r="D97" s="108" t="s">
        <v>121</v>
      </c>
      <c r="E97" s="109"/>
      <c r="F97" s="109"/>
      <c r="G97" s="109"/>
      <c r="H97" s="109"/>
      <c r="I97" s="109"/>
      <c r="J97" s="110">
        <f>J139</f>
        <v>0</v>
      </c>
      <c r="L97" s="107"/>
    </row>
    <row r="98" spans="2:12" s="9" customFormat="1" ht="19.899999999999999" customHeight="1">
      <c r="B98" s="111"/>
      <c r="D98" s="112" t="s">
        <v>122</v>
      </c>
      <c r="E98" s="113"/>
      <c r="F98" s="113"/>
      <c r="G98" s="113"/>
      <c r="H98" s="113"/>
      <c r="I98" s="113"/>
      <c r="J98" s="114">
        <f>J140</f>
        <v>0</v>
      </c>
      <c r="L98" s="111"/>
    </row>
    <row r="99" spans="2:12" s="9" customFormat="1" ht="19.899999999999999" customHeight="1">
      <c r="B99" s="111"/>
      <c r="D99" s="112" t="s">
        <v>123</v>
      </c>
      <c r="E99" s="113"/>
      <c r="F99" s="113"/>
      <c r="G99" s="113"/>
      <c r="H99" s="113"/>
      <c r="I99" s="113"/>
      <c r="J99" s="114">
        <f>J147</f>
        <v>0</v>
      </c>
      <c r="L99" s="111"/>
    </row>
    <row r="100" spans="2:12" s="9" customFormat="1" ht="19.899999999999999" customHeight="1">
      <c r="B100" s="111"/>
      <c r="D100" s="112" t="s">
        <v>124</v>
      </c>
      <c r="E100" s="113"/>
      <c r="F100" s="113"/>
      <c r="G100" s="113"/>
      <c r="H100" s="113"/>
      <c r="I100" s="113"/>
      <c r="J100" s="114">
        <f>J155</f>
        <v>0</v>
      </c>
      <c r="L100" s="111"/>
    </row>
    <row r="101" spans="2:12" s="9" customFormat="1" ht="19.899999999999999" customHeight="1">
      <c r="B101" s="111"/>
      <c r="D101" s="112" t="s">
        <v>125</v>
      </c>
      <c r="E101" s="113"/>
      <c r="F101" s="113"/>
      <c r="G101" s="113"/>
      <c r="H101" s="113"/>
      <c r="I101" s="113"/>
      <c r="J101" s="114">
        <f>J158</f>
        <v>0</v>
      </c>
      <c r="L101" s="111"/>
    </row>
    <row r="102" spans="2:12" s="9" customFormat="1" ht="19.899999999999999" customHeight="1">
      <c r="B102" s="111"/>
      <c r="D102" s="112" t="s">
        <v>126</v>
      </c>
      <c r="E102" s="113"/>
      <c r="F102" s="113"/>
      <c r="G102" s="113"/>
      <c r="H102" s="113"/>
      <c r="I102" s="113"/>
      <c r="J102" s="114">
        <f>J163</f>
        <v>0</v>
      </c>
      <c r="L102" s="111"/>
    </row>
    <row r="103" spans="2:12" s="9" customFormat="1" ht="19.899999999999999" customHeight="1">
      <c r="B103" s="111"/>
      <c r="D103" s="112" t="s">
        <v>127</v>
      </c>
      <c r="E103" s="113"/>
      <c r="F103" s="113"/>
      <c r="G103" s="113"/>
      <c r="H103" s="113"/>
      <c r="I103" s="113"/>
      <c r="J103" s="114">
        <f>J190</f>
        <v>0</v>
      </c>
      <c r="L103" s="111"/>
    </row>
    <row r="104" spans="2:12" s="9" customFormat="1" ht="19.899999999999999" customHeight="1">
      <c r="B104" s="111"/>
      <c r="D104" s="112" t="s">
        <v>128</v>
      </c>
      <c r="E104" s="113"/>
      <c r="F104" s="113"/>
      <c r="G104" s="113"/>
      <c r="H104" s="113"/>
      <c r="I104" s="113"/>
      <c r="J104" s="114">
        <f>J199</f>
        <v>0</v>
      </c>
      <c r="L104" s="111"/>
    </row>
    <row r="105" spans="2:12" s="9" customFormat="1" ht="19.899999999999999" customHeight="1">
      <c r="B105" s="111"/>
      <c r="D105" s="112" t="s">
        <v>129</v>
      </c>
      <c r="E105" s="113"/>
      <c r="F105" s="113"/>
      <c r="G105" s="113"/>
      <c r="H105" s="113"/>
      <c r="I105" s="113"/>
      <c r="J105" s="114">
        <f>J205</f>
        <v>0</v>
      </c>
      <c r="L105" s="111"/>
    </row>
    <row r="106" spans="2:12" s="8" customFormat="1" ht="24.95" customHeight="1">
      <c r="B106" s="107"/>
      <c r="D106" s="108" t="s">
        <v>130</v>
      </c>
      <c r="E106" s="109"/>
      <c r="F106" s="109"/>
      <c r="G106" s="109"/>
      <c r="H106" s="109"/>
      <c r="I106" s="109"/>
      <c r="J106" s="110">
        <f>J207</f>
        <v>0</v>
      </c>
      <c r="L106" s="107"/>
    </row>
    <row r="107" spans="2:12" s="9" customFormat="1" ht="19.899999999999999" customHeight="1">
      <c r="B107" s="111"/>
      <c r="D107" s="112" t="s">
        <v>131</v>
      </c>
      <c r="E107" s="113"/>
      <c r="F107" s="113"/>
      <c r="G107" s="113"/>
      <c r="H107" s="113"/>
      <c r="I107" s="113"/>
      <c r="J107" s="114">
        <f>J208</f>
        <v>0</v>
      </c>
      <c r="L107" s="111"/>
    </row>
    <row r="108" spans="2:12" s="9" customFormat="1" ht="19.899999999999999" customHeight="1">
      <c r="B108" s="111"/>
      <c r="D108" s="112" t="s">
        <v>132</v>
      </c>
      <c r="E108" s="113"/>
      <c r="F108" s="113"/>
      <c r="G108" s="113"/>
      <c r="H108" s="113"/>
      <c r="I108" s="113"/>
      <c r="J108" s="114">
        <f>J215</f>
        <v>0</v>
      </c>
      <c r="L108" s="111"/>
    </row>
    <row r="109" spans="2:12" s="9" customFormat="1" ht="19.899999999999999" customHeight="1">
      <c r="B109" s="111"/>
      <c r="D109" s="112" t="s">
        <v>133</v>
      </c>
      <c r="E109" s="113"/>
      <c r="F109" s="113"/>
      <c r="G109" s="113"/>
      <c r="H109" s="113"/>
      <c r="I109" s="113"/>
      <c r="J109" s="114">
        <f>J225</f>
        <v>0</v>
      </c>
      <c r="L109" s="111"/>
    </row>
    <row r="110" spans="2:12" s="9" customFormat="1" ht="19.899999999999999" customHeight="1">
      <c r="B110" s="111"/>
      <c r="D110" s="112" t="s">
        <v>134</v>
      </c>
      <c r="E110" s="113"/>
      <c r="F110" s="113"/>
      <c r="G110" s="113"/>
      <c r="H110" s="113"/>
      <c r="I110" s="113"/>
      <c r="J110" s="114">
        <f>J229</f>
        <v>0</v>
      </c>
      <c r="L110" s="111"/>
    </row>
    <row r="111" spans="2:12" s="9" customFormat="1" ht="19.899999999999999" customHeight="1">
      <c r="B111" s="111"/>
      <c r="D111" s="112" t="s">
        <v>135</v>
      </c>
      <c r="E111" s="113"/>
      <c r="F111" s="113"/>
      <c r="G111" s="113"/>
      <c r="H111" s="113"/>
      <c r="I111" s="113"/>
      <c r="J111" s="114">
        <f>J244</f>
        <v>0</v>
      </c>
      <c r="L111" s="111"/>
    </row>
    <row r="112" spans="2:12" s="9" customFormat="1" ht="19.899999999999999" customHeight="1">
      <c r="B112" s="111"/>
      <c r="D112" s="112" t="s">
        <v>136</v>
      </c>
      <c r="E112" s="113"/>
      <c r="F112" s="113"/>
      <c r="G112" s="113"/>
      <c r="H112" s="113"/>
      <c r="I112" s="113"/>
      <c r="J112" s="114">
        <f>J271</f>
        <v>0</v>
      </c>
      <c r="L112" s="111"/>
    </row>
    <row r="113" spans="2:12" s="9" customFormat="1" ht="19.899999999999999" customHeight="1">
      <c r="B113" s="111"/>
      <c r="D113" s="112" t="s">
        <v>137</v>
      </c>
      <c r="E113" s="113"/>
      <c r="F113" s="113"/>
      <c r="G113" s="113"/>
      <c r="H113" s="113"/>
      <c r="I113" s="113"/>
      <c r="J113" s="114">
        <f>J276</f>
        <v>0</v>
      </c>
      <c r="L113" s="111"/>
    </row>
    <row r="114" spans="2:12" s="9" customFormat="1" ht="19.899999999999999" customHeight="1">
      <c r="B114" s="111"/>
      <c r="D114" s="112" t="s">
        <v>138</v>
      </c>
      <c r="E114" s="113"/>
      <c r="F114" s="113"/>
      <c r="G114" s="113"/>
      <c r="H114" s="113"/>
      <c r="I114" s="113"/>
      <c r="J114" s="114">
        <f>J304</f>
        <v>0</v>
      </c>
      <c r="L114" s="111"/>
    </row>
    <row r="115" spans="2:12" s="9" customFormat="1" ht="19.899999999999999" customHeight="1">
      <c r="B115" s="111"/>
      <c r="D115" s="112" t="s">
        <v>139</v>
      </c>
      <c r="E115" s="113"/>
      <c r="F115" s="113"/>
      <c r="G115" s="113"/>
      <c r="H115" s="113"/>
      <c r="I115" s="113"/>
      <c r="J115" s="114">
        <f>J344</f>
        <v>0</v>
      </c>
      <c r="L115" s="111"/>
    </row>
    <row r="116" spans="2:12" s="9" customFormat="1" ht="19.899999999999999" customHeight="1">
      <c r="B116" s="111"/>
      <c r="D116" s="112" t="s">
        <v>140</v>
      </c>
      <c r="E116" s="113"/>
      <c r="F116" s="113"/>
      <c r="G116" s="113"/>
      <c r="H116" s="113"/>
      <c r="I116" s="113"/>
      <c r="J116" s="114">
        <f>J365</f>
        <v>0</v>
      </c>
      <c r="L116" s="111"/>
    </row>
    <row r="117" spans="2:12" s="8" customFormat="1" ht="24.95" customHeight="1">
      <c r="B117" s="107"/>
      <c r="D117" s="108" t="s">
        <v>141</v>
      </c>
      <c r="E117" s="109"/>
      <c r="F117" s="109"/>
      <c r="G117" s="109"/>
      <c r="H117" s="109"/>
      <c r="I117" s="109"/>
      <c r="J117" s="110">
        <f>J371</f>
        <v>0</v>
      </c>
      <c r="L117" s="107"/>
    </row>
    <row r="118" spans="2:12" s="8" customFormat="1" ht="21.75" customHeight="1">
      <c r="B118" s="107"/>
      <c r="D118" s="115" t="s">
        <v>142</v>
      </c>
      <c r="J118" s="116">
        <f>J377</f>
        <v>0</v>
      </c>
      <c r="L118" s="107"/>
    </row>
    <row r="119" spans="2:12" s="1" customFormat="1" ht="21.75" customHeight="1">
      <c r="B119" s="31"/>
      <c r="L119" s="31"/>
    </row>
    <row r="120" spans="2:12" s="1" customFormat="1" ht="6.95" customHeight="1"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31"/>
    </row>
    <row r="124" spans="2:12" s="1" customFormat="1" ht="6.95" customHeight="1">
      <c r="B124" s="45"/>
      <c r="C124" s="46"/>
      <c r="D124" s="46"/>
      <c r="E124" s="46"/>
      <c r="F124" s="46"/>
      <c r="G124" s="46"/>
      <c r="H124" s="46"/>
      <c r="I124" s="46"/>
      <c r="J124" s="46"/>
      <c r="K124" s="46"/>
      <c r="L124" s="31"/>
    </row>
    <row r="125" spans="2:12" s="1" customFormat="1" ht="24.95" customHeight="1">
      <c r="B125" s="31"/>
      <c r="C125" s="20" t="s">
        <v>143</v>
      </c>
      <c r="L125" s="31"/>
    </row>
    <row r="126" spans="2:12" s="1" customFormat="1" ht="6.95" customHeight="1">
      <c r="B126" s="31"/>
      <c r="L126" s="31"/>
    </row>
    <row r="127" spans="2:12" s="1" customFormat="1" ht="12" customHeight="1">
      <c r="B127" s="31"/>
      <c r="C127" s="26" t="s">
        <v>16</v>
      </c>
      <c r="L127" s="31"/>
    </row>
    <row r="128" spans="2:12" s="1" customFormat="1" ht="16.5" customHeight="1">
      <c r="B128" s="31"/>
      <c r="E128" s="242" t="str">
        <f>E7</f>
        <v>Stavební úpravy školských objektů a zahrady ZŠ Nepomucká</v>
      </c>
      <c r="F128" s="243"/>
      <c r="G128" s="243"/>
      <c r="H128" s="243"/>
      <c r="L128" s="31"/>
    </row>
    <row r="129" spans="2:65" s="1" customFormat="1" ht="12" customHeight="1">
      <c r="B129" s="31"/>
      <c r="C129" s="26" t="s">
        <v>114</v>
      </c>
      <c r="L129" s="31"/>
    </row>
    <row r="130" spans="2:65" s="1" customFormat="1" ht="16.5" customHeight="1">
      <c r="B130" s="31"/>
      <c r="E130" s="204" t="str">
        <f>E9</f>
        <v>SO-01 - Základní škola</v>
      </c>
      <c r="F130" s="244"/>
      <c r="G130" s="244"/>
      <c r="H130" s="244"/>
      <c r="L130" s="31"/>
    </row>
    <row r="131" spans="2:65" s="1" customFormat="1" ht="6.95" customHeight="1">
      <c r="B131" s="31"/>
      <c r="L131" s="31"/>
    </row>
    <row r="132" spans="2:65" s="1" customFormat="1" ht="12" customHeight="1">
      <c r="B132" s="31"/>
      <c r="C132" s="26" t="s">
        <v>20</v>
      </c>
      <c r="F132" s="24" t="str">
        <f>F12</f>
        <v xml:space="preserve"> </v>
      </c>
      <c r="I132" s="26" t="s">
        <v>22</v>
      </c>
      <c r="J132" s="51">
        <f>IF(J12="","",J12)</f>
        <v>45342</v>
      </c>
      <c r="L132" s="31"/>
    </row>
    <row r="133" spans="2:65" s="1" customFormat="1" ht="6.95" customHeight="1">
      <c r="B133" s="31"/>
      <c r="L133" s="31"/>
    </row>
    <row r="134" spans="2:65" s="1" customFormat="1" ht="15.2" customHeight="1">
      <c r="B134" s="31"/>
      <c r="C134" s="26" t="s">
        <v>23</v>
      </c>
      <c r="F134" s="24" t="str">
        <f>E15</f>
        <v xml:space="preserve"> </v>
      </c>
      <c r="I134" s="26" t="s">
        <v>28</v>
      </c>
      <c r="J134" s="29" t="str">
        <f>E21</f>
        <v>ABCD studio s.r.o.</v>
      </c>
      <c r="L134" s="31"/>
    </row>
    <row r="135" spans="2:65" s="1" customFormat="1" ht="15.2" customHeight="1">
      <c r="B135" s="31"/>
      <c r="C135" s="26" t="s">
        <v>26</v>
      </c>
      <c r="F135" s="24" t="str">
        <f>IF(E18="","",E18)</f>
        <v>Vyplň údaj</v>
      </c>
      <c r="I135" s="26" t="s">
        <v>33</v>
      </c>
      <c r="J135" s="29" t="str">
        <f>E24</f>
        <v xml:space="preserve"> </v>
      </c>
      <c r="L135" s="31"/>
    </row>
    <row r="136" spans="2:65" s="1" customFormat="1" ht="10.35" customHeight="1">
      <c r="B136" s="31"/>
      <c r="L136" s="31"/>
    </row>
    <row r="137" spans="2:65" s="10" customFormat="1" ht="29.25" customHeight="1">
      <c r="B137" s="117"/>
      <c r="C137" s="118" t="s">
        <v>144</v>
      </c>
      <c r="D137" s="119" t="s">
        <v>61</v>
      </c>
      <c r="E137" s="119" t="s">
        <v>57</v>
      </c>
      <c r="F137" s="119" t="s">
        <v>58</v>
      </c>
      <c r="G137" s="119" t="s">
        <v>145</v>
      </c>
      <c r="H137" s="119" t="s">
        <v>146</v>
      </c>
      <c r="I137" s="119" t="s">
        <v>147</v>
      </c>
      <c r="J137" s="120" t="s">
        <v>118</v>
      </c>
      <c r="K137" s="121" t="s">
        <v>148</v>
      </c>
      <c r="L137" s="117"/>
      <c r="M137" s="58" t="s">
        <v>1</v>
      </c>
      <c r="N137" s="59" t="s">
        <v>40</v>
      </c>
      <c r="O137" s="59" t="s">
        <v>149</v>
      </c>
      <c r="P137" s="59" t="s">
        <v>150</v>
      </c>
      <c r="Q137" s="59" t="s">
        <v>151</v>
      </c>
      <c r="R137" s="59" t="s">
        <v>152</v>
      </c>
      <c r="S137" s="59" t="s">
        <v>153</v>
      </c>
      <c r="T137" s="60" t="s">
        <v>154</v>
      </c>
    </row>
    <row r="138" spans="2:65" s="1" customFormat="1" ht="22.9" customHeight="1">
      <c r="B138" s="31"/>
      <c r="C138" s="63" t="s">
        <v>155</v>
      </c>
      <c r="J138" s="122">
        <f>BK138</f>
        <v>0</v>
      </c>
      <c r="L138" s="31"/>
      <c r="M138" s="61"/>
      <c r="N138" s="52"/>
      <c r="O138" s="52"/>
      <c r="P138" s="123">
        <f>P139+P207+P371+P377</f>
        <v>0</v>
      </c>
      <c r="Q138" s="52"/>
      <c r="R138" s="123">
        <f>R139+R207+R371+R377</f>
        <v>12.79021191</v>
      </c>
      <c r="S138" s="52"/>
      <c r="T138" s="124">
        <f>T139+T207+T371+T377</f>
        <v>3.7771976299999994</v>
      </c>
      <c r="AT138" s="16" t="s">
        <v>75</v>
      </c>
      <c r="AU138" s="16" t="s">
        <v>120</v>
      </c>
      <c r="BK138" s="125">
        <f>BK139+BK207+BK371+BK377</f>
        <v>0</v>
      </c>
    </row>
    <row r="139" spans="2:65" s="11" customFormat="1" ht="25.9" customHeight="1">
      <c r="B139" s="126"/>
      <c r="D139" s="127" t="s">
        <v>75</v>
      </c>
      <c r="E139" s="128" t="s">
        <v>156</v>
      </c>
      <c r="F139" s="128" t="s">
        <v>157</v>
      </c>
      <c r="I139" s="129"/>
      <c r="J139" s="116">
        <f>BK139</f>
        <v>0</v>
      </c>
      <c r="L139" s="126"/>
      <c r="M139" s="130"/>
      <c r="P139" s="131">
        <f>P140+P147+P155+P158+P163+P190+P199+P205</f>
        <v>0</v>
      </c>
      <c r="R139" s="131">
        <f>R140+R147+R155+R158+R163+R190+R199+R205</f>
        <v>2.3676740400000003</v>
      </c>
      <c r="T139" s="132">
        <f>T140+T147+T155+T158+T163+T190+T199+T205</f>
        <v>0.62773199999999996</v>
      </c>
      <c r="AR139" s="127" t="s">
        <v>83</v>
      </c>
      <c r="AT139" s="133" t="s">
        <v>75</v>
      </c>
      <c r="AU139" s="133" t="s">
        <v>76</v>
      </c>
      <c r="AY139" s="127" t="s">
        <v>158</v>
      </c>
      <c r="BK139" s="134">
        <f>BK140+BK147+BK155+BK158+BK163+BK190+BK199+BK205</f>
        <v>0</v>
      </c>
    </row>
    <row r="140" spans="2:65" s="11" customFormat="1" ht="22.9" customHeight="1">
      <c r="B140" s="126"/>
      <c r="D140" s="127" t="s">
        <v>75</v>
      </c>
      <c r="E140" s="135" t="s">
        <v>159</v>
      </c>
      <c r="F140" s="135" t="s">
        <v>160</v>
      </c>
      <c r="I140" s="129"/>
      <c r="J140" s="136">
        <f>BK140</f>
        <v>0</v>
      </c>
      <c r="L140" s="126"/>
      <c r="M140" s="130"/>
      <c r="P140" s="131">
        <f>SUM(P141:P146)</f>
        <v>0</v>
      </c>
      <c r="R140" s="131">
        <f>SUM(R141:R146)</f>
        <v>0</v>
      </c>
      <c r="T140" s="132">
        <f>SUM(T141:T146)</f>
        <v>0</v>
      </c>
      <c r="AR140" s="127" t="s">
        <v>83</v>
      </c>
      <c r="AT140" s="133" t="s">
        <v>75</v>
      </c>
      <c r="AU140" s="133" t="s">
        <v>83</v>
      </c>
      <c r="AY140" s="127" t="s">
        <v>158</v>
      </c>
      <c r="BK140" s="134">
        <f>SUM(BK141:BK146)</f>
        <v>0</v>
      </c>
    </row>
    <row r="141" spans="2:65" s="1" customFormat="1" ht="21.75" customHeight="1">
      <c r="B141" s="137"/>
      <c r="C141" s="138" t="s">
        <v>83</v>
      </c>
      <c r="D141" s="138" t="s">
        <v>161</v>
      </c>
      <c r="E141" s="139" t="s">
        <v>162</v>
      </c>
      <c r="F141" s="140" t="s">
        <v>163</v>
      </c>
      <c r="G141" s="141" t="s">
        <v>164</v>
      </c>
      <c r="H141" s="142">
        <v>1</v>
      </c>
      <c r="I141" s="143"/>
      <c r="J141" s="144">
        <f t="shared" ref="J141:J146" si="0">ROUND(I141*H141,2)</f>
        <v>0</v>
      </c>
      <c r="K141" s="145"/>
      <c r="L141" s="31"/>
      <c r="M141" s="146" t="s">
        <v>1</v>
      </c>
      <c r="N141" s="147" t="s">
        <v>41</v>
      </c>
      <c r="P141" s="148">
        <f t="shared" ref="P141:P146" si="1">O141*H141</f>
        <v>0</v>
      </c>
      <c r="Q141" s="148">
        <v>0</v>
      </c>
      <c r="R141" s="148">
        <f t="shared" ref="R141:R146" si="2">Q141*H141</f>
        <v>0</v>
      </c>
      <c r="S141" s="148">
        <v>0</v>
      </c>
      <c r="T141" s="149">
        <f t="shared" ref="T141:T146" si="3">S141*H141</f>
        <v>0</v>
      </c>
      <c r="AR141" s="150" t="s">
        <v>165</v>
      </c>
      <c r="AT141" s="150" t="s">
        <v>161</v>
      </c>
      <c r="AU141" s="150" t="s">
        <v>85</v>
      </c>
      <c r="AY141" s="16" t="s">
        <v>158</v>
      </c>
      <c r="BE141" s="151">
        <f t="shared" ref="BE141:BE146" si="4">IF(N141="základní",J141,0)</f>
        <v>0</v>
      </c>
      <c r="BF141" s="151">
        <f t="shared" ref="BF141:BF146" si="5">IF(N141="snížená",J141,0)</f>
        <v>0</v>
      </c>
      <c r="BG141" s="151">
        <f t="shared" ref="BG141:BG146" si="6">IF(N141="zákl. přenesená",J141,0)</f>
        <v>0</v>
      </c>
      <c r="BH141" s="151">
        <f t="shared" ref="BH141:BH146" si="7">IF(N141="sníž. přenesená",J141,0)</f>
        <v>0</v>
      </c>
      <c r="BI141" s="151">
        <f t="shared" ref="BI141:BI146" si="8">IF(N141="nulová",J141,0)</f>
        <v>0</v>
      </c>
      <c r="BJ141" s="16" t="s">
        <v>83</v>
      </c>
      <c r="BK141" s="151">
        <f t="shared" ref="BK141:BK146" si="9">ROUND(I141*H141,2)</f>
        <v>0</v>
      </c>
      <c r="BL141" s="16" t="s">
        <v>165</v>
      </c>
      <c r="BM141" s="150" t="s">
        <v>166</v>
      </c>
    </row>
    <row r="142" spans="2:65" s="1" customFormat="1" ht="24.2" customHeight="1">
      <c r="B142" s="137"/>
      <c r="C142" s="138" t="s">
        <v>85</v>
      </c>
      <c r="D142" s="138" t="s">
        <v>161</v>
      </c>
      <c r="E142" s="139" t="s">
        <v>167</v>
      </c>
      <c r="F142" s="140" t="s">
        <v>168</v>
      </c>
      <c r="G142" s="141" t="s">
        <v>164</v>
      </c>
      <c r="H142" s="142">
        <v>1</v>
      </c>
      <c r="I142" s="143"/>
      <c r="J142" s="144">
        <f t="shared" si="0"/>
        <v>0</v>
      </c>
      <c r="K142" s="145"/>
      <c r="L142" s="31"/>
      <c r="M142" s="146" t="s">
        <v>1</v>
      </c>
      <c r="N142" s="147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165</v>
      </c>
      <c r="AT142" s="150" t="s">
        <v>161</v>
      </c>
      <c r="AU142" s="150" t="s">
        <v>85</v>
      </c>
      <c r="AY142" s="16" t="s">
        <v>158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6" t="s">
        <v>83</v>
      </c>
      <c r="BK142" s="151">
        <f t="shared" si="9"/>
        <v>0</v>
      </c>
      <c r="BL142" s="16" t="s">
        <v>165</v>
      </c>
      <c r="BM142" s="150" t="s">
        <v>169</v>
      </c>
    </row>
    <row r="143" spans="2:65" s="1" customFormat="1" ht="24.2" customHeight="1">
      <c r="B143" s="137"/>
      <c r="C143" s="138" t="s">
        <v>170</v>
      </c>
      <c r="D143" s="138" t="s">
        <v>161</v>
      </c>
      <c r="E143" s="139" t="s">
        <v>171</v>
      </c>
      <c r="F143" s="140" t="s">
        <v>172</v>
      </c>
      <c r="G143" s="141" t="s">
        <v>164</v>
      </c>
      <c r="H143" s="142">
        <v>1</v>
      </c>
      <c r="I143" s="143"/>
      <c r="J143" s="144">
        <f t="shared" si="0"/>
        <v>0</v>
      </c>
      <c r="K143" s="145"/>
      <c r="L143" s="31"/>
      <c r="M143" s="146" t="s">
        <v>1</v>
      </c>
      <c r="N143" s="147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165</v>
      </c>
      <c r="AT143" s="150" t="s">
        <v>161</v>
      </c>
      <c r="AU143" s="150" t="s">
        <v>85</v>
      </c>
      <c r="AY143" s="16" t="s">
        <v>158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6" t="s">
        <v>83</v>
      </c>
      <c r="BK143" s="151">
        <f t="shared" si="9"/>
        <v>0</v>
      </c>
      <c r="BL143" s="16" t="s">
        <v>165</v>
      </c>
      <c r="BM143" s="150" t="s">
        <v>173</v>
      </c>
    </row>
    <row r="144" spans="2:65" s="1" customFormat="1" ht="24.2" customHeight="1">
      <c r="B144" s="137"/>
      <c r="C144" s="138" t="s">
        <v>165</v>
      </c>
      <c r="D144" s="138" t="s">
        <v>161</v>
      </c>
      <c r="E144" s="139" t="s">
        <v>174</v>
      </c>
      <c r="F144" s="140" t="s">
        <v>175</v>
      </c>
      <c r="G144" s="141" t="s">
        <v>164</v>
      </c>
      <c r="H144" s="142">
        <v>1</v>
      </c>
      <c r="I144" s="143"/>
      <c r="J144" s="144">
        <f t="shared" si="0"/>
        <v>0</v>
      </c>
      <c r="K144" s="145"/>
      <c r="L144" s="31"/>
      <c r="M144" s="146" t="s">
        <v>1</v>
      </c>
      <c r="N144" s="147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165</v>
      </c>
      <c r="AT144" s="150" t="s">
        <v>161</v>
      </c>
      <c r="AU144" s="150" t="s">
        <v>85</v>
      </c>
      <c r="AY144" s="16" t="s">
        <v>158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6" t="s">
        <v>83</v>
      </c>
      <c r="BK144" s="151">
        <f t="shared" si="9"/>
        <v>0</v>
      </c>
      <c r="BL144" s="16" t="s">
        <v>165</v>
      </c>
      <c r="BM144" s="150" t="s">
        <v>176</v>
      </c>
    </row>
    <row r="145" spans="2:65" s="1" customFormat="1" ht="24.2" customHeight="1">
      <c r="B145" s="137"/>
      <c r="C145" s="138" t="s">
        <v>177</v>
      </c>
      <c r="D145" s="138" t="s">
        <v>161</v>
      </c>
      <c r="E145" s="139" t="s">
        <v>178</v>
      </c>
      <c r="F145" s="140" t="s">
        <v>179</v>
      </c>
      <c r="G145" s="141" t="s">
        <v>164</v>
      </c>
      <c r="H145" s="142">
        <v>1</v>
      </c>
      <c r="I145" s="143"/>
      <c r="J145" s="144">
        <f t="shared" si="0"/>
        <v>0</v>
      </c>
      <c r="K145" s="145"/>
      <c r="L145" s="31"/>
      <c r="M145" s="146" t="s">
        <v>1</v>
      </c>
      <c r="N145" s="147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165</v>
      </c>
      <c r="AT145" s="150" t="s">
        <v>161</v>
      </c>
      <c r="AU145" s="150" t="s">
        <v>85</v>
      </c>
      <c r="AY145" s="16" t="s">
        <v>158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6" t="s">
        <v>83</v>
      </c>
      <c r="BK145" s="151">
        <f t="shared" si="9"/>
        <v>0</v>
      </c>
      <c r="BL145" s="16" t="s">
        <v>165</v>
      </c>
      <c r="BM145" s="150" t="s">
        <v>180</v>
      </c>
    </row>
    <row r="146" spans="2:65" s="1" customFormat="1" ht="24.2" customHeight="1">
      <c r="B146" s="137"/>
      <c r="C146" s="138" t="s">
        <v>181</v>
      </c>
      <c r="D146" s="138" t="s">
        <v>161</v>
      </c>
      <c r="E146" s="139" t="s">
        <v>182</v>
      </c>
      <c r="F146" s="140" t="s">
        <v>183</v>
      </c>
      <c r="G146" s="141" t="s">
        <v>184</v>
      </c>
      <c r="H146" s="142">
        <v>120</v>
      </c>
      <c r="I146" s="143"/>
      <c r="J146" s="144">
        <f t="shared" si="0"/>
        <v>0</v>
      </c>
      <c r="K146" s="145"/>
      <c r="L146" s="31"/>
      <c r="M146" s="146" t="s">
        <v>1</v>
      </c>
      <c r="N146" s="147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165</v>
      </c>
      <c r="AT146" s="150" t="s">
        <v>161</v>
      </c>
      <c r="AU146" s="150" t="s">
        <v>85</v>
      </c>
      <c r="AY146" s="16" t="s">
        <v>158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6" t="s">
        <v>83</v>
      </c>
      <c r="BK146" s="151">
        <f t="shared" si="9"/>
        <v>0</v>
      </c>
      <c r="BL146" s="16" t="s">
        <v>165</v>
      </c>
      <c r="BM146" s="150" t="s">
        <v>185</v>
      </c>
    </row>
    <row r="147" spans="2:65" s="11" customFormat="1" ht="22.9" customHeight="1">
      <c r="B147" s="126"/>
      <c r="D147" s="127" t="s">
        <v>75</v>
      </c>
      <c r="E147" s="135" t="s">
        <v>83</v>
      </c>
      <c r="F147" s="135" t="s">
        <v>186</v>
      </c>
      <c r="I147" s="129"/>
      <c r="J147" s="136">
        <f>BK147</f>
        <v>0</v>
      </c>
      <c r="L147" s="126"/>
      <c r="M147" s="130"/>
      <c r="P147" s="131">
        <f>SUM(P148:P154)</f>
        <v>0</v>
      </c>
      <c r="R147" s="131">
        <f>SUM(R148:R154)</f>
        <v>0</v>
      </c>
      <c r="T147" s="132">
        <f>SUM(T148:T154)</f>
        <v>0</v>
      </c>
      <c r="AR147" s="127" t="s">
        <v>83</v>
      </c>
      <c r="AT147" s="133" t="s">
        <v>75</v>
      </c>
      <c r="AU147" s="133" t="s">
        <v>83</v>
      </c>
      <c r="AY147" s="127" t="s">
        <v>158</v>
      </c>
      <c r="BK147" s="134">
        <f>SUM(BK148:BK154)</f>
        <v>0</v>
      </c>
    </row>
    <row r="148" spans="2:65" s="1" customFormat="1" ht="24.2" customHeight="1">
      <c r="B148" s="137"/>
      <c r="C148" s="138" t="s">
        <v>187</v>
      </c>
      <c r="D148" s="138" t="s">
        <v>161</v>
      </c>
      <c r="E148" s="139" t="s">
        <v>188</v>
      </c>
      <c r="F148" s="140" t="s">
        <v>189</v>
      </c>
      <c r="G148" s="141" t="s">
        <v>190</v>
      </c>
      <c r="H148" s="142">
        <v>0.12</v>
      </c>
      <c r="I148" s="143"/>
      <c r="J148" s="144">
        <f>ROUND(I148*H148,2)</f>
        <v>0</v>
      </c>
      <c r="K148" s="145"/>
      <c r="L148" s="31"/>
      <c r="M148" s="146" t="s">
        <v>1</v>
      </c>
      <c r="N148" s="147" t="s">
        <v>41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165</v>
      </c>
      <c r="AT148" s="150" t="s">
        <v>161</v>
      </c>
      <c r="AU148" s="150" t="s">
        <v>85</v>
      </c>
      <c r="AY148" s="16" t="s">
        <v>158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6" t="s">
        <v>83</v>
      </c>
      <c r="BK148" s="151">
        <f>ROUND(I148*H148,2)</f>
        <v>0</v>
      </c>
      <c r="BL148" s="16" t="s">
        <v>165</v>
      </c>
      <c r="BM148" s="150" t="s">
        <v>191</v>
      </c>
    </row>
    <row r="149" spans="2:65" s="12" customFormat="1" ht="11.25">
      <c r="B149" s="152"/>
      <c r="D149" s="153" t="s">
        <v>192</v>
      </c>
      <c r="E149" s="154" t="s">
        <v>1</v>
      </c>
      <c r="F149" s="155" t="s">
        <v>193</v>
      </c>
      <c r="H149" s="156">
        <v>0.12</v>
      </c>
      <c r="I149" s="157"/>
      <c r="L149" s="152"/>
      <c r="M149" s="158"/>
      <c r="T149" s="159"/>
      <c r="AT149" s="154" t="s">
        <v>192</v>
      </c>
      <c r="AU149" s="154" t="s">
        <v>85</v>
      </c>
      <c r="AV149" s="12" t="s">
        <v>85</v>
      </c>
      <c r="AW149" s="12" t="s">
        <v>32</v>
      </c>
      <c r="AX149" s="12" t="s">
        <v>83</v>
      </c>
      <c r="AY149" s="154" t="s">
        <v>158</v>
      </c>
    </row>
    <row r="150" spans="2:65" s="1" customFormat="1" ht="37.9" customHeight="1">
      <c r="B150" s="137"/>
      <c r="C150" s="138" t="s">
        <v>194</v>
      </c>
      <c r="D150" s="138" t="s">
        <v>161</v>
      </c>
      <c r="E150" s="139" t="s">
        <v>195</v>
      </c>
      <c r="F150" s="140" t="s">
        <v>196</v>
      </c>
      <c r="G150" s="141" t="s">
        <v>190</v>
      </c>
      <c r="H150" s="142">
        <v>0.12</v>
      </c>
      <c r="I150" s="143"/>
      <c r="J150" s="144">
        <f>ROUND(I150*H150,2)</f>
        <v>0</v>
      </c>
      <c r="K150" s="145"/>
      <c r="L150" s="31"/>
      <c r="M150" s="146" t="s">
        <v>1</v>
      </c>
      <c r="N150" s="147" t="s">
        <v>41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165</v>
      </c>
      <c r="AT150" s="150" t="s">
        <v>161</v>
      </c>
      <c r="AU150" s="150" t="s">
        <v>85</v>
      </c>
      <c r="AY150" s="16" t="s">
        <v>158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6" t="s">
        <v>83</v>
      </c>
      <c r="BK150" s="151">
        <f>ROUND(I150*H150,2)</f>
        <v>0</v>
      </c>
      <c r="BL150" s="16" t="s">
        <v>165</v>
      </c>
      <c r="BM150" s="150" t="s">
        <v>197</v>
      </c>
    </row>
    <row r="151" spans="2:65" s="1" customFormat="1" ht="24.2" customHeight="1">
      <c r="B151" s="137"/>
      <c r="C151" s="138" t="s">
        <v>198</v>
      </c>
      <c r="D151" s="138" t="s">
        <v>161</v>
      </c>
      <c r="E151" s="139" t="s">
        <v>199</v>
      </c>
      <c r="F151" s="140" t="s">
        <v>200</v>
      </c>
      <c r="G151" s="141" t="s">
        <v>190</v>
      </c>
      <c r="H151" s="142">
        <v>0.12</v>
      </c>
      <c r="I151" s="143"/>
      <c r="J151" s="144">
        <f>ROUND(I151*H151,2)</f>
        <v>0</v>
      </c>
      <c r="K151" s="145"/>
      <c r="L151" s="31"/>
      <c r="M151" s="146" t="s">
        <v>1</v>
      </c>
      <c r="N151" s="147" t="s">
        <v>41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165</v>
      </c>
      <c r="AT151" s="150" t="s">
        <v>161</v>
      </c>
      <c r="AU151" s="150" t="s">
        <v>85</v>
      </c>
      <c r="AY151" s="16" t="s">
        <v>158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6" t="s">
        <v>83</v>
      </c>
      <c r="BK151" s="151">
        <f>ROUND(I151*H151,2)</f>
        <v>0</v>
      </c>
      <c r="BL151" s="16" t="s">
        <v>165</v>
      </c>
      <c r="BM151" s="150" t="s">
        <v>201</v>
      </c>
    </row>
    <row r="152" spans="2:65" s="1" customFormat="1" ht="33" customHeight="1">
      <c r="B152" s="137"/>
      <c r="C152" s="138" t="s">
        <v>202</v>
      </c>
      <c r="D152" s="138" t="s">
        <v>161</v>
      </c>
      <c r="E152" s="139" t="s">
        <v>203</v>
      </c>
      <c r="F152" s="140" t="s">
        <v>204</v>
      </c>
      <c r="G152" s="141" t="s">
        <v>205</v>
      </c>
      <c r="H152" s="142">
        <v>0.216</v>
      </c>
      <c r="I152" s="143"/>
      <c r="J152" s="144">
        <f>ROUND(I152*H152,2)</f>
        <v>0</v>
      </c>
      <c r="K152" s="145"/>
      <c r="L152" s="31"/>
      <c r="M152" s="146" t="s">
        <v>1</v>
      </c>
      <c r="N152" s="147" t="s">
        <v>41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165</v>
      </c>
      <c r="AT152" s="150" t="s">
        <v>161</v>
      </c>
      <c r="AU152" s="150" t="s">
        <v>85</v>
      </c>
      <c r="AY152" s="16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6" t="s">
        <v>83</v>
      </c>
      <c r="BK152" s="151">
        <f>ROUND(I152*H152,2)</f>
        <v>0</v>
      </c>
      <c r="BL152" s="16" t="s">
        <v>165</v>
      </c>
      <c r="BM152" s="150" t="s">
        <v>206</v>
      </c>
    </row>
    <row r="153" spans="2:65" s="12" customFormat="1" ht="11.25">
      <c r="B153" s="152"/>
      <c r="D153" s="153" t="s">
        <v>192</v>
      </c>
      <c r="F153" s="155" t="s">
        <v>207</v>
      </c>
      <c r="H153" s="156">
        <v>0.216</v>
      </c>
      <c r="I153" s="157"/>
      <c r="L153" s="152"/>
      <c r="M153" s="158"/>
      <c r="T153" s="159"/>
      <c r="AT153" s="154" t="s">
        <v>192</v>
      </c>
      <c r="AU153" s="154" t="s">
        <v>85</v>
      </c>
      <c r="AV153" s="12" t="s">
        <v>85</v>
      </c>
      <c r="AW153" s="12" t="s">
        <v>3</v>
      </c>
      <c r="AX153" s="12" t="s">
        <v>83</v>
      </c>
      <c r="AY153" s="154" t="s">
        <v>158</v>
      </c>
    </row>
    <row r="154" spans="2:65" s="1" customFormat="1" ht="16.5" customHeight="1">
      <c r="B154" s="137"/>
      <c r="C154" s="138" t="s">
        <v>159</v>
      </c>
      <c r="D154" s="138" t="s">
        <v>161</v>
      </c>
      <c r="E154" s="139" t="s">
        <v>208</v>
      </c>
      <c r="F154" s="140" t="s">
        <v>209</v>
      </c>
      <c r="G154" s="141" t="s">
        <v>190</v>
      </c>
      <c r="H154" s="142">
        <v>0.12</v>
      </c>
      <c r="I154" s="143"/>
      <c r="J154" s="144">
        <f>ROUND(I154*H154,2)</f>
        <v>0</v>
      </c>
      <c r="K154" s="145"/>
      <c r="L154" s="31"/>
      <c r="M154" s="146" t="s">
        <v>1</v>
      </c>
      <c r="N154" s="147" t="s">
        <v>41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165</v>
      </c>
      <c r="AT154" s="150" t="s">
        <v>161</v>
      </c>
      <c r="AU154" s="150" t="s">
        <v>85</v>
      </c>
      <c r="AY154" s="16" t="s">
        <v>158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6" t="s">
        <v>83</v>
      </c>
      <c r="BK154" s="151">
        <f>ROUND(I154*H154,2)</f>
        <v>0</v>
      </c>
      <c r="BL154" s="16" t="s">
        <v>165</v>
      </c>
      <c r="BM154" s="150" t="s">
        <v>210</v>
      </c>
    </row>
    <row r="155" spans="2:65" s="11" customFormat="1" ht="22.9" customHeight="1">
      <c r="B155" s="126"/>
      <c r="D155" s="127" t="s">
        <v>75</v>
      </c>
      <c r="E155" s="135" t="s">
        <v>85</v>
      </c>
      <c r="F155" s="135" t="s">
        <v>211</v>
      </c>
      <c r="I155" s="129"/>
      <c r="J155" s="136">
        <f>BK155</f>
        <v>0</v>
      </c>
      <c r="L155" s="126"/>
      <c r="M155" s="130"/>
      <c r="P155" s="131">
        <f>SUM(P156:P157)</f>
        <v>0</v>
      </c>
      <c r="R155" s="131">
        <f>SUM(R156:R157)</f>
        <v>0.27612239999999999</v>
      </c>
      <c r="T155" s="132">
        <f>SUM(T156:T157)</f>
        <v>0</v>
      </c>
      <c r="AR155" s="127" t="s">
        <v>83</v>
      </c>
      <c r="AT155" s="133" t="s">
        <v>75</v>
      </c>
      <c r="AU155" s="133" t="s">
        <v>83</v>
      </c>
      <c r="AY155" s="127" t="s">
        <v>158</v>
      </c>
      <c r="BK155" s="134">
        <f>SUM(BK156:BK157)</f>
        <v>0</v>
      </c>
    </row>
    <row r="156" spans="2:65" s="1" customFormat="1" ht="16.5" customHeight="1">
      <c r="B156" s="137"/>
      <c r="C156" s="138" t="s">
        <v>8</v>
      </c>
      <c r="D156" s="138" t="s">
        <v>161</v>
      </c>
      <c r="E156" s="139" t="s">
        <v>212</v>
      </c>
      <c r="F156" s="140" t="s">
        <v>213</v>
      </c>
      <c r="G156" s="141" t="s">
        <v>190</v>
      </c>
      <c r="H156" s="142">
        <v>0.12</v>
      </c>
      <c r="I156" s="143"/>
      <c r="J156" s="144">
        <f>ROUND(I156*H156,2)</f>
        <v>0</v>
      </c>
      <c r="K156" s="145"/>
      <c r="L156" s="31"/>
      <c r="M156" s="146" t="s">
        <v>1</v>
      </c>
      <c r="N156" s="147" t="s">
        <v>41</v>
      </c>
      <c r="P156" s="148">
        <f>O156*H156</f>
        <v>0</v>
      </c>
      <c r="Q156" s="148">
        <v>2.3010199999999998</v>
      </c>
      <c r="R156" s="148">
        <f>Q156*H156</f>
        <v>0.27612239999999999</v>
      </c>
      <c r="S156" s="148">
        <v>0</v>
      </c>
      <c r="T156" s="149">
        <f>S156*H156</f>
        <v>0</v>
      </c>
      <c r="AR156" s="150" t="s">
        <v>165</v>
      </c>
      <c r="AT156" s="150" t="s">
        <v>161</v>
      </c>
      <c r="AU156" s="150" t="s">
        <v>85</v>
      </c>
      <c r="AY156" s="16" t="s">
        <v>158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6" t="s">
        <v>83</v>
      </c>
      <c r="BK156" s="151">
        <f>ROUND(I156*H156,2)</f>
        <v>0</v>
      </c>
      <c r="BL156" s="16" t="s">
        <v>165</v>
      </c>
      <c r="BM156" s="150" t="s">
        <v>214</v>
      </c>
    </row>
    <row r="157" spans="2:65" s="12" customFormat="1" ht="11.25">
      <c r="B157" s="152"/>
      <c r="D157" s="153" t="s">
        <v>192</v>
      </c>
      <c r="E157" s="154" t="s">
        <v>1</v>
      </c>
      <c r="F157" s="155" t="s">
        <v>215</v>
      </c>
      <c r="H157" s="156">
        <v>0.12</v>
      </c>
      <c r="I157" s="157"/>
      <c r="L157" s="152"/>
      <c r="M157" s="158"/>
      <c r="T157" s="159"/>
      <c r="AT157" s="154" t="s">
        <v>192</v>
      </c>
      <c r="AU157" s="154" t="s">
        <v>85</v>
      </c>
      <c r="AV157" s="12" t="s">
        <v>85</v>
      </c>
      <c r="AW157" s="12" t="s">
        <v>32</v>
      </c>
      <c r="AX157" s="12" t="s">
        <v>83</v>
      </c>
      <c r="AY157" s="154" t="s">
        <v>158</v>
      </c>
    </row>
    <row r="158" spans="2:65" s="11" customFormat="1" ht="22.9" customHeight="1">
      <c r="B158" s="126"/>
      <c r="D158" s="127" t="s">
        <v>75</v>
      </c>
      <c r="E158" s="135" t="s">
        <v>170</v>
      </c>
      <c r="F158" s="135" t="s">
        <v>216</v>
      </c>
      <c r="I158" s="129"/>
      <c r="J158" s="136">
        <f>BK158</f>
        <v>0</v>
      </c>
      <c r="L158" s="126"/>
      <c r="M158" s="130"/>
      <c r="P158" s="131">
        <f>SUM(P159:P162)</f>
        <v>0</v>
      </c>
      <c r="R158" s="131">
        <f>SUM(R159:R162)</f>
        <v>0.22927517999999997</v>
      </c>
      <c r="T158" s="132">
        <f>SUM(T159:T162)</f>
        <v>0</v>
      </c>
      <c r="AR158" s="127" t="s">
        <v>83</v>
      </c>
      <c r="AT158" s="133" t="s">
        <v>75</v>
      </c>
      <c r="AU158" s="133" t="s">
        <v>83</v>
      </c>
      <c r="AY158" s="127" t="s">
        <v>158</v>
      </c>
      <c r="BK158" s="134">
        <f>SUM(BK159:BK162)</f>
        <v>0</v>
      </c>
    </row>
    <row r="159" spans="2:65" s="1" customFormat="1" ht="24.2" customHeight="1">
      <c r="B159" s="137"/>
      <c r="C159" s="138" t="s">
        <v>217</v>
      </c>
      <c r="D159" s="138" t="s">
        <v>161</v>
      </c>
      <c r="E159" s="139" t="s">
        <v>218</v>
      </c>
      <c r="F159" s="140" t="s">
        <v>219</v>
      </c>
      <c r="G159" s="141" t="s">
        <v>220</v>
      </c>
      <c r="H159" s="142">
        <v>1.1819999999999999</v>
      </c>
      <c r="I159" s="143"/>
      <c r="J159" s="144">
        <f>ROUND(I159*H159,2)</f>
        <v>0</v>
      </c>
      <c r="K159" s="145"/>
      <c r="L159" s="31"/>
      <c r="M159" s="146" t="s">
        <v>1</v>
      </c>
      <c r="N159" s="147" t="s">
        <v>41</v>
      </c>
      <c r="P159" s="148">
        <f>O159*H159</f>
        <v>0</v>
      </c>
      <c r="Q159" s="148">
        <v>0.13319</v>
      </c>
      <c r="R159" s="148">
        <f>Q159*H159</f>
        <v>0.15743057999999999</v>
      </c>
      <c r="S159" s="148">
        <v>0</v>
      </c>
      <c r="T159" s="149">
        <f>S159*H159</f>
        <v>0</v>
      </c>
      <c r="AR159" s="150" t="s">
        <v>165</v>
      </c>
      <c r="AT159" s="150" t="s">
        <v>161</v>
      </c>
      <c r="AU159" s="150" t="s">
        <v>85</v>
      </c>
      <c r="AY159" s="16" t="s">
        <v>158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6" t="s">
        <v>83</v>
      </c>
      <c r="BK159" s="151">
        <f>ROUND(I159*H159,2)</f>
        <v>0</v>
      </c>
      <c r="BL159" s="16" t="s">
        <v>165</v>
      </c>
      <c r="BM159" s="150" t="s">
        <v>221</v>
      </c>
    </row>
    <row r="160" spans="2:65" s="12" customFormat="1" ht="11.25">
      <c r="B160" s="152"/>
      <c r="D160" s="153" t="s">
        <v>192</v>
      </c>
      <c r="E160" s="154" t="s">
        <v>1</v>
      </c>
      <c r="F160" s="155" t="s">
        <v>222</v>
      </c>
      <c r="H160" s="156">
        <v>1.1819999999999999</v>
      </c>
      <c r="I160" s="157"/>
      <c r="L160" s="152"/>
      <c r="M160" s="158"/>
      <c r="T160" s="159"/>
      <c r="AT160" s="154" t="s">
        <v>192</v>
      </c>
      <c r="AU160" s="154" t="s">
        <v>85</v>
      </c>
      <c r="AV160" s="12" t="s">
        <v>85</v>
      </c>
      <c r="AW160" s="12" t="s">
        <v>32</v>
      </c>
      <c r="AX160" s="12" t="s">
        <v>83</v>
      </c>
      <c r="AY160" s="154" t="s">
        <v>158</v>
      </c>
    </row>
    <row r="161" spans="2:65" s="1" customFormat="1" ht="24.2" customHeight="1">
      <c r="B161" s="137"/>
      <c r="C161" s="138" t="s">
        <v>223</v>
      </c>
      <c r="D161" s="138" t="s">
        <v>161</v>
      </c>
      <c r="E161" s="139" t="s">
        <v>224</v>
      </c>
      <c r="F161" s="140" t="s">
        <v>225</v>
      </c>
      <c r="G161" s="141" t="s">
        <v>220</v>
      </c>
      <c r="H161" s="142">
        <v>0.87</v>
      </c>
      <c r="I161" s="143"/>
      <c r="J161" s="144">
        <f>ROUND(I161*H161,2)</f>
        <v>0</v>
      </c>
      <c r="K161" s="145"/>
      <c r="L161" s="31"/>
      <c r="M161" s="146" t="s">
        <v>1</v>
      </c>
      <c r="N161" s="147" t="s">
        <v>41</v>
      </c>
      <c r="P161" s="148">
        <f>O161*H161</f>
        <v>0</v>
      </c>
      <c r="Q161" s="148">
        <v>8.2580000000000001E-2</v>
      </c>
      <c r="R161" s="148">
        <f>Q161*H161</f>
        <v>7.1844599999999995E-2</v>
      </c>
      <c r="S161" s="148">
        <v>0</v>
      </c>
      <c r="T161" s="149">
        <f>S161*H161</f>
        <v>0</v>
      </c>
      <c r="AR161" s="150" t="s">
        <v>165</v>
      </c>
      <c r="AT161" s="150" t="s">
        <v>161</v>
      </c>
      <c r="AU161" s="150" t="s">
        <v>85</v>
      </c>
      <c r="AY161" s="16" t="s">
        <v>158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6" t="s">
        <v>83</v>
      </c>
      <c r="BK161" s="151">
        <f>ROUND(I161*H161,2)</f>
        <v>0</v>
      </c>
      <c r="BL161" s="16" t="s">
        <v>165</v>
      </c>
      <c r="BM161" s="150" t="s">
        <v>226</v>
      </c>
    </row>
    <row r="162" spans="2:65" s="12" customFormat="1" ht="11.25">
      <c r="B162" s="152"/>
      <c r="D162" s="153" t="s">
        <v>192</v>
      </c>
      <c r="E162" s="154" t="s">
        <v>1</v>
      </c>
      <c r="F162" s="155" t="s">
        <v>227</v>
      </c>
      <c r="H162" s="156">
        <v>0.87</v>
      </c>
      <c r="I162" s="157"/>
      <c r="L162" s="152"/>
      <c r="M162" s="158"/>
      <c r="T162" s="159"/>
      <c r="AT162" s="154" t="s">
        <v>192</v>
      </c>
      <c r="AU162" s="154" t="s">
        <v>85</v>
      </c>
      <c r="AV162" s="12" t="s">
        <v>85</v>
      </c>
      <c r="AW162" s="12" t="s">
        <v>32</v>
      </c>
      <c r="AX162" s="12" t="s">
        <v>83</v>
      </c>
      <c r="AY162" s="154" t="s">
        <v>158</v>
      </c>
    </row>
    <row r="163" spans="2:65" s="11" customFormat="1" ht="22.9" customHeight="1">
      <c r="B163" s="126"/>
      <c r="D163" s="127" t="s">
        <v>75</v>
      </c>
      <c r="E163" s="135" t="s">
        <v>181</v>
      </c>
      <c r="F163" s="135" t="s">
        <v>228</v>
      </c>
      <c r="I163" s="129"/>
      <c r="J163" s="136">
        <f>BK163</f>
        <v>0</v>
      </c>
      <c r="L163" s="126"/>
      <c r="M163" s="130"/>
      <c r="P163" s="131">
        <f>SUM(P164:P189)</f>
        <v>0</v>
      </c>
      <c r="R163" s="131">
        <f>SUM(R164:R189)</f>
        <v>1.79463876</v>
      </c>
      <c r="T163" s="132">
        <f>SUM(T164:T189)</f>
        <v>0</v>
      </c>
      <c r="AR163" s="127" t="s">
        <v>83</v>
      </c>
      <c r="AT163" s="133" t="s">
        <v>75</v>
      </c>
      <c r="AU163" s="133" t="s">
        <v>83</v>
      </c>
      <c r="AY163" s="127" t="s">
        <v>158</v>
      </c>
      <c r="BK163" s="134">
        <f>SUM(BK164:BK189)</f>
        <v>0</v>
      </c>
    </row>
    <row r="164" spans="2:65" s="1" customFormat="1" ht="24.2" customHeight="1">
      <c r="B164" s="137"/>
      <c r="C164" s="138" t="s">
        <v>229</v>
      </c>
      <c r="D164" s="138" t="s">
        <v>161</v>
      </c>
      <c r="E164" s="139" t="s">
        <v>230</v>
      </c>
      <c r="F164" s="140" t="s">
        <v>231</v>
      </c>
      <c r="G164" s="141" t="s">
        <v>220</v>
      </c>
      <c r="H164" s="142">
        <v>12.43</v>
      </c>
      <c r="I164" s="143"/>
      <c r="J164" s="144">
        <f>ROUND(I164*H164,2)</f>
        <v>0</v>
      </c>
      <c r="K164" s="145"/>
      <c r="L164" s="31"/>
      <c r="M164" s="146" t="s">
        <v>1</v>
      </c>
      <c r="N164" s="147" t="s">
        <v>41</v>
      </c>
      <c r="P164" s="148">
        <f>O164*H164</f>
        <v>0</v>
      </c>
      <c r="Q164" s="148">
        <v>2.8400000000000002E-2</v>
      </c>
      <c r="R164" s="148">
        <f>Q164*H164</f>
        <v>0.35301199999999999</v>
      </c>
      <c r="S164" s="148">
        <v>0</v>
      </c>
      <c r="T164" s="149">
        <f>S164*H164</f>
        <v>0</v>
      </c>
      <c r="AR164" s="150" t="s">
        <v>165</v>
      </c>
      <c r="AT164" s="150" t="s">
        <v>161</v>
      </c>
      <c r="AU164" s="150" t="s">
        <v>85</v>
      </c>
      <c r="AY164" s="16" t="s">
        <v>158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6" t="s">
        <v>83</v>
      </c>
      <c r="BK164" s="151">
        <f>ROUND(I164*H164,2)</f>
        <v>0</v>
      </c>
      <c r="BL164" s="16" t="s">
        <v>165</v>
      </c>
      <c r="BM164" s="150" t="s">
        <v>232</v>
      </c>
    </row>
    <row r="165" spans="2:65" s="12" customFormat="1" ht="11.25">
      <c r="B165" s="152"/>
      <c r="D165" s="153" t="s">
        <v>192</v>
      </c>
      <c r="E165" s="154" t="s">
        <v>1</v>
      </c>
      <c r="F165" s="155" t="s">
        <v>233</v>
      </c>
      <c r="H165" s="156">
        <v>12.43</v>
      </c>
      <c r="I165" s="157"/>
      <c r="L165" s="152"/>
      <c r="M165" s="158"/>
      <c r="T165" s="159"/>
      <c r="AT165" s="154" t="s">
        <v>192</v>
      </c>
      <c r="AU165" s="154" t="s">
        <v>85</v>
      </c>
      <c r="AV165" s="12" t="s">
        <v>85</v>
      </c>
      <c r="AW165" s="12" t="s">
        <v>32</v>
      </c>
      <c r="AX165" s="12" t="s">
        <v>83</v>
      </c>
      <c r="AY165" s="154" t="s">
        <v>158</v>
      </c>
    </row>
    <row r="166" spans="2:65" s="1" customFormat="1" ht="24.2" customHeight="1">
      <c r="B166" s="137"/>
      <c r="C166" s="138" t="s">
        <v>234</v>
      </c>
      <c r="D166" s="138" t="s">
        <v>161</v>
      </c>
      <c r="E166" s="139" t="s">
        <v>235</v>
      </c>
      <c r="F166" s="140" t="s">
        <v>236</v>
      </c>
      <c r="G166" s="141" t="s">
        <v>220</v>
      </c>
      <c r="H166" s="142">
        <v>2.4239999999999999</v>
      </c>
      <c r="I166" s="143"/>
      <c r="J166" s="144">
        <f>ROUND(I166*H166,2)</f>
        <v>0</v>
      </c>
      <c r="K166" s="145"/>
      <c r="L166" s="31"/>
      <c r="M166" s="146" t="s">
        <v>1</v>
      </c>
      <c r="N166" s="147" t="s">
        <v>41</v>
      </c>
      <c r="P166" s="148">
        <f>O166*H166</f>
        <v>0</v>
      </c>
      <c r="Q166" s="148">
        <v>4.9399999999999999E-3</v>
      </c>
      <c r="R166" s="148">
        <f>Q166*H166</f>
        <v>1.1974559999999999E-2</v>
      </c>
      <c r="S166" s="148">
        <v>0</v>
      </c>
      <c r="T166" s="149">
        <f>S166*H166</f>
        <v>0</v>
      </c>
      <c r="AR166" s="150" t="s">
        <v>165</v>
      </c>
      <c r="AT166" s="150" t="s">
        <v>161</v>
      </c>
      <c r="AU166" s="150" t="s">
        <v>85</v>
      </c>
      <c r="AY166" s="16" t="s">
        <v>158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6" t="s">
        <v>83</v>
      </c>
      <c r="BK166" s="151">
        <f>ROUND(I166*H166,2)</f>
        <v>0</v>
      </c>
      <c r="BL166" s="16" t="s">
        <v>165</v>
      </c>
      <c r="BM166" s="150" t="s">
        <v>237</v>
      </c>
    </row>
    <row r="167" spans="2:65" s="12" customFormat="1" ht="11.25">
      <c r="B167" s="152"/>
      <c r="D167" s="153" t="s">
        <v>192</v>
      </c>
      <c r="E167" s="154" t="s">
        <v>1</v>
      </c>
      <c r="F167" s="155" t="s">
        <v>238</v>
      </c>
      <c r="H167" s="156">
        <v>2.4239999999999999</v>
      </c>
      <c r="I167" s="157"/>
      <c r="L167" s="152"/>
      <c r="M167" s="158"/>
      <c r="T167" s="159"/>
      <c r="AT167" s="154" t="s">
        <v>192</v>
      </c>
      <c r="AU167" s="154" t="s">
        <v>85</v>
      </c>
      <c r="AV167" s="12" t="s">
        <v>85</v>
      </c>
      <c r="AW167" s="12" t="s">
        <v>32</v>
      </c>
      <c r="AX167" s="12" t="s">
        <v>83</v>
      </c>
      <c r="AY167" s="154" t="s">
        <v>158</v>
      </c>
    </row>
    <row r="168" spans="2:65" s="1" customFormat="1" ht="24.2" customHeight="1">
      <c r="B168" s="137"/>
      <c r="C168" s="138" t="s">
        <v>239</v>
      </c>
      <c r="D168" s="138" t="s">
        <v>161</v>
      </c>
      <c r="E168" s="139" t="s">
        <v>240</v>
      </c>
      <c r="F168" s="140" t="s">
        <v>241</v>
      </c>
      <c r="G168" s="141" t="s">
        <v>220</v>
      </c>
      <c r="H168" s="142">
        <v>2.4239999999999999</v>
      </c>
      <c r="I168" s="143"/>
      <c r="J168" s="144">
        <f>ROUND(I168*H168,2)</f>
        <v>0</v>
      </c>
      <c r="K168" s="145"/>
      <c r="L168" s="31"/>
      <c r="M168" s="146" t="s">
        <v>1</v>
      </c>
      <c r="N168" s="147" t="s">
        <v>41</v>
      </c>
      <c r="P168" s="148">
        <f>O168*H168</f>
        <v>0</v>
      </c>
      <c r="Q168" s="148">
        <v>1.54E-2</v>
      </c>
      <c r="R168" s="148">
        <f>Q168*H168</f>
        <v>3.7329599999999998E-2</v>
      </c>
      <c r="S168" s="148">
        <v>0</v>
      </c>
      <c r="T168" s="149">
        <f>S168*H168</f>
        <v>0</v>
      </c>
      <c r="AR168" s="150" t="s">
        <v>165</v>
      </c>
      <c r="AT168" s="150" t="s">
        <v>161</v>
      </c>
      <c r="AU168" s="150" t="s">
        <v>85</v>
      </c>
      <c r="AY168" s="16" t="s">
        <v>158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6" t="s">
        <v>83</v>
      </c>
      <c r="BK168" s="151">
        <f>ROUND(I168*H168,2)</f>
        <v>0</v>
      </c>
      <c r="BL168" s="16" t="s">
        <v>165</v>
      </c>
      <c r="BM168" s="150" t="s">
        <v>242</v>
      </c>
    </row>
    <row r="169" spans="2:65" s="12" customFormat="1" ht="11.25">
      <c r="B169" s="152"/>
      <c r="D169" s="153" t="s">
        <v>192</v>
      </c>
      <c r="E169" s="154" t="s">
        <v>1</v>
      </c>
      <c r="F169" s="155" t="s">
        <v>243</v>
      </c>
      <c r="H169" s="156">
        <v>2.4239999999999999</v>
      </c>
      <c r="I169" s="157"/>
      <c r="L169" s="152"/>
      <c r="M169" s="158"/>
      <c r="T169" s="159"/>
      <c r="AT169" s="154" t="s">
        <v>192</v>
      </c>
      <c r="AU169" s="154" t="s">
        <v>85</v>
      </c>
      <c r="AV169" s="12" t="s">
        <v>85</v>
      </c>
      <c r="AW169" s="12" t="s">
        <v>32</v>
      </c>
      <c r="AX169" s="12" t="s">
        <v>83</v>
      </c>
      <c r="AY169" s="154" t="s">
        <v>158</v>
      </c>
    </row>
    <row r="170" spans="2:65" s="1" customFormat="1" ht="24.2" customHeight="1">
      <c r="B170" s="137"/>
      <c r="C170" s="138" t="s">
        <v>244</v>
      </c>
      <c r="D170" s="138" t="s">
        <v>161</v>
      </c>
      <c r="E170" s="139" t="s">
        <v>245</v>
      </c>
      <c r="F170" s="140" t="s">
        <v>246</v>
      </c>
      <c r="G170" s="141" t="s">
        <v>220</v>
      </c>
      <c r="H170" s="142">
        <v>50.712000000000003</v>
      </c>
      <c r="I170" s="143"/>
      <c r="J170" s="144">
        <f>ROUND(I170*H170,2)</f>
        <v>0</v>
      </c>
      <c r="K170" s="145"/>
      <c r="L170" s="31"/>
      <c r="M170" s="146" t="s">
        <v>1</v>
      </c>
      <c r="N170" s="147" t="s">
        <v>41</v>
      </c>
      <c r="P170" s="148">
        <f>O170*H170</f>
        <v>0</v>
      </c>
      <c r="Q170" s="148">
        <v>5.1999999999999998E-3</v>
      </c>
      <c r="R170" s="148">
        <f>Q170*H170</f>
        <v>0.2637024</v>
      </c>
      <c r="S170" s="148">
        <v>0</v>
      </c>
      <c r="T170" s="149">
        <f>S170*H170</f>
        <v>0</v>
      </c>
      <c r="AR170" s="150" t="s">
        <v>165</v>
      </c>
      <c r="AT170" s="150" t="s">
        <v>161</v>
      </c>
      <c r="AU170" s="150" t="s">
        <v>85</v>
      </c>
      <c r="AY170" s="16" t="s">
        <v>158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6" t="s">
        <v>83</v>
      </c>
      <c r="BK170" s="151">
        <f>ROUND(I170*H170,2)</f>
        <v>0</v>
      </c>
      <c r="BL170" s="16" t="s">
        <v>165</v>
      </c>
      <c r="BM170" s="150" t="s">
        <v>247</v>
      </c>
    </row>
    <row r="171" spans="2:65" s="12" customFormat="1" ht="22.5">
      <c r="B171" s="152"/>
      <c r="D171" s="153" t="s">
        <v>192</v>
      </c>
      <c r="E171" s="154" t="s">
        <v>1</v>
      </c>
      <c r="F171" s="155" t="s">
        <v>248</v>
      </c>
      <c r="H171" s="156">
        <v>50.712000000000003</v>
      </c>
      <c r="I171" s="157"/>
      <c r="L171" s="152"/>
      <c r="M171" s="158"/>
      <c r="T171" s="159"/>
      <c r="AT171" s="154" t="s">
        <v>192</v>
      </c>
      <c r="AU171" s="154" t="s">
        <v>85</v>
      </c>
      <c r="AV171" s="12" t="s">
        <v>85</v>
      </c>
      <c r="AW171" s="12" t="s">
        <v>32</v>
      </c>
      <c r="AX171" s="12" t="s">
        <v>83</v>
      </c>
      <c r="AY171" s="154" t="s">
        <v>158</v>
      </c>
    </row>
    <row r="172" spans="2:65" s="1" customFormat="1" ht="24.2" customHeight="1">
      <c r="B172" s="137"/>
      <c r="C172" s="138" t="s">
        <v>249</v>
      </c>
      <c r="D172" s="138" t="s">
        <v>161</v>
      </c>
      <c r="E172" s="139" t="s">
        <v>250</v>
      </c>
      <c r="F172" s="140" t="s">
        <v>251</v>
      </c>
      <c r="G172" s="141" t="s">
        <v>220</v>
      </c>
      <c r="H172" s="142">
        <v>58.167000000000002</v>
      </c>
      <c r="I172" s="143"/>
      <c r="J172" s="144">
        <f>ROUND(I172*H172,2)</f>
        <v>0</v>
      </c>
      <c r="K172" s="145"/>
      <c r="L172" s="31"/>
      <c r="M172" s="146" t="s">
        <v>1</v>
      </c>
      <c r="N172" s="147" t="s">
        <v>41</v>
      </c>
      <c r="P172" s="148">
        <f>O172*H172</f>
        <v>0</v>
      </c>
      <c r="Q172" s="148">
        <v>5.7000000000000002E-3</v>
      </c>
      <c r="R172" s="148">
        <f>Q172*H172</f>
        <v>0.33155190000000001</v>
      </c>
      <c r="S172" s="148">
        <v>0</v>
      </c>
      <c r="T172" s="149">
        <f>S172*H172</f>
        <v>0</v>
      </c>
      <c r="AR172" s="150" t="s">
        <v>165</v>
      </c>
      <c r="AT172" s="150" t="s">
        <v>161</v>
      </c>
      <c r="AU172" s="150" t="s">
        <v>85</v>
      </c>
      <c r="AY172" s="16" t="s">
        <v>158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6" t="s">
        <v>83</v>
      </c>
      <c r="BK172" s="151">
        <f>ROUND(I172*H172,2)</f>
        <v>0</v>
      </c>
      <c r="BL172" s="16" t="s">
        <v>165</v>
      </c>
      <c r="BM172" s="150" t="s">
        <v>252</v>
      </c>
    </row>
    <row r="173" spans="2:65" s="12" customFormat="1" ht="22.5">
      <c r="B173" s="152"/>
      <c r="D173" s="153" t="s">
        <v>192</v>
      </c>
      <c r="E173" s="154" t="s">
        <v>1</v>
      </c>
      <c r="F173" s="155" t="s">
        <v>253</v>
      </c>
      <c r="H173" s="156">
        <v>123.851</v>
      </c>
      <c r="I173" s="157"/>
      <c r="L173" s="152"/>
      <c r="M173" s="158"/>
      <c r="T173" s="159"/>
      <c r="AT173" s="154" t="s">
        <v>192</v>
      </c>
      <c r="AU173" s="154" t="s">
        <v>85</v>
      </c>
      <c r="AV173" s="12" t="s">
        <v>85</v>
      </c>
      <c r="AW173" s="12" t="s">
        <v>32</v>
      </c>
      <c r="AX173" s="12" t="s">
        <v>76</v>
      </c>
      <c r="AY173" s="154" t="s">
        <v>158</v>
      </c>
    </row>
    <row r="174" spans="2:65" s="12" customFormat="1" ht="33.75">
      <c r="B174" s="152"/>
      <c r="D174" s="153" t="s">
        <v>192</v>
      </c>
      <c r="E174" s="154" t="s">
        <v>1</v>
      </c>
      <c r="F174" s="155" t="s">
        <v>254</v>
      </c>
      <c r="H174" s="156">
        <v>-65.683999999999997</v>
      </c>
      <c r="I174" s="157"/>
      <c r="L174" s="152"/>
      <c r="M174" s="158"/>
      <c r="T174" s="159"/>
      <c r="AT174" s="154" t="s">
        <v>192</v>
      </c>
      <c r="AU174" s="154" t="s">
        <v>85</v>
      </c>
      <c r="AV174" s="12" t="s">
        <v>85</v>
      </c>
      <c r="AW174" s="12" t="s">
        <v>32</v>
      </c>
      <c r="AX174" s="12" t="s">
        <v>76</v>
      </c>
      <c r="AY174" s="154" t="s">
        <v>158</v>
      </c>
    </row>
    <row r="175" spans="2:65" s="13" customFormat="1" ht="11.25">
      <c r="B175" s="160"/>
      <c r="D175" s="153" t="s">
        <v>192</v>
      </c>
      <c r="E175" s="161" t="s">
        <v>1</v>
      </c>
      <c r="F175" s="162" t="s">
        <v>255</v>
      </c>
      <c r="H175" s="163">
        <v>58.167000000000002</v>
      </c>
      <c r="I175" s="164"/>
      <c r="L175" s="160"/>
      <c r="M175" s="165"/>
      <c r="T175" s="166"/>
      <c r="AT175" s="161" t="s">
        <v>192</v>
      </c>
      <c r="AU175" s="161" t="s">
        <v>85</v>
      </c>
      <c r="AV175" s="13" t="s">
        <v>165</v>
      </c>
      <c r="AW175" s="13" t="s">
        <v>32</v>
      </c>
      <c r="AX175" s="13" t="s">
        <v>83</v>
      </c>
      <c r="AY175" s="161" t="s">
        <v>158</v>
      </c>
    </row>
    <row r="176" spans="2:65" s="1" customFormat="1" ht="24.2" customHeight="1">
      <c r="B176" s="137"/>
      <c r="C176" s="138" t="s">
        <v>256</v>
      </c>
      <c r="D176" s="138" t="s">
        <v>161</v>
      </c>
      <c r="E176" s="139" t="s">
        <v>257</v>
      </c>
      <c r="F176" s="140" t="s">
        <v>258</v>
      </c>
      <c r="G176" s="141" t="s">
        <v>220</v>
      </c>
      <c r="H176" s="142">
        <v>44.905000000000001</v>
      </c>
      <c r="I176" s="143"/>
      <c r="J176" s="144">
        <f>ROUND(I176*H176,2)</f>
        <v>0</v>
      </c>
      <c r="K176" s="145"/>
      <c r="L176" s="31"/>
      <c r="M176" s="146" t="s">
        <v>1</v>
      </c>
      <c r="N176" s="147" t="s">
        <v>41</v>
      </c>
      <c r="P176" s="148">
        <f>O176*H176</f>
        <v>0</v>
      </c>
      <c r="Q176" s="148">
        <v>1.7000000000000001E-2</v>
      </c>
      <c r="R176" s="148">
        <f>Q176*H176</f>
        <v>0.76338500000000009</v>
      </c>
      <c r="S176" s="148">
        <v>0</v>
      </c>
      <c r="T176" s="149">
        <f>S176*H176</f>
        <v>0</v>
      </c>
      <c r="AR176" s="150" t="s">
        <v>165</v>
      </c>
      <c r="AT176" s="150" t="s">
        <v>161</v>
      </c>
      <c r="AU176" s="150" t="s">
        <v>85</v>
      </c>
      <c r="AY176" s="16" t="s">
        <v>158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6" t="s">
        <v>83</v>
      </c>
      <c r="BK176" s="151">
        <f>ROUND(I176*H176,2)</f>
        <v>0</v>
      </c>
      <c r="BL176" s="16" t="s">
        <v>165</v>
      </c>
      <c r="BM176" s="150" t="s">
        <v>259</v>
      </c>
    </row>
    <row r="177" spans="2:65" s="12" customFormat="1" ht="11.25">
      <c r="B177" s="152"/>
      <c r="D177" s="153" t="s">
        <v>192</v>
      </c>
      <c r="E177" s="154" t="s">
        <v>1</v>
      </c>
      <c r="F177" s="155" t="s">
        <v>260</v>
      </c>
      <c r="H177" s="156">
        <v>44.905000000000001</v>
      </c>
      <c r="I177" s="157"/>
      <c r="L177" s="152"/>
      <c r="M177" s="158"/>
      <c r="T177" s="159"/>
      <c r="AT177" s="154" t="s">
        <v>192</v>
      </c>
      <c r="AU177" s="154" t="s">
        <v>85</v>
      </c>
      <c r="AV177" s="12" t="s">
        <v>85</v>
      </c>
      <c r="AW177" s="12" t="s">
        <v>32</v>
      </c>
      <c r="AX177" s="12" t="s">
        <v>83</v>
      </c>
      <c r="AY177" s="154" t="s">
        <v>158</v>
      </c>
    </row>
    <row r="178" spans="2:65" s="1" customFormat="1" ht="24.2" customHeight="1">
      <c r="B178" s="137"/>
      <c r="C178" s="138" t="s">
        <v>7</v>
      </c>
      <c r="D178" s="138" t="s">
        <v>161</v>
      </c>
      <c r="E178" s="139" t="s">
        <v>261</v>
      </c>
      <c r="F178" s="140" t="s">
        <v>262</v>
      </c>
      <c r="G178" s="141" t="s">
        <v>263</v>
      </c>
      <c r="H178" s="142">
        <v>2.87</v>
      </c>
      <c r="I178" s="143"/>
      <c r="J178" s="144">
        <f>ROUND(I178*H178,2)</f>
        <v>0</v>
      </c>
      <c r="K178" s="145"/>
      <c r="L178" s="31"/>
      <c r="M178" s="146" t="s">
        <v>1</v>
      </c>
      <c r="N178" s="147" t="s">
        <v>41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165</v>
      </c>
      <c r="AT178" s="150" t="s">
        <v>161</v>
      </c>
      <c r="AU178" s="150" t="s">
        <v>85</v>
      </c>
      <c r="AY178" s="16" t="s">
        <v>158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6" t="s">
        <v>83</v>
      </c>
      <c r="BK178" s="151">
        <f>ROUND(I178*H178,2)</f>
        <v>0</v>
      </c>
      <c r="BL178" s="16" t="s">
        <v>165</v>
      </c>
      <c r="BM178" s="150" t="s">
        <v>264</v>
      </c>
    </row>
    <row r="179" spans="2:65" s="12" customFormat="1" ht="11.25">
      <c r="B179" s="152"/>
      <c r="D179" s="153" t="s">
        <v>192</v>
      </c>
      <c r="E179" s="154" t="s">
        <v>1</v>
      </c>
      <c r="F179" s="155" t="s">
        <v>265</v>
      </c>
      <c r="H179" s="156">
        <v>2.87</v>
      </c>
      <c r="I179" s="157"/>
      <c r="L179" s="152"/>
      <c r="M179" s="158"/>
      <c r="T179" s="159"/>
      <c r="AT179" s="154" t="s">
        <v>192</v>
      </c>
      <c r="AU179" s="154" t="s">
        <v>85</v>
      </c>
      <c r="AV179" s="12" t="s">
        <v>85</v>
      </c>
      <c r="AW179" s="12" t="s">
        <v>32</v>
      </c>
      <c r="AX179" s="12" t="s">
        <v>83</v>
      </c>
      <c r="AY179" s="154" t="s">
        <v>158</v>
      </c>
    </row>
    <row r="180" spans="2:65" s="1" customFormat="1" ht="24.2" customHeight="1">
      <c r="B180" s="137"/>
      <c r="C180" s="167" t="s">
        <v>266</v>
      </c>
      <c r="D180" s="167" t="s">
        <v>267</v>
      </c>
      <c r="E180" s="168" t="s">
        <v>268</v>
      </c>
      <c r="F180" s="169" t="s">
        <v>269</v>
      </c>
      <c r="G180" s="170" t="s">
        <v>263</v>
      </c>
      <c r="H180" s="171">
        <v>3.0139999999999998</v>
      </c>
      <c r="I180" s="172"/>
      <c r="J180" s="173">
        <f>ROUND(I180*H180,2)</f>
        <v>0</v>
      </c>
      <c r="K180" s="174"/>
      <c r="L180" s="175"/>
      <c r="M180" s="176" t="s">
        <v>1</v>
      </c>
      <c r="N180" s="177" t="s">
        <v>41</v>
      </c>
      <c r="P180" s="148">
        <f>O180*H180</f>
        <v>0</v>
      </c>
      <c r="Q180" s="148">
        <v>1E-4</v>
      </c>
      <c r="R180" s="148">
        <f>Q180*H180</f>
        <v>3.0140000000000001E-4</v>
      </c>
      <c r="S180" s="148">
        <v>0</v>
      </c>
      <c r="T180" s="149">
        <f>S180*H180</f>
        <v>0</v>
      </c>
      <c r="AR180" s="150" t="s">
        <v>194</v>
      </c>
      <c r="AT180" s="150" t="s">
        <v>267</v>
      </c>
      <c r="AU180" s="150" t="s">
        <v>85</v>
      </c>
      <c r="AY180" s="16" t="s">
        <v>158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6" t="s">
        <v>83</v>
      </c>
      <c r="BK180" s="151">
        <f>ROUND(I180*H180,2)</f>
        <v>0</v>
      </c>
      <c r="BL180" s="16" t="s">
        <v>165</v>
      </c>
      <c r="BM180" s="150" t="s">
        <v>270</v>
      </c>
    </row>
    <row r="181" spans="2:65" s="12" customFormat="1" ht="11.25">
      <c r="B181" s="152"/>
      <c r="D181" s="153" t="s">
        <v>192</v>
      </c>
      <c r="F181" s="155" t="s">
        <v>271</v>
      </c>
      <c r="H181" s="156">
        <v>3.0139999999999998</v>
      </c>
      <c r="I181" s="157"/>
      <c r="L181" s="152"/>
      <c r="M181" s="158"/>
      <c r="T181" s="159"/>
      <c r="AT181" s="154" t="s">
        <v>192</v>
      </c>
      <c r="AU181" s="154" t="s">
        <v>85</v>
      </c>
      <c r="AV181" s="12" t="s">
        <v>85</v>
      </c>
      <c r="AW181" s="12" t="s">
        <v>3</v>
      </c>
      <c r="AX181" s="12" t="s">
        <v>83</v>
      </c>
      <c r="AY181" s="154" t="s">
        <v>158</v>
      </c>
    </row>
    <row r="182" spans="2:65" s="1" customFormat="1" ht="24.2" customHeight="1">
      <c r="B182" s="137"/>
      <c r="C182" s="138" t="s">
        <v>272</v>
      </c>
      <c r="D182" s="138" t="s">
        <v>161</v>
      </c>
      <c r="E182" s="139" t="s">
        <v>273</v>
      </c>
      <c r="F182" s="140" t="s">
        <v>274</v>
      </c>
      <c r="G182" s="141" t="s">
        <v>220</v>
      </c>
      <c r="H182" s="142">
        <v>0.87</v>
      </c>
      <c r="I182" s="143"/>
      <c r="J182" s="144">
        <f>ROUND(I182*H182,2)</f>
        <v>0</v>
      </c>
      <c r="K182" s="145"/>
      <c r="L182" s="31"/>
      <c r="M182" s="146" t="s">
        <v>1</v>
      </c>
      <c r="N182" s="147" t="s">
        <v>41</v>
      </c>
      <c r="P182" s="148">
        <f>O182*H182</f>
        <v>0</v>
      </c>
      <c r="Q182" s="148">
        <v>4.9399999999999999E-3</v>
      </c>
      <c r="R182" s="148">
        <f>Q182*H182</f>
        <v>4.2978000000000001E-3</v>
      </c>
      <c r="S182" s="148">
        <v>0</v>
      </c>
      <c r="T182" s="149">
        <f>S182*H182</f>
        <v>0</v>
      </c>
      <c r="AR182" s="150" t="s">
        <v>165</v>
      </c>
      <c r="AT182" s="150" t="s">
        <v>161</v>
      </c>
      <c r="AU182" s="150" t="s">
        <v>85</v>
      </c>
      <c r="AY182" s="16" t="s">
        <v>158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6" t="s">
        <v>83</v>
      </c>
      <c r="BK182" s="151">
        <f>ROUND(I182*H182,2)</f>
        <v>0</v>
      </c>
      <c r="BL182" s="16" t="s">
        <v>165</v>
      </c>
      <c r="BM182" s="150" t="s">
        <v>275</v>
      </c>
    </row>
    <row r="183" spans="2:65" s="12" customFormat="1" ht="11.25">
      <c r="B183" s="152"/>
      <c r="D183" s="153" t="s">
        <v>192</v>
      </c>
      <c r="E183" s="154" t="s">
        <v>1</v>
      </c>
      <c r="F183" s="155" t="s">
        <v>276</v>
      </c>
      <c r="H183" s="156">
        <v>0.87</v>
      </c>
      <c r="I183" s="157"/>
      <c r="L183" s="152"/>
      <c r="M183" s="158"/>
      <c r="T183" s="159"/>
      <c r="AT183" s="154" t="s">
        <v>192</v>
      </c>
      <c r="AU183" s="154" t="s">
        <v>85</v>
      </c>
      <c r="AV183" s="12" t="s">
        <v>85</v>
      </c>
      <c r="AW183" s="12" t="s">
        <v>32</v>
      </c>
      <c r="AX183" s="12" t="s">
        <v>83</v>
      </c>
      <c r="AY183" s="154" t="s">
        <v>158</v>
      </c>
    </row>
    <row r="184" spans="2:65" s="1" customFormat="1" ht="24.2" customHeight="1">
      <c r="B184" s="137"/>
      <c r="C184" s="138" t="s">
        <v>277</v>
      </c>
      <c r="D184" s="138" t="s">
        <v>161</v>
      </c>
      <c r="E184" s="139" t="s">
        <v>278</v>
      </c>
      <c r="F184" s="140" t="s">
        <v>279</v>
      </c>
      <c r="G184" s="141" t="s">
        <v>220</v>
      </c>
      <c r="H184" s="142">
        <v>0.87</v>
      </c>
      <c r="I184" s="143"/>
      <c r="J184" s="144">
        <f>ROUND(I184*H184,2)</f>
        <v>0</v>
      </c>
      <c r="K184" s="145"/>
      <c r="L184" s="31"/>
      <c r="M184" s="146" t="s">
        <v>1</v>
      </c>
      <c r="N184" s="147" t="s">
        <v>41</v>
      </c>
      <c r="P184" s="148">
        <f>O184*H184</f>
        <v>0</v>
      </c>
      <c r="Q184" s="148">
        <v>4.4099999999999999E-3</v>
      </c>
      <c r="R184" s="148">
        <f>Q184*H184</f>
        <v>3.8366999999999997E-3</v>
      </c>
      <c r="S184" s="148">
        <v>0</v>
      </c>
      <c r="T184" s="149">
        <f>S184*H184</f>
        <v>0</v>
      </c>
      <c r="AR184" s="150" t="s">
        <v>165</v>
      </c>
      <c r="AT184" s="150" t="s">
        <v>161</v>
      </c>
      <c r="AU184" s="150" t="s">
        <v>85</v>
      </c>
      <c r="AY184" s="16" t="s">
        <v>158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6" t="s">
        <v>83</v>
      </c>
      <c r="BK184" s="151">
        <f>ROUND(I184*H184,2)</f>
        <v>0</v>
      </c>
      <c r="BL184" s="16" t="s">
        <v>165</v>
      </c>
      <c r="BM184" s="150" t="s">
        <v>280</v>
      </c>
    </row>
    <row r="185" spans="2:65" s="12" customFormat="1" ht="11.25">
      <c r="B185" s="152"/>
      <c r="D185" s="153" t="s">
        <v>192</v>
      </c>
      <c r="E185" s="154" t="s">
        <v>1</v>
      </c>
      <c r="F185" s="155" t="s">
        <v>276</v>
      </c>
      <c r="H185" s="156">
        <v>0.87</v>
      </c>
      <c r="I185" s="157"/>
      <c r="L185" s="152"/>
      <c r="M185" s="158"/>
      <c r="T185" s="159"/>
      <c r="AT185" s="154" t="s">
        <v>192</v>
      </c>
      <c r="AU185" s="154" t="s">
        <v>85</v>
      </c>
      <c r="AV185" s="12" t="s">
        <v>85</v>
      </c>
      <c r="AW185" s="12" t="s">
        <v>32</v>
      </c>
      <c r="AX185" s="12" t="s">
        <v>83</v>
      </c>
      <c r="AY185" s="154" t="s">
        <v>158</v>
      </c>
    </row>
    <row r="186" spans="2:65" s="1" customFormat="1" ht="24.2" customHeight="1">
      <c r="B186" s="137"/>
      <c r="C186" s="138" t="s">
        <v>281</v>
      </c>
      <c r="D186" s="138" t="s">
        <v>161</v>
      </c>
      <c r="E186" s="139" t="s">
        <v>282</v>
      </c>
      <c r="F186" s="140" t="s">
        <v>283</v>
      </c>
      <c r="G186" s="141" t="s">
        <v>220</v>
      </c>
      <c r="H186" s="142">
        <v>0.87</v>
      </c>
      <c r="I186" s="143"/>
      <c r="J186" s="144">
        <f>ROUND(I186*H186,2)</f>
        <v>0</v>
      </c>
      <c r="K186" s="145"/>
      <c r="L186" s="31"/>
      <c r="M186" s="146" t="s">
        <v>1</v>
      </c>
      <c r="N186" s="147" t="s">
        <v>41</v>
      </c>
      <c r="P186" s="148">
        <f>O186*H186</f>
        <v>0</v>
      </c>
      <c r="Q186" s="148">
        <v>2.2000000000000001E-4</v>
      </c>
      <c r="R186" s="148">
        <f>Q186*H186</f>
        <v>1.9140000000000002E-4</v>
      </c>
      <c r="S186" s="148">
        <v>0</v>
      </c>
      <c r="T186" s="149">
        <f>S186*H186</f>
        <v>0</v>
      </c>
      <c r="AR186" s="150" t="s">
        <v>165</v>
      </c>
      <c r="AT186" s="150" t="s">
        <v>161</v>
      </c>
      <c r="AU186" s="150" t="s">
        <v>85</v>
      </c>
      <c r="AY186" s="16" t="s">
        <v>158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6" t="s">
        <v>83</v>
      </c>
      <c r="BK186" s="151">
        <f>ROUND(I186*H186,2)</f>
        <v>0</v>
      </c>
      <c r="BL186" s="16" t="s">
        <v>165</v>
      </c>
      <c r="BM186" s="150" t="s">
        <v>284</v>
      </c>
    </row>
    <row r="187" spans="2:65" s="1" customFormat="1" ht="24.2" customHeight="1">
      <c r="B187" s="137"/>
      <c r="C187" s="138" t="s">
        <v>285</v>
      </c>
      <c r="D187" s="138" t="s">
        <v>161</v>
      </c>
      <c r="E187" s="139" t="s">
        <v>286</v>
      </c>
      <c r="F187" s="140" t="s">
        <v>287</v>
      </c>
      <c r="G187" s="141" t="s">
        <v>220</v>
      </c>
      <c r="H187" s="142">
        <v>0.87</v>
      </c>
      <c r="I187" s="143"/>
      <c r="J187" s="144">
        <f>ROUND(I187*H187,2)</f>
        <v>0</v>
      </c>
      <c r="K187" s="145"/>
      <c r="L187" s="31"/>
      <c r="M187" s="146" t="s">
        <v>1</v>
      </c>
      <c r="N187" s="147" t="s">
        <v>41</v>
      </c>
      <c r="P187" s="148">
        <f>O187*H187</f>
        <v>0</v>
      </c>
      <c r="Q187" s="148">
        <v>2.3099999999999999E-2</v>
      </c>
      <c r="R187" s="148">
        <f>Q187*H187</f>
        <v>2.0097E-2</v>
      </c>
      <c r="S187" s="148">
        <v>0</v>
      </c>
      <c r="T187" s="149">
        <f>S187*H187</f>
        <v>0</v>
      </c>
      <c r="AR187" s="150" t="s">
        <v>165</v>
      </c>
      <c r="AT187" s="150" t="s">
        <v>161</v>
      </c>
      <c r="AU187" s="150" t="s">
        <v>85</v>
      </c>
      <c r="AY187" s="16" t="s">
        <v>158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6" t="s">
        <v>83</v>
      </c>
      <c r="BK187" s="151">
        <f>ROUND(I187*H187,2)</f>
        <v>0</v>
      </c>
      <c r="BL187" s="16" t="s">
        <v>165</v>
      </c>
      <c r="BM187" s="150" t="s">
        <v>288</v>
      </c>
    </row>
    <row r="188" spans="2:65" s="12" customFormat="1" ht="11.25">
      <c r="B188" s="152"/>
      <c r="D188" s="153" t="s">
        <v>192</v>
      </c>
      <c r="E188" s="154" t="s">
        <v>1</v>
      </c>
      <c r="F188" s="155" t="s">
        <v>276</v>
      </c>
      <c r="H188" s="156">
        <v>0.87</v>
      </c>
      <c r="I188" s="157"/>
      <c r="L188" s="152"/>
      <c r="M188" s="158"/>
      <c r="T188" s="159"/>
      <c r="AT188" s="154" t="s">
        <v>192</v>
      </c>
      <c r="AU188" s="154" t="s">
        <v>85</v>
      </c>
      <c r="AV188" s="12" t="s">
        <v>85</v>
      </c>
      <c r="AW188" s="12" t="s">
        <v>32</v>
      </c>
      <c r="AX188" s="12" t="s">
        <v>83</v>
      </c>
      <c r="AY188" s="154" t="s">
        <v>158</v>
      </c>
    </row>
    <row r="189" spans="2:65" s="1" customFormat="1" ht="24.2" customHeight="1">
      <c r="B189" s="137"/>
      <c r="C189" s="138" t="s">
        <v>289</v>
      </c>
      <c r="D189" s="138" t="s">
        <v>161</v>
      </c>
      <c r="E189" s="139" t="s">
        <v>290</v>
      </c>
      <c r="F189" s="140" t="s">
        <v>291</v>
      </c>
      <c r="G189" s="141" t="s">
        <v>220</v>
      </c>
      <c r="H189" s="142">
        <v>0.87</v>
      </c>
      <c r="I189" s="143"/>
      <c r="J189" s="144">
        <f>ROUND(I189*H189,2)</f>
        <v>0</v>
      </c>
      <c r="K189" s="145"/>
      <c r="L189" s="31"/>
      <c r="M189" s="146" t="s">
        <v>1</v>
      </c>
      <c r="N189" s="147" t="s">
        <v>41</v>
      </c>
      <c r="P189" s="148">
        <f>O189*H189</f>
        <v>0</v>
      </c>
      <c r="Q189" s="148">
        <v>5.7000000000000002E-3</v>
      </c>
      <c r="R189" s="148">
        <f>Q189*H189</f>
        <v>4.9589999999999999E-3</v>
      </c>
      <c r="S189" s="148">
        <v>0</v>
      </c>
      <c r="T189" s="149">
        <f>S189*H189</f>
        <v>0</v>
      </c>
      <c r="AR189" s="150" t="s">
        <v>165</v>
      </c>
      <c r="AT189" s="150" t="s">
        <v>161</v>
      </c>
      <c r="AU189" s="150" t="s">
        <v>85</v>
      </c>
      <c r="AY189" s="16" t="s">
        <v>158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6" t="s">
        <v>83</v>
      </c>
      <c r="BK189" s="151">
        <f>ROUND(I189*H189,2)</f>
        <v>0</v>
      </c>
      <c r="BL189" s="16" t="s">
        <v>165</v>
      </c>
      <c r="BM189" s="150" t="s">
        <v>292</v>
      </c>
    </row>
    <row r="190" spans="2:65" s="11" customFormat="1" ht="22.9" customHeight="1">
      <c r="B190" s="126"/>
      <c r="D190" s="127" t="s">
        <v>75</v>
      </c>
      <c r="E190" s="135" t="s">
        <v>198</v>
      </c>
      <c r="F190" s="135" t="s">
        <v>293</v>
      </c>
      <c r="I190" s="129"/>
      <c r="J190" s="136">
        <f>BK190</f>
        <v>0</v>
      </c>
      <c r="L190" s="126"/>
      <c r="M190" s="130"/>
      <c r="P190" s="131">
        <f>SUM(P191:P198)</f>
        <v>0</v>
      </c>
      <c r="R190" s="131">
        <f>SUM(R191:R198)</f>
        <v>6.7637699999999995E-2</v>
      </c>
      <c r="T190" s="132">
        <f>SUM(T191:T198)</f>
        <v>0.62773199999999996</v>
      </c>
      <c r="AR190" s="127" t="s">
        <v>83</v>
      </c>
      <c r="AT190" s="133" t="s">
        <v>75</v>
      </c>
      <c r="AU190" s="133" t="s">
        <v>83</v>
      </c>
      <c r="AY190" s="127" t="s">
        <v>158</v>
      </c>
      <c r="BK190" s="134">
        <f>SUM(BK191:BK198)</f>
        <v>0</v>
      </c>
    </row>
    <row r="191" spans="2:65" s="1" customFormat="1" ht="33" customHeight="1">
      <c r="B191" s="137"/>
      <c r="C191" s="138" t="s">
        <v>294</v>
      </c>
      <c r="D191" s="138" t="s">
        <v>161</v>
      </c>
      <c r="E191" s="139" t="s">
        <v>295</v>
      </c>
      <c r="F191" s="140" t="s">
        <v>296</v>
      </c>
      <c r="G191" s="141" t="s">
        <v>220</v>
      </c>
      <c r="H191" s="142">
        <v>520.29</v>
      </c>
      <c r="I191" s="143"/>
      <c r="J191" s="144">
        <f>ROUND(I191*H191,2)</f>
        <v>0</v>
      </c>
      <c r="K191" s="145"/>
      <c r="L191" s="31"/>
      <c r="M191" s="146" t="s">
        <v>1</v>
      </c>
      <c r="N191" s="147" t="s">
        <v>41</v>
      </c>
      <c r="P191" s="148">
        <f>O191*H191</f>
        <v>0</v>
      </c>
      <c r="Q191" s="148">
        <v>1.2999999999999999E-4</v>
      </c>
      <c r="R191" s="148">
        <f>Q191*H191</f>
        <v>6.7637699999999995E-2</v>
      </c>
      <c r="S191" s="148">
        <v>0</v>
      </c>
      <c r="T191" s="149">
        <f>S191*H191</f>
        <v>0</v>
      </c>
      <c r="AR191" s="150" t="s">
        <v>165</v>
      </c>
      <c r="AT191" s="150" t="s">
        <v>161</v>
      </c>
      <c r="AU191" s="150" t="s">
        <v>85</v>
      </c>
      <c r="AY191" s="16" t="s">
        <v>158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6" t="s">
        <v>83</v>
      </c>
      <c r="BK191" s="151">
        <f>ROUND(I191*H191,2)</f>
        <v>0</v>
      </c>
      <c r="BL191" s="16" t="s">
        <v>165</v>
      </c>
      <c r="BM191" s="150" t="s">
        <v>297</v>
      </c>
    </row>
    <row r="192" spans="2:65" s="12" customFormat="1" ht="11.25">
      <c r="B192" s="152"/>
      <c r="D192" s="153" t="s">
        <v>192</v>
      </c>
      <c r="E192" s="154" t="s">
        <v>1</v>
      </c>
      <c r="F192" s="155" t="s">
        <v>298</v>
      </c>
      <c r="H192" s="156">
        <v>520.29</v>
      </c>
      <c r="I192" s="157"/>
      <c r="L192" s="152"/>
      <c r="M192" s="158"/>
      <c r="T192" s="159"/>
      <c r="AT192" s="154" t="s">
        <v>192</v>
      </c>
      <c r="AU192" s="154" t="s">
        <v>85</v>
      </c>
      <c r="AV192" s="12" t="s">
        <v>85</v>
      </c>
      <c r="AW192" s="12" t="s">
        <v>32</v>
      </c>
      <c r="AX192" s="12" t="s">
        <v>83</v>
      </c>
      <c r="AY192" s="154" t="s">
        <v>158</v>
      </c>
    </row>
    <row r="193" spans="2:65" s="1" customFormat="1" ht="24.2" customHeight="1">
      <c r="B193" s="137"/>
      <c r="C193" s="138" t="s">
        <v>299</v>
      </c>
      <c r="D193" s="138" t="s">
        <v>161</v>
      </c>
      <c r="E193" s="139" t="s">
        <v>300</v>
      </c>
      <c r="F193" s="140" t="s">
        <v>301</v>
      </c>
      <c r="G193" s="141" t="s">
        <v>220</v>
      </c>
      <c r="H193" s="142">
        <v>2.6179999999999999</v>
      </c>
      <c r="I193" s="143"/>
      <c r="J193" s="144">
        <f>ROUND(I193*H193,2)</f>
        <v>0</v>
      </c>
      <c r="K193" s="145"/>
      <c r="L193" s="31"/>
      <c r="M193" s="146" t="s">
        <v>1</v>
      </c>
      <c r="N193" s="147" t="s">
        <v>41</v>
      </c>
      <c r="P193" s="148">
        <f>O193*H193</f>
        <v>0</v>
      </c>
      <c r="Q193" s="148">
        <v>0</v>
      </c>
      <c r="R193" s="148">
        <f>Q193*H193</f>
        <v>0</v>
      </c>
      <c r="S193" s="148">
        <v>0.18099999999999999</v>
      </c>
      <c r="T193" s="149">
        <f>S193*H193</f>
        <v>0.47385799999999995</v>
      </c>
      <c r="AR193" s="150" t="s">
        <v>165</v>
      </c>
      <c r="AT193" s="150" t="s">
        <v>161</v>
      </c>
      <c r="AU193" s="150" t="s">
        <v>85</v>
      </c>
      <c r="AY193" s="16" t="s">
        <v>158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6" t="s">
        <v>83</v>
      </c>
      <c r="BK193" s="151">
        <f>ROUND(I193*H193,2)</f>
        <v>0</v>
      </c>
      <c r="BL193" s="16" t="s">
        <v>165</v>
      </c>
      <c r="BM193" s="150" t="s">
        <v>302</v>
      </c>
    </row>
    <row r="194" spans="2:65" s="12" customFormat="1" ht="11.25">
      <c r="B194" s="152"/>
      <c r="D194" s="153" t="s">
        <v>192</v>
      </c>
      <c r="E194" s="154" t="s">
        <v>1</v>
      </c>
      <c r="F194" s="155" t="s">
        <v>303</v>
      </c>
      <c r="H194" s="156">
        <v>2.6179999999999999</v>
      </c>
      <c r="I194" s="157"/>
      <c r="L194" s="152"/>
      <c r="M194" s="158"/>
      <c r="T194" s="159"/>
      <c r="AT194" s="154" t="s">
        <v>192</v>
      </c>
      <c r="AU194" s="154" t="s">
        <v>85</v>
      </c>
      <c r="AV194" s="12" t="s">
        <v>85</v>
      </c>
      <c r="AW194" s="12" t="s">
        <v>32</v>
      </c>
      <c r="AX194" s="12" t="s">
        <v>83</v>
      </c>
      <c r="AY194" s="154" t="s">
        <v>158</v>
      </c>
    </row>
    <row r="195" spans="2:65" s="1" customFormat="1" ht="24.2" customHeight="1">
      <c r="B195" s="137"/>
      <c r="C195" s="138" t="s">
        <v>304</v>
      </c>
      <c r="D195" s="138" t="s">
        <v>161</v>
      </c>
      <c r="E195" s="139" t="s">
        <v>305</v>
      </c>
      <c r="F195" s="140" t="s">
        <v>306</v>
      </c>
      <c r="G195" s="141" t="s">
        <v>220</v>
      </c>
      <c r="H195" s="142">
        <v>1.5620000000000001</v>
      </c>
      <c r="I195" s="143"/>
      <c r="J195" s="144">
        <f>ROUND(I195*H195,2)</f>
        <v>0</v>
      </c>
      <c r="K195" s="145"/>
      <c r="L195" s="31"/>
      <c r="M195" s="146" t="s">
        <v>1</v>
      </c>
      <c r="N195" s="147" t="s">
        <v>41</v>
      </c>
      <c r="P195" s="148">
        <f>O195*H195</f>
        <v>0</v>
      </c>
      <c r="Q195" s="148">
        <v>0</v>
      </c>
      <c r="R195" s="148">
        <f>Q195*H195</f>
        <v>0</v>
      </c>
      <c r="S195" s="148">
        <v>4.1000000000000002E-2</v>
      </c>
      <c r="T195" s="149">
        <f>S195*H195</f>
        <v>6.4042000000000002E-2</v>
      </c>
      <c r="AR195" s="150" t="s">
        <v>165</v>
      </c>
      <c r="AT195" s="150" t="s">
        <v>161</v>
      </c>
      <c r="AU195" s="150" t="s">
        <v>85</v>
      </c>
      <c r="AY195" s="16" t="s">
        <v>158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6" t="s">
        <v>83</v>
      </c>
      <c r="BK195" s="151">
        <f>ROUND(I195*H195,2)</f>
        <v>0</v>
      </c>
      <c r="BL195" s="16" t="s">
        <v>165</v>
      </c>
      <c r="BM195" s="150" t="s">
        <v>307</v>
      </c>
    </row>
    <row r="196" spans="2:65" s="12" customFormat="1" ht="11.25">
      <c r="B196" s="152"/>
      <c r="D196" s="153" t="s">
        <v>192</v>
      </c>
      <c r="E196" s="154" t="s">
        <v>1</v>
      </c>
      <c r="F196" s="155" t="s">
        <v>308</v>
      </c>
      <c r="H196" s="156">
        <v>1.5620000000000001</v>
      </c>
      <c r="I196" s="157"/>
      <c r="L196" s="152"/>
      <c r="M196" s="158"/>
      <c r="T196" s="159"/>
      <c r="AT196" s="154" t="s">
        <v>192</v>
      </c>
      <c r="AU196" s="154" t="s">
        <v>85</v>
      </c>
      <c r="AV196" s="12" t="s">
        <v>85</v>
      </c>
      <c r="AW196" s="12" t="s">
        <v>32</v>
      </c>
      <c r="AX196" s="12" t="s">
        <v>83</v>
      </c>
      <c r="AY196" s="154" t="s">
        <v>158</v>
      </c>
    </row>
    <row r="197" spans="2:65" s="1" customFormat="1" ht="21.75" customHeight="1">
      <c r="B197" s="137"/>
      <c r="C197" s="138" t="s">
        <v>309</v>
      </c>
      <c r="D197" s="138" t="s">
        <v>161</v>
      </c>
      <c r="E197" s="139" t="s">
        <v>310</v>
      </c>
      <c r="F197" s="140" t="s">
        <v>311</v>
      </c>
      <c r="G197" s="141" t="s">
        <v>220</v>
      </c>
      <c r="H197" s="142">
        <v>1.1819999999999999</v>
      </c>
      <c r="I197" s="143"/>
      <c r="J197" s="144">
        <f>ROUND(I197*H197,2)</f>
        <v>0</v>
      </c>
      <c r="K197" s="145"/>
      <c r="L197" s="31"/>
      <c r="M197" s="146" t="s">
        <v>1</v>
      </c>
      <c r="N197" s="147" t="s">
        <v>41</v>
      </c>
      <c r="P197" s="148">
        <f>O197*H197</f>
        <v>0</v>
      </c>
      <c r="Q197" s="148">
        <v>0</v>
      </c>
      <c r="R197" s="148">
        <f>Q197*H197</f>
        <v>0</v>
      </c>
      <c r="S197" s="148">
        <v>7.5999999999999998E-2</v>
      </c>
      <c r="T197" s="149">
        <f>S197*H197</f>
        <v>8.9831999999999995E-2</v>
      </c>
      <c r="AR197" s="150" t="s">
        <v>165</v>
      </c>
      <c r="AT197" s="150" t="s">
        <v>161</v>
      </c>
      <c r="AU197" s="150" t="s">
        <v>85</v>
      </c>
      <c r="AY197" s="16" t="s">
        <v>158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6" t="s">
        <v>83</v>
      </c>
      <c r="BK197" s="151">
        <f>ROUND(I197*H197,2)</f>
        <v>0</v>
      </c>
      <c r="BL197" s="16" t="s">
        <v>165</v>
      </c>
      <c r="BM197" s="150" t="s">
        <v>312</v>
      </c>
    </row>
    <row r="198" spans="2:65" s="12" customFormat="1" ht="11.25">
      <c r="B198" s="152"/>
      <c r="D198" s="153" t="s">
        <v>192</v>
      </c>
      <c r="E198" s="154" t="s">
        <v>1</v>
      </c>
      <c r="F198" s="155" t="s">
        <v>313</v>
      </c>
      <c r="H198" s="156">
        <v>1.1819999999999999</v>
      </c>
      <c r="I198" s="157"/>
      <c r="L198" s="152"/>
      <c r="M198" s="158"/>
      <c r="T198" s="159"/>
      <c r="AT198" s="154" t="s">
        <v>192</v>
      </c>
      <c r="AU198" s="154" t="s">
        <v>85</v>
      </c>
      <c r="AV198" s="12" t="s">
        <v>85</v>
      </c>
      <c r="AW198" s="12" t="s">
        <v>32</v>
      </c>
      <c r="AX198" s="12" t="s">
        <v>83</v>
      </c>
      <c r="AY198" s="154" t="s">
        <v>158</v>
      </c>
    </row>
    <row r="199" spans="2:65" s="11" customFormat="1" ht="22.9" customHeight="1">
      <c r="B199" s="126"/>
      <c r="D199" s="127" t="s">
        <v>75</v>
      </c>
      <c r="E199" s="135" t="s">
        <v>314</v>
      </c>
      <c r="F199" s="135" t="s">
        <v>315</v>
      </c>
      <c r="I199" s="129"/>
      <c r="J199" s="136">
        <f>BK199</f>
        <v>0</v>
      </c>
      <c r="L199" s="126"/>
      <c r="M199" s="130"/>
      <c r="P199" s="131">
        <f>SUM(P200:P204)</f>
        <v>0</v>
      </c>
      <c r="R199" s="131">
        <f>SUM(R200:R204)</f>
        <v>0</v>
      </c>
      <c r="T199" s="132">
        <f>SUM(T200:T204)</f>
        <v>0</v>
      </c>
      <c r="AR199" s="127" t="s">
        <v>83</v>
      </c>
      <c r="AT199" s="133" t="s">
        <v>75</v>
      </c>
      <c r="AU199" s="133" t="s">
        <v>83</v>
      </c>
      <c r="AY199" s="127" t="s">
        <v>158</v>
      </c>
      <c r="BK199" s="134">
        <f>SUM(BK200:BK204)</f>
        <v>0</v>
      </c>
    </row>
    <row r="200" spans="2:65" s="1" customFormat="1" ht="24.2" customHeight="1">
      <c r="B200" s="137"/>
      <c r="C200" s="138" t="s">
        <v>316</v>
      </c>
      <c r="D200" s="138" t="s">
        <v>161</v>
      </c>
      <c r="E200" s="139" t="s">
        <v>317</v>
      </c>
      <c r="F200" s="140" t="s">
        <v>318</v>
      </c>
      <c r="G200" s="141" t="s">
        <v>205</v>
      </c>
      <c r="H200" s="142">
        <v>3.7770000000000001</v>
      </c>
      <c r="I200" s="143"/>
      <c r="J200" s="144">
        <f>ROUND(I200*H200,2)</f>
        <v>0</v>
      </c>
      <c r="K200" s="145"/>
      <c r="L200" s="31"/>
      <c r="M200" s="146" t="s">
        <v>1</v>
      </c>
      <c r="N200" s="147" t="s">
        <v>41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165</v>
      </c>
      <c r="AT200" s="150" t="s">
        <v>161</v>
      </c>
      <c r="AU200" s="150" t="s">
        <v>85</v>
      </c>
      <c r="AY200" s="16" t="s">
        <v>158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6" t="s">
        <v>83</v>
      </c>
      <c r="BK200" s="151">
        <f>ROUND(I200*H200,2)</f>
        <v>0</v>
      </c>
      <c r="BL200" s="16" t="s">
        <v>165</v>
      </c>
      <c r="BM200" s="150" t="s">
        <v>319</v>
      </c>
    </row>
    <row r="201" spans="2:65" s="1" customFormat="1" ht="24.2" customHeight="1">
      <c r="B201" s="137"/>
      <c r="C201" s="138" t="s">
        <v>320</v>
      </c>
      <c r="D201" s="138" t="s">
        <v>161</v>
      </c>
      <c r="E201" s="139" t="s">
        <v>321</v>
      </c>
      <c r="F201" s="140" t="s">
        <v>322</v>
      </c>
      <c r="G201" s="141" t="s">
        <v>205</v>
      </c>
      <c r="H201" s="142">
        <v>3.7770000000000001</v>
      </c>
      <c r="I201" s="143"/>
      <c r="J201" s="144">
        <f>ROUND(I201*H201,2)</f>
        <v>0</v>
      </c>
      <c r="K201" s="145"/>
      <c r="L201" s="31"/>
      <c r="M201" s="146" t="s">
        <v>1</v>
      </c>
      <c r="N201" s="147" t="s">
        <v>41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165</v>
      </c>
      <c r="AT201" s="150" t="s">
        <v>161</v>
      </c>
      <c r="AU201" s="150" t="s">
        <v>85</v>
      </c>
      <c r="AY201" s="16" t="s">
        <v>158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6" t="s">
        <v>83</v>
      </c>
      <c r="BK201" s="151">
        <f>ROUND(I201*H201,2)</f>
        <v>0</v>
      </c>
      <c r="BL201" s="16" t="s">
        <v>165</v>
      </c>
      <c r="BM201" s="150" t="s">
        <v>323</v>
      </c>
    </row>
    <row r="202" spans="2:65" s="1" customFormat="1" ht="24.2" customHeight="1">
      <c r="B202" s="137"/>
      <c r="C202" s="138" t="s">
        <v>324</v>
      </c>
      <c r="D202" s="138" t="s">
        <v>161</v>
      </c>
      <c r="E202" s="139" t="s">
        <v>325</v>
      </c>
      <c r="F202" s="140" t="s">
        <v>326</v>
      </c>
      <c r="G202" s="141" t="s">
        <v>205</v>
      </c>
      <c r="H202" s="142">
        <v>52.878</v>
      </c>
      <c r="I202" s="143"/>
      <c r="J202" s="144">
        <f>ROUND(I202*H202,2)</f>
        <v>0</v>
      </c>
      <c r="K202" s="145"/>
      <c r="L202" s="31"/>
      <c r="M202" s="146" t="s">
        <v>1</v>
      </c>
      <c r="N202" s="147" t="s">
        <v>41</v>
      </c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50" t="s">
        <v>165</v>
      </c>
      <c r="AT202" s="150" t="s">
        <v>161</v>
      </c>
      <c r="AU202" s="150" t="s">
        <v>85</v>
      </c>
      <c r="AY202" s="16" t="s">
        <v>158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6" t="s">
        <v>83</v>
      </c>
      <c r="BK202" s="151">
        <f>ROUND(I202*H202,2)</f>
        <v>0</v>
      </c>
      <c r="BL202" s="16" t="s">
        <v>165</v>
      </c>
      <c r="BM202" s="150" t="s">
        <v>327</v>
      </c>
    </row>
    <row r="203" spans="2:65" s="12" customFormat="1" ht="11.25">
      <c r="B203" s="152"/>
      <c r="D203" s="153" t="s">
        <v>192</v>
      </c>
      <c r="F203" s="155" t="s">
        <v>328</v>
      </c>
      <c r="H203" s="156">
        <v>52.878</v>
      </c>
      <c r="I203" s="157"/>
      <c r="L203" s="152"/>
      <c r="M203" s="158"/>
      <c r="T203" s="159"/>
      <c r="AT203" s="154" t="s">
        <v>192</v>
      </c>
      <c r="AU203" s="154" t="s">
        <v>85</v>
      </c>
      <c r="AV203" s="12" t="s">
        <v>85</v>
      </c>
      <c r="AW203" s="12" t="s">
        <v>3</v>
      </c>
      <c r="AX203" s="12" t="s">
        <v>83</v>
      </c>
      <c r="AY203" s="154" t="s">
        <v>158</v>
      </c>
    </row>
    <row r="204" spans="2:65" s="1" customFormat="1" ht="44.25" customHeight="1">
      <c r="B204" s="137"/>
      <c r="C204" s="138" t="s">
        <v>329</v>
      </c>
      <c r="D204" s="138" t="s">
        <v>161</v>
      </c>
      <c r="E204" s="139" t="s">
        <v>330</v>
      </c>
      <c r="F204" s="140" t="s">
        <v>331</v>
      </c>
      <c r="G204" s="141" t="s">
        <v>205</v>
      </c>
      <c r="H204" s="142">
        <v>3.6230000000000002</v>
      </c>
      <c r="I204" s="143"/>
      <c r="J204" s="144">
        <f>ROUND(I204*H204,2)</f>
        <v>0</v>
      </c>
      <c r="K204" s="145"/>
      <c r="L204" s="31"/>
      <c r="M204" s="146" t="s">
        <v>1</v>
      </c>
      <c r="N204" s="147" t="s">
        <v>41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165</v>
      </c>
      <c r="AT204" s="150" t="s">
        <v>161</v>
      </c>
      <c r="AU204" s="150" t="s">
        <v>85</v>
      </c>
      <c r="AY204" s="16" t="s">
        <v>158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6" t="s">
        <v>83</v>
      </c>
      <c r="BK204" s="151">
        <f>ROUND(I204*H204,2)</f>
        <v>0</v>
      </c>
      <c r="BL204" s="16" t="s">
        <v>165</v>
      </c>
      <c r="BM204" s="150" t="s">
        <v>332</v>
      </c>
    </row>
    <row r="205" spans="2:65" s="11" customFormat="1" ht="22.9" customHeight="1">
      <c r="B205" s="126"/>
      <c r="D205" s="127" t="s">
        <v>75</v>
      </c>
      <c r="E205" s="135" t="s">
        <v>333</v>
      </c>
      <c r="F205" s="135" t="s">
        <v>334</v>
      </c>
      <c r="I205" s="129"/>
      <c r="J205" s="136">
        <f>BK205</f>
        <v>0</v>
      </c>
      <c r="L205" s="126"/>
      <c r="M205" s="130"/>
      <c r="P205" s="131">
        <f>P206</f>
        <v>0</v>
      </c>
      <c r="R205" s="131">
        <f>R206</f>
        <v>0</v>
      </c>
      <c r="T205" s="132">
        <f>T206</f>
        <v>0</v>
      </c>
      <c r="AR205" s="127" t="s">
        <v>83</v>
      </c>
      <c r="AT205" s="133" t="s">
        <v>75</v>
      </c>
      <c r="AU205" s="133" t="s">
        <v>83</v>
      </c>
      <c r="AY205" s="127" t="s">
        <v>158</v>
      </c>
      <c r="BK205" s="134">
        <f>BK206</f>
        <v>0</v>
      </c>
    </row>
    <row r="206" spans="2:65" s="1" customFormat="1" ht="16.5" customHeight="1">
      <c r="B206" s="137"/>
      <c r="C206" s="138" t="s">
        <v>335</v>
      </c>
      <c r="D206" s="138" t="s">
        <v>161</v>
      </c>
      <c r="E206" s="139" t="s">
        <v>336</v>
      </c>
      <c r="F206" s="140" t="s">
        <v>337</v>
      </c>
      <c r="G206" s="141" t="s">
        <v>205</v>
      </c>
      <c r="H206" s="142">
        <v>2.3679999999999999</v>
      </c>
      <c r="I206" s="143"/>
      <c r="J206" s="144">
        <f>ROUND(I206*H206,2)</f>
        <v>0</v>
      </c>
      <c r="K206" s="145"/>
      <c r="L206" s="31"/>
      <c r="M206" s="146" t="s">
        <v>1</v>
      </c>
      <c r="N206" s="147" t="s">
        <v>41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165</v>
      </c>
      <c r="AT206" s="150" t="s">
        <v>161</v>
      </c>
      <c r="AU206" s="150" t="s">
        <v>85</v>
      </c>
      <c r="AY206" s="16" t="s">
        <v>158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6" t="s">
        <v>83</v>
      </c>
      <c r="BK206" s="151">
        <f>ROUND(I206*H206,2)</f>
        <v>0</v>
      </c>
      <c r="BL206" s="16" t="s">
        <v>165</v>
      </c>
      <c r="BM206" s="150" t="s">
        <v>338</v>
      </c>
    </row>
    <row r="207" spans="2:65" s="11" customFormat="1" ht="25.9" customHeight="1">
      <c r="B207" s="126"/>
      <c r="D207" s="127" t="s">
        <v>75</v>
      </c>
      <c r="E207" s="128" t="s">
        <v>339</v>
      </c>
      <c r="F207" s="128" t="s">
        <v>340</v>
      </c>
      <c r="I207" s="129"/>
      <c r="J207" s="116">
        <f>BK207</f>
        <v>0</v>
      </c>
      <c r="L207" s="126"/>
      <c r="M207" s="130"/>
      <c r="P207" s="131">
        <f>P208+P215+P225+P229+P244+P271+P276+P304+P344+P365</f>
        <v>0</v>
      </c>
      <c r="R207" s="131">
        <f>R208+R215+R225+R229+R244+R271+R276+R304+R344+R365</f>
        <v>10.422537869999999</v>
      </c>
      <c r="T207" s="132">
        <f>T208+T215+T225+T229+T244+T271+T276+T304+T344+T365</f>
        <v>3.1494656299999995</v>
      </c>
      <c r="AR207" s="127" t="s">
        <v>85</v>
      </c>
      <c r="AT207" s="133" t="s">
        <v>75</v>
      </c>
      <c r="AU207" s="133" t="s">
        <v>76</v>
      </c>
      <c r="AY207" s="127" t="s">
        <v>158</v>
      </c>
      <c r="BK207" s="134">
        <f>BK208+BK215+BK225+BK229+BK244+BK271+BK276+BK304+BK344+BK365</f>
        <v>0</v>
      </c>
    </row>
    <row r="208" spans="2:65" s="11" customFormat="1" ht="22.9" customHeight="1">
      <c r="B208" s="126"/>
      <c r="D208" s="127" t="s">
        <v>75</v>
      </c>
      <c r="E208" s="135" t="s">
        <v>341</v>
      </c>
      <c r="F208" s="135" t="s">
        <v>342</v>
      </c>
      <c r="I208" s="129"/>
      <c r="J208" s="136">
        <f>BK208</f>
        <v>0</v>
      </c>
      <c r="L208" s="126"/>
      <c r="M208" s="130"/>
      <c r="P208" s="131">
        <f>SUM(P209:P214)</f>
        <v>0</v>
      </c>
      <c r="R208" s="131">
        <f>SUM(R209:R214)</f>
        <v>0</v>
      </c>
      <c r="T208" s="132">
        <f>SUM(T209:T214)</f>
        <v>0.33560000000000001</v>
      </c>
      <c r="AR208" s="127" t="s">
        <v>85</v>
      </c>
      <c r="AT208" s="133" t="s">
        <v>75</v>
      </c>
      <c r="AU208" s="133" t="s">
        <v>83</v>
      </c>
      <c r="AY208" s="127" t="s">
        <v>158</v>
      </c>
      <c r="BK208" s="134">
        <f>SUM(BK209:BK214)</f>
        <v>0</v>
      </c>
    </row>
    <row r="209" spans="2:65" s="1" customFormat="1" ht="16.5" customHeight="1">
      <c r="B209" s="137"/>
      <c r="C209" s="138" t="s">
        <v>343</v>
      </c>
      <c r="D209" s="138" t="s">
        <v>161</v>
      </c>
      <c r="E209" s="139" t="s">
        <v>344</v>
      </c>
      <c r="F209" s="140" t="s">
        <v>345</v>
      </c>
      <c r="G209" s="141" t="s">
        <v>164</v>
      </c>
      <c r="H209" s="142">
        <v>5</v>
      </c>
      <c r="I209" s="143"/>
      <c r="J209" s="144">
        <f t="shared" ref="J209:J214" si="10">ROUND(I209*H209,2)</f>
        <v>0</v>
      </c>
      <c r="K209" s="145"/>
      <c r="L209" s="31"/>
      <c r="M209" s="146" t="s">
        <v>1</v>
      </c>
      <c r="N209" s="147" t="s">
        <v>41</v>
      </c>
      <c r="P209" s="148">
        <f t="shared" ref="P209:P214" si="11">O209*H209</f>
        <v>0</v>
      </c>
      <c r="Q209" s="148">
        <v>0</v>
      </c>
      <c r="R209" s="148">
        <f t="shared" ref="R209:R214" si="12">Q209*H209</f>
        <v>0</v>
      </c>
      <c r="S209" s="148">
        <v>3.4200000000000001E-2</v>
      </c>
      <c r="T209" s="149">
        <f t="shared" ref="T209:T214" si="13">S209*H209</f>
        <v>0.17100000000000001</v>
      </c>
      <c r="AR209" s="150" t="s">
        <v>234</v>
      </c>
      <c r="AT209" s="150" t="s">
        <v>161</v>
      </c>
      <c r="AU209" s="150" t="s">
        <v>85</v>
      </c>
      <c r="AY209" s="16" t="s">
        <v>158</v>
      </c>
      <c r="BE209" s="151">
        <f t="shared" ref="BE209:BE214" si="14">IF(N209="základní",J209,0)</f>
        <v>0</v>
      </c>
      <c r="BF209" s="151">
        <f t="shared" ref="BF209:BF214" si="15">IF(N209="snížená",J209,0)</f>
        <v>0</v>
      </c>
      <c r="BG209" s="151">
        <f t="shared" ref="BG209:BG214" si="16">IF(N209="zákl. přenesená",J209,0)</f>
        <v>0</v>
      </c>
      <c r="BH209" s="151">
        <f t="shared" ref="BH209:BH214" si="17">IF(N209="sníž. přenesená",J209,0)</f>
        <v>0</v>
      </c>
      <c r="BI209" s="151">
        <f t="shared" ref="BI209:BI214" si="18">IF(N209="nulová",J209,0)</f>
        <v>0</v>
      </c>
      <c r="BJ209" s="16" t="s">
        <v>83</v>
      </c>
      <c r="BK209" s="151">
        <f t="shared" ref="BK209:BK214" si="19">ROUND(I209*H209,2)</f>
        <v>0</v>
      </c>
      <c r="BL209" s="16" t="s">
        <v>234</v>
      </c>
      <c r="BM209" s="150" t="s">
        <v>346</v>
      </c>
    </row>
    <row r="210" spans="2:65" s="1" customFormat="1" ht="24.2" customHeight="1">
      <c r="B210" s="137"/>
      <c r="C210" s="138" t="s">
        <v>347</v>
      </c>
      <c r="D210" s="138" t="s">
        <v>161</v>
      </c>
      <c r="E210" s="139" t="s">
        <v>348</v>
      </c>
      <c r="F210" s="140" t="s">
        <v>349</v>
      </c>
      <c r="G210" s="141" t="s">
        <v>164</v>
      </c>
      <c r="H210" s="142">
        <v>3</v>
      </c>
      <c r="I210" s="143"/>
      <c r="J210" s="144">
        <f t="shared" si="10"/>
        <v>0</v>
      </c>
      <c r="K210" s="145"/>
      <c r="L210" s="31"/>
      <c r="M210" s="146" t="s">
        <v>1</v>
      </c>
      <c r="N210" s="147" t="s">
        <v>41</v>
      </c>
      <c r="P210" s="148">
        <f t="shared" si="11"/>
        <v>0</v>
      </c>
      <c r="Q210" s="148">
        <v>0</v>
      </c>
      <c r="R210" s="148">
        <f t="shared" si="12"/>
        <v>0</v>
      </c>
      <c r="S210" s="148">
        <v>1.107E-2</v>
      </c>
      <c r="T210" s="149">
        <f t="shared" si="13"/>
        <v>3.3210000000000003E-2</v>
      </c>
      <c r="AR210" s="150" t="s">
        <v>234</v>
      </c>
      <c r="AT210" s="150" t="s">
        <v>161</v>
      </c>
      <c r="AU210" s="150" t="s">
        <v>85</v>
      </c>
      <c r="AY210" s="16" t="s">
        <v>158</v>
      </c>
      <c r="BE210" s="151">
        <f t="shared" si="14"/>
        <v>0</v>
      </c>
      <c r="BF210" s="151">
        <f t="shared" si="15"/>
        <v>0</v>
      </c>
      <c r="BG210" s="151">
        <f t="shared" si="16"/>
        <v>0</v>
      </c>
      <c r="BH210" s="151">
        <f t="shared" si="17"/>
        <v>0</v>
      </c>
      <c r="BI210" s="151">
        <f t="shared" si="18"/>
        <v>0</v>
      </c>
      <c r="BJ210" s="16" t="s">
        <v>83</v>
      </c>
      <c r="BK210" s="151">
        <f t="shared" si="19"/>
        <v>0</v>
      </c>
      <c r="BL210" s="16" t="s">
        <v>234</v>
      </c>
      <c r="BM210" s="150" t="s">
        <v>350</v>
      </c>
    </row>
    <row r="211" spans="2:65" s="1" customFormat="1" ht="16.5" customHeight="1">
      <c r="B211" s="137"/>
      <c r="C211" s="138" t="s">
        <v>351</v>
      </c>
      <c r="D211" s="138" t="s">
        <v>161</v>
      </c>
      <c r="E211" s="139" t="s">
        <v>352</v>
      </c>
      <c r="F211" s="140" t="s">
        <v>353</v>
      </c>
      <c r="G211" s="141" t="s">
        <v>164</v>
      </c>
      <c r="H211" s="142">
        <v>4</v>
      </c>
      <c r="I211" s="143"/>
      <c r="J211" s="144">
        <f t="shared" si="10"/>
        <v>0</v>
      </c>
      <c r="K211" s="145"/>
      <c r="L211" s="31"/>
      <c r="M211" s="146" t="s">
        <v>1</v>
      </c>
      <c r="N211" s="147" t="s">
        <v>41</v>
      </c>
      <c r="P211" s="148">
        <f t="shared" si="11"/>
        <v>0</v>
      </c>
      <c r="Q211" s="148">
        <v>0</v>
      </c>
      <c r="R211" s="148">
        <f t="shared" si="12"/>
        <v>0</v>
      </c>
      <c r="S211" s="148">
        <v>1.9460000000000002E-2</v>
      </c>
      <c r="T211" s="149">
        <f t="shared" si="13"/>
        <v>7.7840000000000006E-2</v>
      </c>
      <c r="AR211" s="150" t="s">
        <v>234</v>
      </c>
      <c r="AT211" s="150" t="s">
        <v>161</v>
      </c>
      <c r="AU211" s="150" t="s">
        <v>85</v>
      </c>
      <c r="AY211" s="16" t="s">
        <v>158</v>
      </c>
      <c r="BE211" s="151">
        <f t="shared" si="14"/>
        <v>0</v>
      </c>
      <c r="BF211" s="151">
        <f t="shared" si="15"/>
        <v>0</v>
      </c>
      <c r="BG211" s="151">
        <f t="shared" si="16"/>
        <v>0</v>
      </c>
      <c r="BH211" s="151">
        <f t="shared" si="17"/>
        <v>0</v>
      </c>
      <c r="BI211" s="151">
        <f t="shared" si="18"/>
        <v>0</v>
      </c>
      <c r="BJ211" s="16" t="s">
        <v>83</v>
      </c>
      <c r="BK211" s="151">
        <f t="shared" si="19"/>
        <v>0</v>
      </c>
      <c r="BL211" s="16" t="s">
        <v>234</v>
      </c>
      <c r="BM211" s="150" t="s">
        <v>354</v>
      </c>
    </row>
    <row r="212" spans="2:65" s="1" customFormat="1" ht="16.5" customHeight="1">
      <c r="B212" s="137"/>
      <c r="C212" s="138" t="s">
        <v>355</v>
      </c>
      <c r="D212" s="138" t="s">
        <v>161</v>
      </c>
      <c r="E212" s="139" t="s">
        <v>356</v>
      </c>
      <c r="F212" s="140" t="s">
        <v>357</v>
      </c>
      <c r="G212" s="141" t="s">
        <v>164</v>
      </c>
      <c r="H212" s="142">
        <v>1</v>
      </c>
      <c r="I212" s="143"/>
      <c r="J212" s="144">
        <f t="shared" si="10"/>
        <v>0</v>
      </c>
      <c r="K212" s="145"/>
      <c r="L212" s="31"/>
      <c r="M212" s="146" t="s">
        <v>1</v>
      </c>
      <c r="N212" s="147" t="s">
        <v>41</v>
      </c>
      <c r="P212" s="148">
        <f t="shared" si="11"/>
        <v>0</v>
      </c>
      <c r="Q212" s="148">
        <v>0</v>
      </c>
      <c r="R212" s="148">
        <f t="shared" si="12"/>
        <v>0</v>
      </c>
      <c r="S212" s="148">
        <v>3.4700000000000002E-2</v>
      </c>
      <c r="T212" s="149">
        <f t="shared" si="13"/>
        <v>3.4700000000000002E-2</v>
      </c>
      <c r="AR212" s="150" t="s">
        <v>234</v>
      </c>
      <c r="AT212" s="150" t="s">
        <v>161</v>
      </c>
      <c r="AU212" s="150" t="s">
        <v>85</v>
      </c>
      <c r="AY212" s="16" t="s">
        <v>158</v>
      </c>
      <c r="BE212" s="151">
        <f t="shared" si="14"/>
        <v>0</v>
      </c>
      <c r="BF212" s="151">
        <f t="shared" si="15"/>
        <v>0</v>
      </c>
      <c r="BG212" s="151">
        <f t="shared" si="16"/>
        <v>0</v>
      </c>
      <c r="BH212" s="151">
        <f t="shared" si="17"/>
        <v>0</v>
      </c>
      <c r="BI212" s="151">
        <f t="shared" si="18"/>
        <v>0</v>
      </c>
      <c r="BJ212" s="16" t="s">
        <v>83</v>
      </c>
      <c r="BK212" s="151">
        <f t="shared" si="19"/>
        <v>0</v>
      </c>
      <c r="BL212" s="16" t="s">
        <v>234</v>
      </c>
      <c r="BM212" s="150" t="s">
        <v>358</v>
      </c>
    </row>
    <row r="213" spans="2:65" s="1" customFormat="1" ht="16.5" customHeight="1">
      <c r="B213" s="137"/>
      <c r="C213" s="138" t="s">
        <v>359</v>
      </c>
      <c r="D213" s="138" t="s">
        <v>161</v>
      </c>
      <c r="E213" s="139" t="s">
        <v>360</v>
      </c>
      <c r="F213" s="140" t="s">
        <v>361</v>
      </c>
      <c r="G213" s="141" t="s">
        <v>164</v>
      </c>
      <c r="H213" s="142">
        <v>5</v>
      </c>
      <c r="I213" s="143"/>
      <c r="J213" s="144">
        <f t="shared" si="10"/>
        <v>0</v>
      </c>
      <c r="K213" s="145"/>
      <c r="L213" s="31"/>
      <c r="M213" s="146" t="s">
        <v>1</v>
      </c>
      <c r="N213" s="147" t="s">
        <v>41</v>
      </c>
      <c r="P213" s="148">
        <f t="shared" si="11"/>
        <v>0</v>
      </c>
      <c r="Q213" s="148">
        <v>0</v>
      </c>
      <c r="R213" s="148">
        <f t="shared" si="12"/>
        <v>0</v>
      </c>
      <c r="S213" s="148">
        <v>1.56E-3</v>
      </c>
      <c r="T213" s="149">
        <f t="shared" si="13"/>
        <v>7.7999999999999996E-3</v>
      </c>
      <c r="AR213" s="150" t="s">
        <v>234</v>
      </c>
      <c r="AT213" s="150" t="s">
        <v>161</v>
      </c>
      <c r="AU213" s="150" t="s">
        <v>85</v>
      </c>
      <c r="AY213" s="16" t="s">
        <v>158</v>
      </c>
      <c r="BE213" s="151">
        <f t="shared" si="14"/>
        <v>0</v>
      </c>
      <c r="BF213" s="151">
        <f t="shared" si="15"/>
        <v>0</v>
      </c>
      <c r="BG213" s="151">
        <f t="shared" si="16"/>
        <v>0</v>
      </c>
      <c r="BH213" s="151">
        <f t="shared" si="17"/>
        <v>0</v>
      </c>
      <c r="BI213" s="151">
        <f t="shared" si="18"/>
        <v>0</v>
      </c>
      <c r="BJ213" s="16" t="s">
        <v>83</v>
      </c>
      <c r="BK213" s="151">
        <f t="shared" si="19"/>
        <v>0</v>
      </c>
      <c r="BL213" s="16" t="s">
        <v>234</v>
      </c>
      <c r="BM213" s="150" t="s">
        <v>362</v>
      </c>
    </row>
    <row r="214" spans="2:65" s="1" customFormat="1" ht="16.5" customHeight="1">
      <c r="B214" s="137"/>
      <c r="C214" s="138" t="s">
        <v>363</v>
      </c>
      <c r="D214" s="138" t="s">
        <v>161</v>
      </c>
      <c r="E214" s="139" t="s">
        <v>364</v>
      </c>
      <c r="F214" s="140" t="s">
        <v>365</v>
      </c>
      <c r="G214" s="141" t="s">
        <v>366</v>
      </c>
      <c r="H214" s="142">
        <v>13</v>
      </c>
      <c r="I214" s="143"/>
      <c r="J214" s="144">
        <f t="shared" si="10"/>
        <v>0</v>
      </c>
      <c r="K214" s="145"/>
      <c r="L214" s="31"/>
      <c r="M214" s="146" t="s">
        <v>1</v>
      </c>
      <c r="N214" s="147" t="s">
        <v>41</v>
      </c>
      <c r="P214" s="148">
        <f t="shared" si="11"/>
        <v>0</v>
      </c>
      <c r="Q214" s="148">
        <v>0</v>
      </c>
      <c r="R214" s="148">
        <f t="shared" si="12"/>
        <v>0</v>
      </c>
      <c r="S214" s="148">
        <v>8.4999999999999995E-4</v>
      </c>
      <c r="T214" s="149">
        <f t="shared" si="13"/>
        <v>1.1049999999999999E-2</v>
      </c>
      <c r="AR214" s="150" t="s">
        <v>234</v>
      </c>
      <c r="AT214" s="150" t="s">
        <v>161</v>
      </c>
      <c r="AU214" s="150" t="s">
        <v>85</v>
      </c>
      <c r="AY214" s="16" t="s">
        <v>158</v>
      </c>
      <c r="BE214" s="151">
        <f t="shared" si="14"/>
        <v>0</v>
      </c>
      <c r="BF214" s="151">
        <f t="shared" si="15"/>
        <v>0</v>
      </c>
      <c r="BG214" s="151">
        <f t="shared" si="16"/>
        <v>0</v>
      </c>
      <c r="BH214" s="151">
        <f t="shared" si="17"/>
        <v>0</v>
      </c>
      <c r="BI214" s="151">
        <f t="shared" si="18"/>
        <v>0</v>
      </c>
      <c r="BJ214" s="16" t="s">
        <v>83</v>
      </c>
      <c r="BK214" s="151">
        <f t="shared" si="19"/>
        <v>0</v>
      </c>
      <c r="BL214" s="16" t="s">
        <v>234</v>
      </c>
      <c r="BM214" s="150" t="s">
        <v>367</v>
      </c>
    </row>
    <row r="215" spans="2:65" s="11" customFormat="1" ht="22.9" customHeight="1">
      <c r="B215" s="126"/>
      <c r="D215" s="127" t="s">
        <v>75</v>
      </c>
      <c r="E215" s="135" t="s">
        <v>368</v>
      </c>
      <c r="F215" s="135" t="s">
        <v>369</v>
      </c>
      <c r="I215" s="129"/>
      <c r="J215" s="136">
        <f>BK215</f>
        <v>0</v>
      </c>
      <c r="L215" s="126"/>
      <c r="M215" s="130"/>
      <c r="P215" s="131">
        <f>SUM(P216:P224)</f>
        <v>0</v>
      </c>
      <c r="R215" s="131">
        <f>SUM(R216:R224)</f>
        <v>2.6696075599999998</v>
      </c>
      <c r="T215" s="132">
        <f>SUM(T216:T224)</f>
        <v>0</v>
      </c>
      <c r="AR215" s="127" t="s">
        <v>85</v>
      </c>
      <c r="AT215" s="133" t="s">
        <v>75</v>
      </c>
      <c r="AU215" s="133" t="s">
        <v>83</v>
      </c>
      <c r="AY215" s="127" t="s">
        <v>158</v>
      </c>
      <c r="BK215" s="134">
        <f>SUM(BK216:BK224)</f>
        <v>0</v>
      </c>
    </row>
    <row r="216" spans="2:65" s="1" customFormat="1" ht="24.2" customHeight="1">
      <c r="B216" s="137"/>
      <c r="C216" s="138" t="s">
        <v>370</v>
      </c>
      <c r="D216" s="138" t="s">
        <v>161</v>
      </c>
      <c r="E216" s="139" t="s">
        <v>371</v>
      </c>
      <c r="F216" s="140" t="s">
        <v>372</v>
      </c>
      <c r="G216" s="141" t="s">
        <v>220</v>
      </c>
      <c r="H216" s="142">
        <v>52.274999999999999</v>
      </c>
      <c r="I216" s="143"/>
      <c r="J216" s="144">
        <f>ROUND(I216*H216,2)</f>
        <v>0</v>
      </c>
      <c r="K216" s="145"/>
      <c r="L216" s="31"/>
      <c r="M216" s="146" t="s">
        <v>1</v>
      </c>
      <c r="N216" s="147" t="s">
        <v>41</v>
      </c>
      <c r="P216" s="148">
        <f>O216*H216</f>
        <v>0</v>
      </c>
      <c r="Q216" s="148">
        <v>4.5539999999999997E-2</v>
      </c>
      <c r="R216" s="148">
        <f>Q216*H216</f>
        <v>2.3806034999999999</v>
      </c>
      <c r="S216" s="148">
        <v>0</v>
      </c>
      <c r="T216" s="149">
        <f>S216*H216</f>
        <v>0</v>
      </c>
      <c r="AR216" s="150" t="s">
        <v>234</v>
      </c>
      <c r="AT216" s="150" t="s">
        <v>161</v>
      </c>
      <c r="AU216" s="150" t="s">
        <v>85</v>
      </c>
      <c r="AY216" s="16" t="s">
        <v>158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6" t="s">
        <v>83</v>
      </c>
      <c r="BK216" s="151">
        <f>ROUND(I216*H216,2)</f>
        <v>0</v>
      </c>
      <c r="BL216" s="16" t="s">
        <v>234</v>
      </c>
      <c r="BM216" s="150" t="s">
        <v>373</v>
      </c>
    </row>
    <row r="217" spans="2:65" s="12" customFormat="1" ht="22.5">
      <c r="B217" s="152"/>
      <c r="D217" s="153" t="s">
        <v>192</v>
      </c>
      <c r="E217" s="154" t="s">
        <v>1</v>
      </c>
      <c r="F217" s="155" t="s">
        <v>374</v>
      </c>
      <c r="H217" s="156">
        <v>52.274999999999999</v>
      </c>
      <c r="I217" s="157"/>
      <c r="L217" s="152"/>
      <c r="M217" s="158"/>
      <c r="T217" s="159"/>
      <c r="AT217" s="154" t="s">
        <v>192</v>
      </c>
      <c r="AU217" s="154" t="s">
        <v>85</v>
      </c>
      <c r="AV217" s="12" t="s">
        <v>85</v>
      </c>
      <c r="AW217" s="12" t="s">
        <v>32</v>
      </c>
      <c r="AX217" s="12" t="s">
        <v>83</v>
      </c>
      <c r="AY217" s="154" t="s">
        <v>158</v>
      </c>
    </row>
    <row r="218" spans="2:65" s="1" customFormat="1" ht="37.9" customHeight="1">
      <c r="B218" s="137"/>
      <c r="C218" s="138" t="s">
        <v>375</v>
      </c>
      <c r="D218" s="138" t="s">
        <v>161</v>
      </c>
      <c r="E218" s="139" t="s">
        <v>376</v>
      </c>
      <c r="F218" s="140" t="s">
        <v>377</v>
      </c>
      <c r="G218" s="141" t="s">
        <v>220</v>
      </c>
      <c r="H218" s="142">
        <v>4.9619999999999997</v>
      </c>
      <c r="I218" s="143"/>
      <c r="J218" s="144">
        <f>ROUND(I218*H218,2)</f>
        <v>0</v>
      </c>
      <c r="K218" s="145"/>
      <c r="L218" s="31"/>
      <c r="M218" s="146" t="s">
        <v>1</v>
      </c>
      <c r="N218" s="147" t="s">
        <v>41</v>
      </c>
      <c r="P218" s="148">
        <f>O218*H218</f>
        <v>0</v>
      </c>
      <c r="Q218" s="148">
        <v>2.963E-2</v>
      </c>
      <c r="R218" s="148">
        <f>Q218*H218</f>
        <v>0.14702405999999998</v>
      </c>
      <c r="S218" s="148">
        <v>0</v>
      </c>
      <c r="T218" s="149">
        <f>S218*H218</f>
        <v>0</v>
      </c>
      <c r="AR218" s="150" t="s">
        <v>234</v>
      </c>
      <c r="AT218" s="150" t="s">
        <v>161</v>
      </c>
      <c r="AU218" s="150" t="s">
        <v>85</v>
      </c>
      <c r="AY218" s="16" t="s">
        <v>158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6" t="s">
        <v>83</v>
      </c>
      <c r="BK218" s="151">
        <f>ROUND(I218*H218,2)</f>
        <v>0</v>
      </c>
      <c r="BL218" s="16" t="s">
        <v>234</v>
      </c>
      <c r="BM218" s="150" t="s">
        <v>378</v>
      </c>
    </row>
    <row r="219" spans="2:65" s="12" customFormat="1" ht="11.25">
      <c r="B219" s="152"/>
      <c r="D219" s="153" t="s">
        <v>192</v>
      </c>
      <c r="E219" s="154" t="s">
        <v>1</v>
      </c>
      <c r="F219" s="155" t="s">
        <v>379</v>
      </c>
      <c r="H219" s="156">
        <v>4.9619999999999997</v>
      </c>
      <c r="I219" s="157"/>
      <c r="L219" s="152"/>
      <c r="M219" s="158"/>
      <c r="T219" s="159"/>
      <c r="AT219" s="154" t="s">
        <v>192</v>
      </c>
      <c r="AU219" s="154" t="s">
        <v>85</v>
      </c>
      <c r="AV219" s="12" t="s">
        <v>85</v>
      </c>
      <c r="AW219" s="12" t="s">
        <v>32</v>
      </c>
      <c r="AX219" s="12" t="s">
        <v>83</v>
      </c>
      <c r="AY219" s="154" t="s">
        <v>158</v>
      </c>
    </row>
    <row r="220" spans="2:65" s="1" customFormat="1" ht="21.75" customHeight="1">
      <c r="B220" s="137"/>
      <c r="C220" s="138" t="s">
        <v>380</v>
      </c>
      <c r="D220" s="138" t="s">
        <v>161</v>
      </c>
      <c r="E220" s="139" t="s">
        <v>381</v>
      </c>
      <c r="F220" s="140" t="s">
        <v>382</v>
      </c>
      <c r="G220" s="141" t="s">
        <v>366</v>
      </c>
      <c r="H220" s="142">
        <v>5</v>
      </c>
      <c r="I220" s="143"/>
      <c r="J220" s="144">
        <f>ROUND(I220*H220,2)</f>
        <v>0</v>
      </c>
      <c r="K220" s="145"/>
      <c r="L220" s="31"/>
      <c r="M220" s="146" t="s">
        <v>1</v>
      </c>
      <c r="N220" s="147" t="s">
        <v>41</v>
      </c>
      <c r="P220" s="148">
        <f>O220*H220</f>
        <v>0</v>
      </c>
      <c r="Q220" s="148">
        <v>2.2000000000000001E-4</v>
      </c>
      <c r="R220" s="148">
        <f>Q220*H220</f>
        <v>1.1000000000000001E-3</v>
      </c>
      <c r="S220" s="148">
        <v>0</v>
      </c>
      <c r="T220" s="149">
        <f>S220*H220</f>
        <v>0</v>
      </c>
      <c r="AR220" s="150" t="s">
        <v>234</v>
      </c>
      <c r="AT220" s="150" t="s">
        <v>161</v>
      </c>
      <c r="AU220" s="150" t="s">
        <v>85</v>
      </c>
      <c r="AY220" s="16" t="s">
        <v>158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6" t="s">
        <v>83</v>
      </c>
      <c r="BK220" s="151">
        <f>ROUND(I220*H220,2)</f>
        <v>0</v>
      </c>
      <c r="BL220" s="16" t="s">
        <v>234</v>
      </c>
      <c r="BM220" s="150" t="s">
        <v>383</v>
      </c>
    </row>
    <row r="221" spans="2:65" s="1" customFormat="1" ht="33" customHeight="1">
      <c r="B221" s="137"/>
      <c r="C221" s="167" t="s">
        <v>384</v>
      </c>
      <c r="D221" s="167" t="s">
        <v>267</v>
      </c>
      <c r="E221" s="168" t="s">
        <v>385</v>
      </c>
      <c r="F221" s="169" t="s">
        <v>386</v>
      </c>
      <c r="G221" s="170" t="s">
        <v>366</v>
      </c>
      <c r="H221" s="171">
        <v>3</v>
      </c>
      <c r="I221" s="172"/>
      <c r="J221" s="173">
        <f>ROUND(I221*H221,2)</f>
        <v>0</v>
      </c>
      <c r="K221" s="174"/>
      <c r="L221" s="175"/>
      <c r="M221" s="176" t="s">
        <v>1</v>
      </c>
      <c r="N221" s="177" t="s">
        <v>41</v>
      </c>
      <c r="P221" s="148">
        <f>O221*H221</f>
        <v>0</v>
      </c>
      <c r="Q221" s="148">
        <v>1.225E-2</v>
      </c>
      <c r="R221" s="148">
        <f>Q221*H221</f>
        <v>3.6750000000000005E-2</v>
      </c>
      <c r="S221" s="148">
        <v>0</v>
      </c>
      <c r="T221" s="149">
        <f>S221*H221</f>
        <v>0</v>
      </c>
      <c r="AR221" s="150" t="s">
        <v>316</v>
      </c>
      <c r="AT221" s="150" t="s">
        <v>267</v>
      </c>
      <c r="AU221" s="150" t="s">
        <v>85</v>
      </c>
      <c r="AY221" s="16" t="s">
        <v>158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6" t="s">
        <v>83</v>
      </c>
      <c r="BK221" s="151">
        <f>ROUND(I221*H221,2)</f>
        <v>0</v>
      </c>
      <c r="BL221" s="16" t="s">
        <v>234</v>
      </c>
      <c r="BM221" s="150" t="s">
        <v>387</v>
      </c>
    </row>
    <row r="222" spans="2:65" s="1" customFormat="1" ht="33" customHeight="1">
      <c r="B222" s="137"/>
      <c r="C222" s="167" t="s">
        <v>388</v>
      </c>
      <c r="D222" s="167" t="s">
        <v>267</v>
      </c>
      <c r="E222" s="168" t="s">
        <v>389</v>
      </c>
      <c r="F222" s="169" t="s">
        <v>390</v>
      </c>
      <c r="G222" s="170" t="s">
        <v>366</v>
      </c>
      <c r="H222" s="171">
        <v>2</v>
      </c>
      <c r="I222" s="172"/>
      <c r="J222" s="173">
        <f>ROUND(I222*H222,2)</f>
        <v>0</v>
      </c>
      <c r="K222" s="174"/>
      <c r="L222" s="175"/>
      <c r="M222" s="176" t="s">
        <v>1</v>
      </c>
      <c r="N222" s="177" t="s">
        <v>41</v>
      </c>
      <c r="P222" s="148">
        <f>O222*H222</f>
        <v>0</v>
      </c>
      <c r="Q222" s="148">
        <v>1.2489999999999999E-2</v>
      </c>
      <c r="R222" s="148">
        <f>Q222*H222</f>
        <v>2.4979999999999999E-2</v>
      </c>
      <c r="S222" s="148">
        <v>0</v>
      </c>
      <c r="T222" s="149">
        <f>S222*H222</f>
        <v>0</v>
      </c>
      <c r="AR222" s="150" t="s">
        <v>316</v>
      </c>
      <c r="AT222" s="150" t="s">
        <v>267</v>
      </c>
      <c r="AU222" s="150" t="s">
        <v>85</v>
      </c>
      <c r="AY222" s="16" t="s">
        <v>158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6" t="s">
        <v>83</v>
      </c>
      <c r="BK222" s="151">
        <f>ROUND(I222*H222,2)</f>
        <v>0</v>
      </c>
      <c r="BL222" s="16" t="s">
        <v>234</v>
      </c>
      <c r="BM222" s="150" t="s">
        <v>391</v>
      </c>
    </row>
    <row r="223" spans="2:65" s="1" customFormat="1" ht="24.2" customHeight="1">
      <c r="B223" s="137"/>
      <c r="C223" s="138" t="s">
        <v>392</v>
      </c>
      <c r="D223" s="138" t="s">
        <v>161</v>
      </c>
      <c r="E223" s="139" t="s">
        <v>393</v>
      </c>
      <c r="F223" s="140" t="s">
        <v>394</v>
      </c>
      <c r="G223" s="141" t="s">
        <v>366</v>
      </c>
      <c r="H223" s="142">
        <v>5</v>
      </c>
      <c r="I223" s="143"/>
      <c r="J223" s="144">
        <f>ROUND(I223*H223,2)</f>
        <v>0</v>
      </c>
      <c r="K223" s="145"/>
      <c r="L223" s="31"/>
      <c r="M223" s="146" t="s">
        <v>1</v>
      </c>
      <c r="N223" s="147" t="s">
        <v>41</v>
      </c>
      <c r="P223" s="148">
        <f>O223*H223</f>
        <v>0</v>
      </c>
      <c r="Q223" s="148">
        <v>1.583E-2</v>
      </c>
      <c r="R223" s="148">
        <f>Q223*H223</f>
        <v>7.9149999999999998E-2</v>
      </c>
      <c r="S223" s="148">
        <v>0</v>
      </c>
      <c r="T223" s="149">
        <f>S223*H223</f>
        <v>0</v>
      </c>
      <c r="AR223" s="150" t="s">
        <v>234</v>
      </c>
      <c r="AT223" s="150" t="s">
        <v>161</v>
      </c>
      <c r="AU223" s="150" t="s">
        <v>85</v>
      </c>
      <c r="AY223" s="16" t="s">
        <v>158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6" t="s">
        <v>83</v>
      </c>
      <c r="BK223" s="151">
        <f>ROUND(I223*H223,2)</f>
        <v>0</v>
      </c>
      <c r="BL223" s="16" t="s">
        <v>234</v>
      </c>
      <c r="BM223" s="150" t="s">
        <v>395</v>
      </c>
    </row>
    <row r="224" spans="2:65" s="1" customFormat="1" ht="24.2" customHeight="1">
      <c r="B224" s="137"/>
      <c r="C224" s="138" t="s">
        <v>396</v>
      </c>
      <c r="D224" s="138" t="s">
        <v>161</v>
      </c>
      <c r="E224" s="139" t="s">
        <v>397</v>
      </c>
      <c r="F224" s="140" t="s">
        <v>398</v>
      </c>
      <c r="G224" s="141" t="s">
        <v>205</v>
      </c>
      <c r="H224" s="142">
        <v>2.67</v>
      </c>
      <c r="I224" s="143"/>
      <c r="J224" s="144">
        <f>ROUND(I224*H224,2)</f>
        <v>0</v>
      </c>
      <c r="K224" s="145"/>
      <c r="L224" s="31"/>
      <c r="M224" s="146" t="s">
        <v>1</v>
      </c>
      <c r="N224" s="147" t="s">
        <v>41</v>
      </c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50" t="s">
        <v>234</v>
      </c>
      <c r="AT224" s="150" t="s">
        <v>161</v>
      </c>
      <c r="AU224" s="150" t="s">
        <v>85</v>
      </c>
      <c r="AY224" s="16" t="s">
        <v>158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6" t="s">
        <v>83</v>
      </c>
      <c r="BK224" s="151">
        <f>ROUND(I224*H224,2)</f>
        <v>0</v>
      </c>
      <c r="BL224" s="16" t="s">
        <v>234</v>
      </c>
      <c r="BM224" s="150" t="s">
        <v>399</v>
      </c>
    </row>
    <row r="225" spans="2:65" s="11" customFormat="1" ht="22.9" customHeight="1">
      <c r="B225" s="126"/>
      <c r="D225" s="127" t="s">
        <v>75</v>
      </c>
      <c r="E225" s="135" t="s">
        <v>400</v>
      </c>
      <c r="F225" s="135" t="s">
        <v>401</v>
      </c>
      <c r="I225" s="129"/>
      <c r="J225" s="136">
        <f>BK225</f>
        <v>0</v>
      </c>
      <c r="L225" s="126"/>
      <c r="M225" s="130"/>
      <c r="P225" s="131">
        <f>SUM(P226:P228)</f>
        <v>0</v>
      </c>
      <c r="R225" s="131">
        <f>SUM(R226:R228)</f>
        <v>1.3094999999999999E-3</v>
      </c>
      <c r="T225" s="132">
        <f>SUM(T226:T228)</f>
        <v>0</v>
      </c>
      <c r="AR225" s="127" t="s">
        <v>85</v>
      </c>
      <c r="AT225" s="133" t="s">
        <v>75</v>
      </c>
      <c r="AU225" s="133" t="s">
        <v>83</v>
      </c>
      <c r="AY225" s="127" t="s">
        <v>158</v>
      </c>
      <c r="BK225" s="134">
        <f>SUM(BK226:BK228)</f>
        <v>0</v>
      </c>
    </row>
    <row r="226" spans="2:65" s="1" customFormat="1" ht="24.2" customHeight="1">
      <c r="B226" s="137"/>
      <c r="C226" s="138" t="s">
        <v>402</v>
      </c>
      <c r="D226" s="138" t="s">
        <v>161</v>
      </c>
      <c r="E226" s="139" t="s">
        <v>403</v>
      </c>
      <c r="F226" s="140" t="s">
        <v>404</v>
      </c>
      <c r="G226" s="141" t="s">
        <v>263</v>
      </c>
      <c r="H226" s="142">
        <v>0.45</v>
      </c>
      <c r="I226" s="143"/>
      <c r="J226" s="144">
        <f>ROUND(I226*H226,2)</f>
        <v>0</v>
      </c>
      <c r="K226" s="145"/>
      <c r="L226" s="31"/>
      <c r="M226" s="146" t="s">
        <v>1</v>
      </c>
      <c r="N226" s="147" t="s">
        <v>41</v>
      </c>
      <c r="P226" s="148">
        <f>O226*H226</f>
        <v>0</v>
      </c>
      <c r="Q226" s="148">
        <v>2.9099999999999998E-3</v>
      </c>
      <c r="R226" s="148">
        <f>Q226*H226</f>
        <v>1.3094999999999999E-3</v>
      </c>
      <c r="S226" s="148">
        <v>0</v>
      </c>
      <c r="T226" s="149">
        <f>S226*H226</f>
        <v>0</v>
      </c>
      <c r="AR226" s="150" t="s">
        <v>234</v>
      </c>
      <c r="AT226" s="150" t="s">
        <v>161</v>
      </c>
      <c r="AU226" s="150" t="s">
        <v>85</v>
      </c>
      <c r="AY226" s="16" t="s">
        <v>158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6" t="s">
        <v>83</v>
      </c>
      <c r="BK226" s="151">
        <f>ROUND(I226*H226,2)</f>
        <v>0</v>
      </c>
      <c r="BL226" s="16" t="s">
        <v>234</v>
      </c>
      <c r="BM226" s="150" t="s">
        <v>405</v>
      </c>
    </row>
    <row r="227" spans="2:65" s="12" customFormat="1" ht="11.25">
      <c r="B227" s="152"/>
      <c r="D227" s="153" t="s">
        <v>192</v>
      </c>
      <c r="E227" s="154" t="s">
        <v>1</v>
      </c>
      <c r="F227" s="155" t="s">
        <v>406</v>
      </c>
      <c r="H227" s="156">
        <v>0.45</v>
      </c>
      <c r="I227" s="157"/>
      <c r="L227" s="152"/>
      <c r="M227" s="158"/>
      <c r="T227" s="159"/>
      <c r="AT227" s="154" t="s">
        <v>192</v>
      </c>
      <c r="AU227" s="154" t="s">
        <v>85</v>
      </c>
      <c r="AV227" s="12" t="s">
        <v>85</v>
      </c>
      <c r="AW227" s="12" t="s">
        <v>32</v>
      </c>
      <c r="AX227" s="12" t="s">
        <v>83</v>
      </c>
      <c r="AY227" s="154" t="s">
        <v>158</v>
      </c>
    </row>
    <row r="228" spans="2:65" s="1" customFormat="1" ht="24.2" customHeight="1">
      <c r="B228" s="137"/>
      <c r="C228" s="138" t="s">
        <v>407</v>
      </c>
      <c r="D228" s="138" t="s">
        <v>161</v>
      </c>
      <c r="E228" s="139" t="s">
        <v>408</v>
      </c>
      <c r="F228" s="140" t="s">
        <v>409</v>
      </c>
      <c r="G228" s="141" t="s">
        <v>205</v>
      </c>
      <c r="H228" s="142">
        <v>1E-3</v>
      </c>
      <c r="I228" s="143"/>
      <c r="J228" s="144">
        <f>ROUND(I228*H228,2)</f>
        <v>0</v>
      </c>
      <c r="K228" s="145"/>
      <c r="L228" s="31"/>
      <c r="M228" s="146" t="s">
        <v>1</v>
      </c>
      <c r="N228" s="147" t="s">
        <v>41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150" t="s">
        <v>234</v>
      </c>
      <c r="AT228" s="150" t="s">
        <v>161</v>
      </c>
      <c r="AU228" s="150" t="s">
        <v>85</v>
      </c>
      <c r="AY228" s="16" t="s">
        <v>158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6" t="s">
        <v>83</v>
      </c>
      <c r="BK228" s="151">
        <f>ROUND(I228*H228,2)</f>
        <v>0</v>
      </c>
      <c r="BL228" s="16" t="s">
        <v>234</v>
      </c>
      <c r="BM228" s="150" t="s">
        <v>410</v>
      </c>
    </row>
    <row r="229" spans="2:65" s="11" customFormat="1" ht="22.9" customHeight="1">
      <c r="B229" s="126"/>
      <c r="D229" s="127" t="s">
        <v>75</v>
      </c>
      <c r="E229" s="135" t="s">
        <v>411</v>
      </c>
      <c r="F229" s="135" t="s">
        <v>412</v>
      </c>
      <c r="I229" s="129"/>
      <c r="J229" s="136">
        <f>BK229</f>
        <v>0</v>
      </c>
      <c r="L229" s="126"/>
      <c r="M229" s="130"/>
      <c r="P229" s="131">
        <f>SUM(P230:P243)</f>
        <v>0</v>
      </c>
      <c r="R229" s="131">
        <f>SUM(R230:R243)</f>
        <v>2.1055000000000001</v>
      </c>
      <c r="T229" s="132">
        <f>SUM(T230:T243)</f>
        <v>0.18138195000000001</v>
      </c>
      <c r="AR229" s="127" t="s">
        <v>85</v>
      </c>
      <c r="AT229" s="133" t="s">
        <v>75</v>
      </c>
      <c r="AU229" s="133" t="s">
        <v>83</v>
      </c>
      <c r="AY229" s="127" t="s">
        <v>158</v>
      </c>
      <c r="BK229" s="134">
        <f>SUM(BK230:BK243)</f>
        <v>0</v>
      </c>
    </row>
    <row r="230" spans="2:65" s="1" customFormat="1" ht="16.5" customHeight="1">
      <c r="B230" s="137"/>
      <c r="C230" s="138" t="s">
        <v>413</v>
      </c>
      <c r="D230" s="138" t="s">
        <v>161</v>
      </c>
      <c r="E230" s="139" t="s">
        <v>414</v>
      </c>
      <c r="F230" s="140" t="s">
        <v>415</v>
      </c>
      <c r="G230" s="141" t="s">
        <v>220</v>
      </c>
      <c r="H230" s="142">
        <v>10.701000000000001</v>
      </c>
      <c r="I230" s="143"/>
      <c r="J230" s="144">
        <f>ROUND(I230*H230,2)</f>
        <v>0</v>
      </c>
      <c r="K230" s="145"/>
      <c r="L230" s="31"/>
      <c r="M230" s="146" t="s">
        <v>1</v>
      </c>
      <c r="N230" s="147" t="s">
        <v>41</v>
      </c>
      <c r="P230" s="148">
        <f>O230*H230</f>
        <v>0</v>
      </c>
      <c r="Q230" s="148">
        <v>0</v>
      </c>
      <c r="R230" s="148">
        <f>Q230*H230</f>
        <v>0</v>
      </c>
      <c r="S230" s="148">
        <v>1.695E-2</v>
      </c>
      <c r="T230" s="149">
        <f>S230*H230</f>
        <v>0.18138195000000001</v>
      </c>
      <c r="AR230" s="150" t="s">
        <v>234</v>
      </c>
      <c r="AT230" s="150" t="s">
        <v>161</v>
      </c>
      <c r="AU230" s="150" t="s">
        <v>85</v>
      </c>
      <c r="AY230" s="16" t="s">
        <v>158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6" t="s">
        <v>83</v>
      </c>
      <c r="BK230" s="151">
        <f>ROUND(I230*H230,2)</f>
        <v>0</v>
      </c>
      <c r="BL230" s="16" t="s">
        <v>234</v>
      </c>
      <c r="BM230" s="150" t="s">
        <v>416</v>
      </c>
    </row>
    <row r="231" spans="2:65" s="12" customFormat="1" ht="11.25">
      <c r="B231" s="152"/>
      <c r="D231" s="153" t="s">
        <v>192</v>
      </c>
      <c r="E231" s="154" t="s">
        <v>1</v>
      </c>
      <c r="F231" s="155" t="s">
        <v>417</v>
      </c>
      <c r="H231" s="156">
        <v>10.701000000000001</v>
      </c>
      <c r="I231" s="157"/>
      <c r="L231" s="152"/>
      <c r="M231" s="158"/>
      <c r="T231" s="159"/>
      <c r="AT231" s="154" t="s">
        <v>192</v>
      </c>
      <c r="AU231" s="154" t="s">
        <v>85</v>
      </c>
      <c r="AV231" s="12" t="s">
        <v>85</v>
      </c>
      <c r="AW231" s="12" t="s">
        <v>32</v>
      </c>
      <c r="AX231" s="12" t="s">
        <v>83</v>
      </c>
      <c r="AY231" s="154" t="s">
        <v>158</v>
      </c>
    </row>
    <row r="232" spans="2:65" s="1" customFormat="1" ht="24.2" customHeight="1">
      <c r="B232" s="137"/>
      <c r="C232" s="138" t="s">
        <v>418</v>
      </c>
      <c r="D232" s="138" t="s">
        <v>161</v>
      </c>
      <c r="E232" s="139" t="s">
        <v>419</v>
      </c>
      <c r="F232" s="140" t="s">
        <v>420</v>
      </c>
      <c r="G232" s="141" t="s">
        <v>366</v>
      </c>
      <c r="H232" s="142">
        <v>5</v>
      </c>
      <c r="I232" s="143"/>
      <c r="J232" s="144">
        <f t="shared" ref="J232:J238" si="20">ROUND(I232*H232,2)</f>
        <v>0</v>
      </c>
      <c r="K232" s="145"/>
      <c r="L232" s="31"/>
      <c r="M232" s="146" t="s">
        <v>1</v>
      </c>
      <c r="N232" s="147" t="s">
        <v>41</v>
      </c>
      <c r="P232" s="148">
        <f t="shared" ref="P232:P238" si="21">O232*H232</f>
        <v>0</v>
      </c>
      <c r="Q232" s="148">
        <v>0</v>
      </c>
      <c r="R232" s="148">
        <f t="shared" ref="R232:R238" si="22">Q232*H232</f>
        <v>0</v>
      </c>
      <c r="S232" s="148">
        <v>0</v>
      </c>
      <c r="T232" s="149">
        <f t="shared" ref="T232:T238" si="23">S232*H232</f>
        <v>0</v>
      </c>
      <c r="AR232" s="150" t="s">
        <v>234</v>
      </c>
      <c r="AT232" s="150" t="s">
        <v>161</v>
      </c>
      <c r="AU232" s="150" t="s">
        <v>85</v>
      </c>
      <c r="AY232" s="16" t="s">
        <v>158</v>
      </c>
      <c r="BE232" s="151">
        <f t="shared" ref="BE232:BE238" si="24">IF(N232="základní",J232,0)</f>
        <v>0</v>
      </c>
      <c r="BF232" s="151">
        <f t="shared" ref="BF232:BF238" si="25">IF(N232="snížená",J232,0)</f>
        <v>0</v>
      </c>
      <c r="BG232" s="151">
        <f t="shared" ref="BG232:BG238" si="26">IF(N232="zákl. přenesená",J232,0)</f>
        <v>0</v>
      </c>
      <c r="BH232" s="151">
        <f t="shared" ref="BH232:BH238" si="27">IF(N232="sníž. přenesená",J232,0)</f>
        <v>0</v>
      </c>
      <c r="BI232" s="151">
        <f t="shared" ref="BI232:BI238" si="28">IF(N232="nulová",J232,0)</f>
        <v>0</v>
      </c>
      <c r="BJ232" s="16" t="s">
        <v>83</v>
      </c>
      <c r="BK232" s="151">
        <f t="shared" ref="BK232:BK238" si="29">ROUND(I232*H232,2)</f>
        <v>0</v>
      </c>
      <c r="BL232" s="16" t="s">
        <v>234</v>
      </c>
      <c r="BM232" s="150" t="s">
        <v>421</v>
      </c>
    </row>
    <row r="233" spans="2:65" s="1" customFormat="1" ht="24.2" customHeight="1">
      <c r="B233" s="137"/>
      <c r="C233" s="167" t="s">
        <v>422</v>
      </c>
      <c r="D233" s="167" t="s">
        <v>267</v>
      </c>
      <c r="E233" s="168" t="s">
        <v>423</v>
      </c>
      <c r="F233" s="169" t="s">
        <v>424</v>
      </c>
      <c r="G233" s="170" t="s">
        <v>366</v>
      </c>
      <c r="H233" s="171">
        <v>3</v>
      </c>
      <c r="I233" s="172"/>
      <c r="J233" s="173">
        <f t="shared" si="20"/>
        <v>0</v>
      </c>
      <c r="K233" s="174"/>
      <c r="L233" s="175"/>
      <c r="M233" s="176" t="s">
        <v>1</v>
      </c>
      <c r="N233" s="177" t="s">
        <v>41</v>
      </c>
      <c r="P233" s="148">
        <f t="shared" si="21"/>
        <v>0</v>
      </c>
      <c r="Q233" s="148">
        <v>1.7500000000000002E-2</v>
      </c>
      <c r="R233" s="148">
        <f t="shared" si="22"/>
        <v>5.2500000000000005E-2</v>
      </c>
      <c r="S233" s="148">
        <v>0</v>
      </c>
      <c r="T233" s="149">
        <f t="shared" si="23"/>
        <v>0</v>
      </c>
      <c r="AR233" s="150" t="s">
        <v>316</v>
      </c>
      <c r="AT233" s="150" t="s">
        <v>267</v>
      </c>
      <c r="AU233" s="150" t="s">
        <v>85</v>
      </c>
      <c r="AY233" s="16" t="s">
        <v>158</v>
      </c>
      <c r="BE233" s="151">
        <f t="shared" si="24"/>
        <v>0</v>
      </c>
      <c r="BF233" s="151">
        <f t="shared" si="25"/>
        <v>0</v>
      </c>
      <c r="BG233" s="151">
        <f t="shared" si="26"/>
        <v>0</v>
      </c>
      <c r="BH233" s="151">
        <f t="shared" si="27"/>
        <v>0</v>
      </c>
      <c r="BI233" s="151">
        <f t="shared" si="28"/>
        <v>0</v>
      </c>
      <c r="BJ233" s="16" t="s">
        <v>83</v>
      </c>
      <c r="BK233" s="151">
        <f t="shared" si="29"/>
        <v>0</v>
      </c>
      <c r="BL233" s="16" t="s">
        <v>234</v>
      </c>
      <c r="BM233" s="150" t="s">
        <v>425</v>
      </c>
    </row>
    <row r="234" spans="2:65" s="1" customFormat="1" ht="24.2" customHeight="1">
      <c r="B234" s="137"/>
      <c r="C234" s="167" t="s">
        <v>426</v>
      </c>
      <c r="D234" s="167" t="s">
        <v>267</v>
      </c>
      <c r="E234" s="168" t="s">
        <v>427</v>
      </c>
      <c r="F234" s="169" t="s">
        <v>428</v>
      </c>
      <c r="G234" s="170" t="s">
        <v>366</v>
      </c>
      <c r="H234" s="171">
        <v>2</v>
      </c>
      <c r="I234" s="172"/>
      <c r="J234" s="173">
        <f t="shared" si="20"/>
        <v>0</v>
      </c>
      <c r="K234" s="174"/>
      <c r="L234" s="175"/>
      <c r="M234" s="176" t="s">
        <v>1</v>
      </c>
      <c r="N234" s="177" t="s">
        <v>41</v>
      </c>
      <c r="P234" s="148">
        <f t="shared" si="21"/>
        <v>0</v>
      </c>
      <c r="Q234" s="148">
        <v>1.95E-2</v>
      </c>
      <c r="R234" s="148">
        <f t="shared" si="22"/>
        <v>3.9E-2</v>
      </c>
      <c r="S234" s="148">
        <v>0</v>
      </c>
      <c r="T234" s="149">
        <f t="shared" si="23"/>
        <v>0</v>
      </c>
      <c r="AR234" s="150" t="s">
        <v>316</v>
      </c>
      <c r="AT234" s="150" t="s">
        <v>267</v>
      </c>
      <c r="AU234" s="150" t="s">
        <v>85</v>
      </c>
      <c r="AY234" s="16" t="s">
        <v>158</v>
      </c>
      <c r="BE234" s="151">
        <f t="shared" si="24"/>
        <v>0</v>
      </c>
      <c r="BF234" s="151">
        <f t="shared" si="25"/>
        <v>0</v>
      </c>
      <c r="BG234" s="151">
        <f t="shared" si="26"/>
        <v>0</v>
      </c>
      <c r="BH234" s="151">
        <f t="shared" si="27"/>
        <v>0</v>
      </c>
      <c r="BI234" s="151">
        <f t="shared" si="28"/>
        <v>0</v>
      </c>
      <c r="BJ234" s="16" t="s">
        <v>83</v>
      </c>
      <c r="BK234" s="151">
        <f t="shared" si="29"/>
        <v>0</v>
      </c>
      <c r="BL234" s="16" t="s">
        <v>234</v>
      </c>
      <c r="BM234" s="150" t="s">
        <v>429</v>
      </c>
    </row>
    <row r="235" spans="2:65" s="1" customFormat="1" ht="16.5" customHeight="1">
      <c r="B235" s="137"/>
      <c r="C235" s="167" t="s">
        <v>430</v>
      </c>
      <c r="D235" s="167" t="s">
        <v>267</v>
      </c>
      <c r="E235" s="168" t="s">
        <v>431</v>
      </c>
      <c r="F235" s="169" t="s">
        <v>432</v>
      </c>
      <c r="G235" s="170" t="s">
        <v>366</v>
      </c>
      <c r="H235" s="171">
        <v>5</v>
      </c>
      <c r="I235" s="172"/>
      <c r="J235" s="173">
        <f t="shared" si="20"/>
        <v>0</v>
      </c>
      <c r="K235" s="174"/>
      <c r="L235" s="175"/>
      <c r="M235" s="176" t="s">
        <v>1</v>
      </c>
      <c r="N235" s="177" t="s">
        <v>41</v>
      </c>
      <c r="P235" s="148">
        <f t="shared" si="21"/>
        <v>0</v>
      </c>
      <c r="Q235" s="148">
        <v>2.2000000000000001E-3</v>
      </c>
      <c r="R235" s="148">
        <f t="shared" si="22"/>
        <v>1.1000000000000001E-2</v>
      </c>
      <c r="S235" s="148">
        <v>0</v>
      </c>
      <c r="T235" s="149">
        <f t="shared" si="23"/>
        <v>0</v>
      </c>
      <c r="AR235" s="150" t="s">
        <v>316</v>
      </c>
      <c r="AT235" s="150" t="s">
        <v>267</v>
      </c>
      <c r="AU235" s="150" t="s">
        <v>85</v>
      </c>
      <c r="AY235" s="16" t="s">
        <v>158</v>
      </c>
      <c r="BE235" s="151">
        <f t="shared" si="24"/>
        <v>0</v>
      </c>
      <c r="BF235" s="151">
        <f t="shared" si="25"/>
        <v>0</v>
      </c>
      <c r="BG235" s="151">
        <f t="shared" si="26"/>
        <v>0</v>
      </c>
      <c r="BH235" s="151">
        <f t="shared" si="27"/>
        <v>0</v>
      </c>
      <c r="BI235" s="151">
        <f t="shared" si="28"/>
        <v>0</v>
      </c>
      <c r="BJ235" s="16" t="s">
        <v>83</v>
      </c>
      <c r="BK235" s="151">
        <f t="shared" si="29"/>
        <v>0</v>
      </c>
      <c r="BL235" s="16" t="s">
        <v>234</v>
      </c>
      <c r="BM235" s="150" t="s">
        <v>433</v>
      </c>
    </row>
    <row r="236" spans="2:65" s="1" customFormat="1" ht="16.5" customHeight="1">
      <c r="B236" s="137"/>
      <c r="C236" s="167" t="s">
        <v>434</v>
      </c>
      <c r="D236" s="167" t="s">
        <v>267</v>
      </c>
      <c r="E236" s="168" t="s">
        <v>435</v>
      </c>
      <c r="F236" s="169" t="s">
        <v>436</v>
      </c>
      <c r="G236" s="170" t="s">
        <v>366</v>
      </c>
      <c r="H236" s="171">
        <v>3</v>
      </c>
      <c r="I236" s="172"/>
      <c r="J236" s="173">
        <f t="shared" si="20"/>
        <v>0</v>
      </c>
      <c r="K236" s="174"/>
      <c r="L236" s="175"/>
      <c r="M236" s="176" t="s">
        <v>1</v>
      </c>
      <c r="N236" s="177" t="s">
        <v>41</v>
      </c>
      <c r="P236" s="148">
        <f t="shared" si="21"/>
        <v>0</v>
      </c>
      <c r="Q236" s="148">
        <v>2.2000000000000001E-3</v>
      </c>
      <c r="R236" s="148">
        <f t="shared" si="22"/>
        <v>6.6E-3</v>
      </c>
      <c r="S236" s="148">
        <v>0</v>
      </c>
      <c r="T236" s="149">
        <f t="shared" si="23"/>
        <v>0</v>
      </c>
      <c r="AR236" s="150" t="s">
        <v>316</v>
      </c>
      <c r="AT236" s="150" t="s">
        <v>267</v>
      </c>
      <c r="AU236" s="150" t="s">
        <v>85</v>
      </c>
      <c r="AY236" s="16" t="s">
        <v>158</v>
      </c>
      <c r="BE236" s="151">
        <f t="shared" si="24"/>
        <v>0</v>
      </c>
      <c r="BF236" s="151">
        <f t="shared" si="25"/>
        <v>0</v>
      </c>
      <c r="BG236" s="151">
        <f t="shared" si="26"/>
        <v>0</v>
      </c>
      <c r="BH236" s="151">
        <f t="shared" si="27"/>
        <v>0</v>
      </c>
      <c r="BI236" s="151">
        <f t="shared" si="28"/>
        <v>0</v>
      </c>
      <c r="BJ236" s="16" t="s">
        <v>83</v>
      </c>
      <c r="BK236" s="151">
        <f t="shared" si="29"/>
        <v>0</v>
      </c>
      <c r="BL236" s="16" t="s">
        <v>234</v>
      </c>
      <c r="BM236" s="150" t="s">
        <v>437</v>
      </c>
    </row>
    <row r="237" spans="2:65" s="1" customFormat="1" ht="16.5" customHeight="1">
      <c r="B237" s="137"/>
      <c r="C237" s="167" t="s">
        <v>438</v>
      </c>
      <c r="D237" s="167" t="s">
        <v>267</v>
      </c>
      <c r="E237" s="168" t="s">
        <v>439</v>
      </c>
      <c r="F237" s="169" t="s">
        <v>440</v>
      </c>
      <c r="G237" s="170" t="s">
        <v>366</v>
      </c>
      <c r="H237" s="171">
        <v>2</v>
      </c>
      <c r="I237" s="172"/>
      <c r="J237" s="173">
        <f t="shared" si="20"/>
        <v>0</v>
      </c>
      <c r="K237" s="174"/>
      <c r="L237" s="175"/>
      <c r="M237" s="176" t="s">
        <v>1</v>
      </c>
      <c r="N237" s="177" t="s">
        <v>41</v>
      </c>
      <c r="P237" s="148">
        <f t="shared" si="21"/>
        <v>0</v>
      </c>
      <c r="Q237" s="148">
        <v>2.2000000000000001E-3</v>
      </c>
      <c r="R237" s="148">
        <f t="shared" si="22"/>
        <v>4.4000000000000003E-3</v>
      </c>
      <c r="S237" s="148">
        <v>0</v>
      </c>
      <c r="T237" s="149">
        <f t="shared" si="23"/>
        <v>0</v>
      </c>
      <c r="AR237" s="150" t="s">
        <v>316</v>
      </c>
      <c r="AT237" s="150" t="s">
        <v>267</v>
      </c>
      <c r="AU237" s="150" t="s">
        <v>85</v>
      </c>
      <c r="AY237" s="16" t="s">
        <v>158</v>
      </c>
      <c r="BE237" s="151">
        <f t="shared" si="24"/>
        <v>0</v>
      </c>
      <c r="BF237" s="151">
        <f t="shared" si="25"/>
        <v>0</v>
      </c>
      <c r="BG237" s="151">
        <f t="shared" si="26"/>
        <v>0</v>
      </c>
      <c r="BH237" s="151">
        <f t="shared" si="27"/>
        <v>0</v>
      </c>
      <c r="BI237" s="151">
        <f t="shared" si="28"/>
        <v>0</v>
      </c>
      <c r="BJ237" s="16" t="s">
        <v>83</v>
      </c>
      <c r="BK237" s="151">
        <f t="shared" si="29"/>
        <v>0</v>
      </c>
      <c r="BL237" s="16" t="s">
        <v>234</v>
      </c>
      <c r="BM237" s="150" t="s">
        <v>441</v>
      </c>
    </row>
    <row r="238" spans="2:65" s="1" customFormat="1" ht="24.2" customHeight="1">
      <c r="B238" s="137"/>
      <c r="C238" s="138" t="s">
        <v>442</v>
      </c>
      <c r="D238" s="138" t="s">
        <v>161</v>
      </c>
      <c r="E238" s="139" t="s">
        <v>443</v>
      </c>
      <c r="F238" s="140" t="s">
        <v>444</v>
      </c>
      <c r="G238" s="141" t="s">
        <v>366</v>
      </c>
      <c r="H238" s="142">
        <v>100</v>
      </c>
      <c r="I238" s="143"/>
      <c r="J238" s="144">
        <f t="shared" si="20"/>
        <v>0</v>
      </c>
      <c r="K238" s="145"/>
      <c r="L238" s="31"/>
      <c r="M238" s="146" t="s">
        <v>1</v>
      </c>
      <c r="N238" s="147" t="s">
        <v>41</v>
      </c>
      <c r="P238" s="148">
        <f t="shared" si="21"/>
        <v>0</v>
      </c>
      <c r="Q238" s="148">
        <v>0</v>
      </c>
      <c r="R238" s="148">
        <f t="shared" si="22"/>
        <v>0</v>
      </c>
      <c r="S238" s="148">
        <v>0</v>
      </c>
      <c r="T238" s="149">
        <f t="shared" si="23"/>
        <v>0</v>
      </c>
      <c r="AR238" s="150" t="s">
        <v>234</v>
      </c>
      <c r="AT238" s="150" t="s">
        <v>161</v>
      </c>
      <c r="AU238" s="150" t="s">
        <v>85</v>
      </c>
      <c r="AY238" s="16" t="s">
        <v>158</v>
      </c>
      <c r="BE238" s="151">
        <f t="shared" si="24"/>
        <v>0</v>
      </c>
      <c r="BF238" s="151">
        <f t="shared" si="25"/>
        <v>0</v>
      </c>
      <c r="BG238" s="151">
        <f t="shared" si="26"/>
        <v>0</v>
      </c>
      <c r="BH238" s="151">
        <f t="shared" si="27"/>
        <v>0</v>
      </c>
      <c r="BI238" s="151">
        <f t="shared" si="28"/>
        <v>0</v>
      </c>
      <c r="BJ238" s="16" t="s">
        <v>83</v>
      </c>
      <c r="BK238" s="151">
        <f t="shared" si="29"/>
        <v>0</v>
      </c>
      <c r="BL238" s="16" t="s">
        <v>234</v>
      </c>
      <c r="BM238" s="150" t="s">
        <v>445</v>
      </c>
    </row>
    <row r="239" spans="2:65" s="12" customFormat="1" ht="11.25">
      <c r="B239" s="152"/>
      <c r="D239" s="153" t="s">
        <v>192</v>
      </c>
      <c r="E239" s="154" t="s">
        <v>1</v>
      </c>
      <c r="F239" s="155" t="s">
        <v>446</v>
      </c>
      <c r="H239" s="156">
        <v>100</v>
      </c>
      <c r="I239" s="157"/>
      <c r="L239" s="152"/>
      <c r="M239" s="158"/>
      <c r="T239" s="159"/>
      <c r="AT239" s="154" t="s">
        <v>192</v>
      </c>
      <c r="AU239" s="154" t="s">
        <v>85</v>
      </c>
      <c r="AV239" s="12" t="s">
        <v>85</v>
      </c>
      <c r="AW239" s="12" t="s">
        <v>32</v>
      </c>
      <c r="AX239" s="12" t="s">
        <v>83</v>
      </c>
      <c r="AY239" s="154" t="s">
        <v>158</v>
      </c>
    </row>
    <row r="240" spans="2:65" s="1" customFormat="1" ht="24.2" customHeight="1">
      <c r="B240" s="137"/>
      <c r="C240" s="138" t="s">
        <v>447</v>
      </c>
      <c r="D240" s="138" t="s">
        <v>161</v>
      </c>
      <c r="E240" s="139" t="s">
        <v>448</v>
      </c>
      <c r="F240" s="140" t="s">
        <v>449</v>
      </c>
      <c r="G240" s="141" t="s">
        <v>220</v>
      </c>
      <c r="H240" s="142">
        <v>79.680000000000007</v>
      </c>
      <c r="I240" s="143"/>
      <c r="J240" s="144">
        <f>ROUND(I240*H240,2)</f>
        <v>0</v>
      </c>
      <c r="K240" s="145"/>
      <c r="L240" s="31"/>
      <c r="M240" s="146" t="s">
        <v>1</v>
      </c>
      <c r="N240" s="147" t="s">
        <v>41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234</v>
      </c>
      <c r="AT240" s="150" t="s">
        <v>161</v>
      </c>
      <c r="AU240" s="150" t="s">
        <v>85</v>
      </c>
      <c r="AY240" s="16" t="s">
        <v>158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6" t="s">
        <v>83</v>
      </c>
      <c r="BK240" s="151">
        <f>ROUND(I240*H240,2)</f>
        <v>0</v>
      </c>
      <c r="BL240" s="16" t="s">
        <v>234</v>
      </c>
      <c r="BM240" s="150" t="s">
        <v>450</v>
      </c>
    </row>
    <row r="241" spans="2:65" s="12" customFormat="1" ht="11.25">
      <c r="B241" s="152"/>
      <c r="D241" s="153" t="s">
        <v>192</v>
      </c>
      <c r="E241" s="154" t="s">
        <v>1</v>
      </c>
      <c r="F241" s="155" t="s">
        <v>451</v>
      </c>
      <c r="H241" s="156">
        <v>79.680000000000007</v>
      </c>
      <c r="I241" s="157"/>
      <c r="L241" s="152"/>
      <c r="M241" s="158"/>
      <c r="T241" s="159"/>
      <c r="AT241" s="154" t="s">
        <v>192</v>
      </c>
      <c r="AU241" s="154" t="s">
        <v>85</v>
      </c>
      <c r="AV241" s="12" t="s">
        <v>85</v>
      </c>
      <c r="AW241" s="12" t="s">
        <v>32</v>
      </c>
      <c r="AX241" s="12" t="s">
        <v>83</v>
      </c>
      <c r="AY241" s="154" t="s">
        <v>158</v>
      </c>
    </row>
    <row r="242" spans="2:65" s="1" customFormat="1" ht="33" customHeight="1">
      <c r="B242" s="137"/>
      <c r="C242" s="167" t="s">
        <v>452</v>
      </c>
      <c r="D242" s="167" t="s">
        <v>267</v>
      </c>
      <c r="E242" s="168" t="s">
        <v>453</v>
      </c>
      <c r="F242" s="169" t="s">
        <v>454</v>
      </c>
      <c r="G242" s="170" t="s">
        <v>220</v>
      </c>
      <c r="H242" s="171">
        <v>79.680000000000007</v>
      </c>
      <c r="I242" s="172"/>
      <c r="J242" s="173">
        <f>ROUND(I242*H242,2)</f>
        <v>0</v>
      </c>
      <c r="K242" s="174"/>
      <c r="L242" s="175"/>
      <c r="M242" s="176" t="s">
        <v>1</v>
      </c>
      <c r="N242" s="177" t="s">
        <v>41</v>
      </c>
      <c r="P242" s="148">
        <f>O242*H242</f>
        <v>0</v>
      </c>
      <c r="Q242" s="148">
        <v>2.5000000000000001E-2</v>
      </c>
      <c r="R242" s="148">
        <f>Q242*H242</f>
        <v>1.9920000000000002</v>
      </c>
      <c r="S242" s="148">
        <v>0</v>
      </c>
      <c r="T242" s="149">
        <f>S242*H242</f>
        <v>0</v>
      </c>
      <c r="AR242" s="150" t="s">
        <v>316</v>
      </c>
      <c r="AT242" s="150" t="s">
        <v>267</v>
      </c>
      <c r="AU242" s="150" t="s">
        <v>85</v>
      </c>
      <c r="AY242" s="16" t="s">
        <v>158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6" t="s">
        <v>83</v>
      </c>
      <c r="BK242" s="151">
        <f>ROUND(I242*H242,2)</f>
        <v>0</v>
      </c>
      <c r="BL242" s="16" t="s">
        <v>234</v>
      </c>
      <c r="BM242" s="150" t="s">
        <v>455</v>
      </c>
    </row>
    <row r="243" spans="2:65" s="1" customFormat="1" ht="24.2" customHeight="1">
      <c r="B243" s="137"/>
      <c r="C243" s="138" t="s">
        <v>456</v>
      </c>
      <c r="D243" s="138" t="s">
        <v>161</v>
      </c>
      <c r="E243" s="139" t="s">
        <v>457</v>
      </c>
      <c r="F243" s="140" t="s">
        <v>458</v>
      </c>
      <c r="G243" s="141" t="s">
        <v>205</v>
      </c>
      <c r="H243" s="142">
        <v>2.1059999999999999</v>
      </c>
      <c r="I243" s="143"/>
      <c r="J243" s="144">
        <f>ROUND(I243*H243,2)</f>
        <v>0</v>
      </c>
      <c r="K243" s="145"/>
      <c r="L243" s="31"/>
      <c r="M243" s="146" t="s">
        <v>1</v>
      </c>
      <c r="N243" s="147" t="s">
        <v>41</v>
      </c>
      <c r="P243" s="148">
        <f>O243*H243</f>
        <v>0</v>
      </c>
      <c r="Q243" s="148">
        <v>0</v>
      </c>
      <c r="R243" s="148">
        <f>Q243*H243</f>
        <v>0</v>
      </c>
      <c r="S243" s="148">
        <v>0</v>
      </c>
      <c r="T243" s="149">
        <f>S243*H243</f>
        <v>0</v>
      </c>
      <c r="AR243" s="150" t="s">
        <v>234</v>
      </c>
      <c r="AT243" s="150" t="s">
        <v>161</v>
      </c>
      <c r="AU243" s="150" t="s">
        <v>85</v>
      </c>
      <c r="AY243" s="16" t="s">
        <v>158</v>
      </c>
      <c r="BE243" s="151">
        <f>IF(N243="základní",J243,0)</f>
        <v>0</v>
      </c>
      <c r="BF243" s="151">
        <f>IF(N243="snížená",J243,0)</f>
        <v>0</v>
      </c>
      <c r="BG243" s="151">
        <f>IF(N243="zákl. přenesená",J243,0)</f>
        <v>0</v>
      </c>
      <c r="BH243" s="151">
        <f>IF(N243="sníž. přenesená",J243,0)</f>
        <v>0</v>
      </c>
      <c r="BI243" s="151">
        <f>IF(N243="nulová",J243,0)</f>
        <v>0</v>
      </c>
      <c r="BJ243" s="16" t="s">
        <v>83</v>
      </c>
      <c r="BK243" s="151">
        <f>ROUND(I243*H243,2)</f>
        <v>0</v>
      </c>
      <c r="BL243" s="16" t="s">
        <v>234</v>
      </c>
      <c r="BM243" s="150" t="s">
        <v>459</v>
      </c>
    </row>
    <row r="244" spans="2:65" s="11" customFormat="1" ht="22.9" customHeight="1">
      <c r="B244" s="126"/>
      <c r="D244" s="127" t="s">
        <v>75</v>
      </c>
      <c r="E244" s="135" t="s">
        <v>460</v>
      </c>
      <c r="F244" s="135" t="s">
        <v>461</v>
      </c>
      <c r="I244" s="129"/>
      <c r="J244" s="136">
        <f>BK244</f>
        <v>0</v>
      </c>
      <c r="L244" s="126"/>
      <c r="M244" s="130"/>
      <c r="P244" s="131">
        <f>SUM(P245:P270)</f>
        <v>0</v>
      </c>
      <c r="R244" s="131">
        <f>SUM(R245:R270)</f>
        <v>1.8345015</v>
      </c>
      <c r="T244" s="132">
        <f>SUM(T245:T270)</f>
        <v>0.83343299999999998</v>
      </c>
      <c r="AR244" s="127" t="s">
        <v>85</v>
      </c>
      <c r="AT244" s="133" t="s">
        <v>75</v>
      </c>
      <c r="AU244" s="133" t="s">
        <v>83</v>
      </c>
      <c r="AY244" s="127" t="s">
        <v>158</v>
      </c>
      <c r="BK244" s="134">
        <f>SUM(BK245:BK270)</f>
        <v>0</v>
      </c>
    </row>
    <row r="245" spans="2:65" s="1" customFormat="1" ht="16.5" customHeight="1">
      <c r="B245" s="137"/>
      <c r="C245" s="138" t="s">
        <v>462</v>
      </c>
      <c r="D245" s="138" t="s">
        <v>161</v>
      </c>
      <c r="E245" s="139" t="s">
        <v>463</v>
      </c>
      <c r="F245" s="140" t="s">
        <v>464</v>
      </c>
      <c r="G245" s="141" t="s">
        <v>220</v>
      </c>
      <c r="H245" s="142">
        <v>40.57</v>
      </c>
      <c r="I245" s="143"/>
      <c r="J245" s="144">
        <f>ROUND(I245*H245,2)</f>
        <v>0</v>
      </c>
      <c r="K245" s="145"/>
      <c r="L245" s="31"/>
      <c r="M245" s="146" t="s">
        <v>1</v>
      </c>
      <c r="N245" s="147" t="s">
        <v>41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234</v>
      </c>
      <c r="AT245" s="150" t="s">
        <v>161</v>
      </c>
      <c r="AU245" s="150" t="s">
        <v>85</v>
      </c>
      <c r="AY245" s="16" t="s">
        <v>158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6" t="s">
        <v>83</v>
      </c>
      <c r="BK245" s="151">
        <f>ROUND(I245*H245,2)</f>
        <v>0</v>
      </c>
      <c r="BL245" s="16" t="s">
        <v>234</v>
      </c>
      <c r="BM245" s="150" t="s">
        <v>465</v>
      </c>
    </row>
    <row r="246" spans="2:65" s="12" customFormat="1" ht="22.5">
      <c r="B246" s="152"/>
      <c r="D246" s="153" t="s">
        <v>192</v>
      </c>
      <c r="E246" s="154" t="s">
        <v>1</v>
      </c>
      <c r="F246" s="155" t="s">
        <v>466</v>
      </c>
      <c r="H246" s="156">
        <v>28.76</v>
      </c>
      <c r="I246" s="157"/>
      <c r="L246" s="152"/>
      <c r="M246" s="158"/>
      <c r="T246" s="159"/>
      <c r="AT246" s="154" t="s">
        <v>192</v>
      </c>
      <c r="AU246" s="154" t="s">
        <v>85</v>
      </c>
      <c r="AV246" s="12" t="s">
        <v>85</v>
      </c>
      <c r="AW246" s="12" t="s">
        <v>32</v>
      </c>
      <c r="AX246" s="12" t="s">
        <v>76</v>
      </c>
      <c r="AY246" s="154" t="s">
        <v>158</v>
      </c>
    </row>
    <row r="247" spans="2:65" s="12" customFormat="1" ht="11.25">
      <c r="B247" s="152"/>
      <c r="D247" s="153" t="s">
        <v>192</v>
      </c>
      <c r="E247" s="154" t="s">
        <v>1</v>
      </c>
      <c r="F247" s="155" t="s">
        <v>467</v>
      </c>
      <c r="H247" s="156">
        <v>11.81</v>
      </c>
      <c r="I247" s="157"/>
      <c r="L247" s="152"/>
      <c r="M247" s="158"/>
      <c r="T247" s="159"/>
      <c r="AT247" s="154" t="s">
        <v>192</v>
      </c>
      <c r="AU247" s="154" t="s">
        <v>85</v>
      </c>
      <c r="AV247" s="12" t="s">
        <v>85</v>
      </c>
      <c r="AW247" s="12" t="s">
        <v>32</v>
      </c>
      <c r="AX247" s="12" t="s">
        <v>76</v>
      </c>
      <c r="AY247" s="154" t="s">
        <v>158</v>
      </c>
    </row>
    <row r="248" spans="2:65" s="13" customFormat="1" ht="11.25">
      <c r="B248" s="160"/>
      <c r="D248" s="153" t="s">
        <v>192</v>
      </c>
      <c r="E248" s="161" t="s">
        <v>1</v>
      </c>
      <c r="F248" s="162" t="s">
        <v>255</v>
      </c>
      <c r="H248" s="163">
        <v>40.57</v>
      </c>
      <c r="I248" s="164"/>
      <c r="L248" s="160"/>
      <c r="M248" s="165"/>
      <c r="T248" s="166"/>
      <c r="AT248" s="161" t="s">
        <v>192</v>
      </c>
      <c r="AU248" s="161" t="s">
        <v>85</v>
      </c>
      <c r="AV248" s="13" t="s">
        <v>165</v>
      </c>
      <c r="AW248" s="13" t="s">
        <v>32</v>
      </c>
      <c r="AX248" s="13" t="s">
        <v>83</v>
      </c>
      <c r="AY248" s="161" t="s">
        <v>158</v>
      </c>
    </row>
    <row r="249" spans="2:65" s="1" customFormat="1" ht="16.5" customHeight="1">
      <c r="B249" s="137"/>
      <c r="C249" s="138" t="s">
        <v>468</v>
      </c>
      <c r="D249" s="138" t="s">
        <v>161</v>
      </c>
      <c r="E249" s="139" t="s">
        <v>469</v>
      </c>
      <c r="F249" s="140" t="s">
        <v>470</v>
      </c>
      <c r="G249" s="141" t="s">
        <v>220</v>
      </c>
      <c r="H249" s="142">
        <v>40.57</v>
      </c>
      <c r="I249" s="143"/>
      <c r="J249" s="144">
        <f>ROUND(I249*H249,2)</f>
        <v>0</v>
      </c>
      <c r="K249" s="145"/>
      <c r="L249" s="31"/>
      <c r="M249" s="146" t="s">
        <v>1</v>
      </c>
      <c r="N249" s="147" t="s">
        <v>41</v>
      </c>
      <c r="P249" s="148">
        <f>O249*H249</f>
        <v>0</v>
      </c>
      <c r="Q249" s="148">
        <v>2.9999999999999997E-4</v>
      </c>
      <c r="R249" s="148">
        <f>Q249*H249</f>
        <v>1.2171E-2</v>
      </c>
      <c r="S249" s="148">
        <v>0</v>
      </c>
      <c r="T249" s="149">
        <f>S249*H249</f>
        <v>0</v>
      </c>
      <c r="AR249" s="150" t="s">
        <v>234</v>
      </c>
      <c r="AT249" s="150" t="s">
        <v>161</v>
      </c>
      <c r="AU249" s="150" t="s">
        <v>85</v>
      </c>
      <c r="AY249" s="16" t="s">
        <v>158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6" t="s">
        <v>83</v>
      </c>
      <c r="BK249" s="151">
        <f>ROUND(I249*H249,2)</f>
        <v>0</v>
      </c>
      <c r="BL249" s="16" t="s">
        <v>234</v>
      </c>
      <c r="BM249" s="150" t="s">
        <v>471</v>
      </c>
    </row>
    <row r="250" spans="2:65" s="1" customFormat="1" ht="24.2" customHeight="1">
      <c r="B250" s="137"/>
      <c r="C250" s="138" t="s">
        <v>472</v>
      </c>
      <c r="D250" s="138" t="s">
        <v>161</v>
      </c>
      <c r="E250" s="139" t="s">
        <v>473</v>
      </c>
      <c r="F250" s="140" t="s">
        <v>474</v>
      </c>
      <c r="G250" s="141" t="s">
        <v>220</v>
      </c>
      <c r="H250" s="142">
        <v>40.57</v>
      </c>
      <c r="I250" s="143"/>
      <c r="J250" s="144">
        <f>ROUND(I250*H250,2)</f>
        <v>0</v>
      </c>
      <c r="K250" s="145"/>
      <c r="L250" s="31"/>
      <c r="M250" s="146" t="s">
        <v>1</v>
      </c>
      <c r="N250" s="147" t="s">
        <v>41</v>
      </c>
      <c r="P250" s="148">
        <f>O250*H250</f>
        <v>0</v>
      </c>
      <c r="Q250" s="148">
        <v>7.4999999999999997E-3</v>
      </c>
      <c r="R250" s="148">
        <f>Q250*H250</f>
        <v>0.30427500000000002</v>
      </c>
      <c r="S250" s="148">
        <v>0</v>
      </c>
      <c r="T250" s="149">
        <f>S250*H250</f>
        <v>0</v>
      </c>
      <c r="AR250" s="150" t="s">
        <v>234</v>
      </c>
      <c r="AT250" s="150" t="s">
        <v>161</v>
      </c>
      <c r="AU250" s="150" t="s">
        <v>85</v>
      </c>
      <c r="AY250" s="16" t="s">
        <v>158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6" t="s">
        <v>83</v>
      </c>
      <c r="BK250" s="151">
        <f>ROUND(I250*H250,2)</f>
        <v>0</v>
      </c>
      <c r="BL250" s="16" t="s">
        <v>234</v>
      </c>
      <c r="BM250" s="150" t="s">
        <v>475</v>
      </c>
    </row>
    <row r="251" spans="2:65" s="1" customFormat="1" ht="33" customHeight="1">
      <c r="B251" s="137"/>
      <c r="C251" s="138" t="s">
        <v>476</v>
      </c>
      <c r="D251" s="138" t="s">
        <v>161</v>
      </c>
      <c r="E251" s="139" t="s">
        <v>477</v>
      </c>
      <c r="F251" s="140" t="s">
        <v>478</v>
      </c>
      <c r="G251" s="141" t="s">
        <v>263</v>
      </c>
      <c r="H251" s="142">
        <v>10.46</v>
      </c>
      <c r="I251" s="143"/>
      <c r="J251" s="144">
        <f>ROUND(I251*H251,2)</f>
        <v>0</v>
      </c>
      <c r="K251" s="145"/>
      <c r="L251" s="31"/>
      <c r="M251" s="146" t="s">
        <v>1</v>
      </c>
      <c r="N251" s="147" t="s">
        <v>41</v>
      </c>
      <c r="P251" s="148">
        <f>O251*H251</f>
        <v>0</v>
      </c>
      <c r="Q251" s="148">
        <v>4.2999999999999999E-4</v>
      </c>
      <c r="R251" s="148">
        <f>Q251*H251</f>
        <v>4.4978000000000006E-3</v>
      </c>
      <c r="S251" s="148">
        <v>0</v>
      </c>
      <c r="T251" s="149">
        <f>S251*H251</f>
        <v>0</v>
      </c>
      <c r="AR251" s="150" t="s">
        <v>234</v>
      </c>
      <c r="AT251" s="150" t="s">
        <v>161</v>
      </c>
      <c r="AU251" s="150" t="s">
        <v>85</v>
      </c>
      <c r="AY251" s="16" t="s">
        <v>158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6" t="s">
        <v>83</v>
      </c>
      <c r="BK251" s="151">
        <f>ROUND(I251*H251,2)</f>
        <v>0</v>
      </c>
      <c r="BL251" s="16" t="s">
        <v>234</v>
      </c>
      <c r="BM251" s="150" t="s">
        <v>479</v>
      </c>
    </row>
    <row r="252" spans="2:65" s="12" customFormat="1" ht="11.25">
      <c r="B252" s="152"/>
      <c r="D252" s="153" t="s">
        <v>192</v>
      </c>
      <c r="E252" s="154" t="s">
        <v>1</v>
      </c>
      <c r="F252" s="155" t="s">
        <v>480</v>
      </c>
      <c r="H252" s="156">
        <v>10.46</v>
      </c>
      <c r="I252" s="157"/>
      <c r="L252" s="152"/>
      <c r="M252" s="158"/>
      <c r="T252" s="159"/>
      <c r="AT252" s="154" t="s">
        <v>192</v>
      </c>
      <c r="AU252" s="154" t="s">
        <v>85</v>
      </c>
      <c r="AV252" s="12" t="s">
        <v>85</v>
      </c>
      <c r="AW252" s="12" t="s">
        <v>32</v>
      </c>
      <c r="AX252" s="12" t="s">
        <v>83</v>
      </c>
      <c r="AY252" s="154" t="s">
        <v>158</v>
      </c>
    </row>
    <row r="253" spans="2:65" s="1" customFormat="1" ht="24.2" customHeight="1">
      <c r="B253" s="137"/>
      <c r="C253" s="167" t="s">
        <v>481</v>
      </c>
      <c r="D253" s="167" t="s">
        <v>267</v>
      </c>
      <c r="E253" s="168" t="s">
        <v>482</v>
      </c>
      <c r="F253" s="169" t="s">
        <v>483</v>
      </c>
      <c r="G253" s="170" t="s">
        <v>366</v>
      </c>
      <c r="H253" s="171">
        <v>25.888999999999999</v>
      </c>
      <c r="I253" s="172"/>
      <c r="J253" s="173">
        <f>ROUND(I253*H253,2)</f>
        <v>0</v>
      </c>
      <c r="K253" s="174"/>
      <c r="L253" s="175"/>
      <c r="M253" s="176" t="s">
        <v>1</v>
      </c>
      <c r="N253" s="177" t="s">
        <v>41</v>
      </c>
      <c r="P253" s="148">
        <f>O253*H253</f>
        <v>0</v>
      </c>
      <c r="Q253" s="148">
        <v>8.9999999999999998E-4</v>
      </c>
      <c r="R253" s="148">
        <f>Q253*H253</f>
        <v>2.3300099999999997E-2</v>
      </c>
      <c r="S253" s="148">
        <v>0</v>
      </c>
      <c r="T253" s="149">
        <f>S253*H253</f>
        <v>0</v>
      </c>
      <c r="AR253" s="150" t="s">
        <v>316</v>
      </c>
      <c r="AT253" s="150" t="s">
        <v>267</v>
      </c>
      <c r="AU253" s="150" t="s">
        <v>85</v>
      </c>
      <c r="AY253" s="16" t="s">
        <v>158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6" t="s">
        <v>83</v>
      </c>
      <c r="BK253" s="151">
        <f>ROUND(I253*H253,2)</f>
        <v>0</v>
      </c>
      <c r="BL253" s="16" t="s">
        <v>234</v>
      </c>
      <c r="BM253" s="150" t="s">
        <v>484</v>
      </c>
    </row>
    <row r="254" spans="2:65" s="12" customFormat="1" ht="11.25">
      <c r="B254" s="152"/>
      <c r="D254" s="153" t="s">
        <v>192</v>
      </c>
      <c r="F254" s="155" t="s">
        <v>485</v>
      </c>
      <c r="H254" s="156">
        <v>25.888999999999999</v>
      </c>
      <c r="I254" s="157"/>
      <c r="L254" s="152"/>
      <c r="M254" s="158"/>
      <c r="T254" s="159"/>
      <c r="AT254" s="154" t="s">
        <v>192</v>
      </c>
      <c r="AU254" s="154" t="s">
        <v>85</v>
      </c>
      <c r="AV254" s="12" t="s">
        <v>85</v>
      </c>
      <c r="AW254" s="12" t="s">
        <v>3</v>
      </c>
      <c r="AX254" s="12" t="s">
        <v>83</v>
      </c>
      <c r="AY254" s="154" t="s">
        <v>158</v>
      </c>
    </row>
    <row r="255" spans="2:65" s="1" customFormat="1" ht="16.5" customHeight="1">
      <c r="B255" s="137"/>
      <c r="C255" s="138" t="s">
        <v>486</v>
      </c>
      <c r="D255" s="138" t="s">
        <v>161</v>
      </c>
      <c r="E255" s="139" t="s">
        <v>487</v>
      </c>
      <c r="F255" s="140" t="s">
        <v>488</v>
      </c>
      <c r="G255" s="141" t="s">
        <v>220</v>
      </c>
      <c r="H255" s="142">
        <v>23.61</v>
      </c>
      <c r="I255" s="143"/>
      <c r="J255" s="144">
        <f>ROUND(I255*H255,2)</f>
        <v>0</v>
      </c>
      <c r="K255" s="145"/>
      <c r="L255" s="31"/>
      <c r="M255" s="146" t="s">
        <v>1</v>
      </c>
      <c r="N255" s="147" t="s">
        <v>41</v>
      </c>
      <c r="P255" s="148">
        <f>O255*H255</f>
        <v>0</v>
      </c>
      <c r="Q255" s="148">
        <v>0</v>
      </c>
      <c r="R255" s="148">
        <f>Q255*H255</f>
        <v>0</v>
      </c>
      <c r="S255" s="148">
        <v>3.5299999999999998E-2</v>
      </c>
      <c r="T255" s="149">
        <f>S255*H255</f>
        <v>0.83343299999999998</v>
      </c>
      <c r="AR255" s="150" t="s">
        <v>234</v>
      </c>
      <c r="AT255" s="150" t="s">
        <v>161</v>
      </c>
      <c r="AU255" s="150" t="s">
        <v>85</v>
      </c>
      <c r="AY255" s="16" t="s">
        <v>158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6" t="s">
        <v>83</v>
      </c>
      <c r="BK255" s="151">
        <f>ROUND(I255*H255,2)</f>
        <v>0</v>
      </c>
      <c r="BL255" s="16" t="s">
        <v>234</v>
      </c>
      <c r="BM255" s="150" t="s">
        <v>489</v>
      </c>
    </row>
    <row r="256" spans="2:65" s="12" customFormat="1" ht="11.25">
      <c r="B256" s="152"/>
      <c r="D256" s="153" t="s">
        <v>192</v>
      </c>
      <c r="E256" s="154" t="s">
        <v>1</v>
      </c>
      <c r="F256" s="155" t="s">
        <v>490</v>
      </c>
      <c r="H256" s="156">
        <v>23.61</v>
      </c>
      <c r="I256" s="157"/>
      <c r="L256" s="152"/>
      <c r="M256" s="158"/>
      <c r="T256" s="159"/>
      <c r="AT256" s="154" t="s">
        <v>192</v>
      </c>
      <c r="AU256" s="154" t="s">
        <v>85</v>
      </c>
      <c r="AV256" s="12" t="s">
        <v>85</v>
      </c>
      <c r="AW256" s="12" t="s">
        <v>32</v>
      </c>
      <c r="AX256" s="12" t="s">
        <v>83</v>
      </c>
      <c r="AY256" s="154" t="s">
        <v>158</v>
      </c>
    </row>
    <row r="257" spans="2:65" s="1" customFormat="1" ht="37.9" customHeight="1">
      <c r="B257" s="137"/>
      <c r="C257" s="138" t="s">
        <v>491</v>
      </c>
      <c r="D257" s="138" t="s">
        <v>161</v>
      </c>
      <c r="E257" s="139" t="s">
        <v>492</v>
      </c>
      <c r="F257" s="140" t="s">
        <v>493</v>
      </c>
      <c r="G257" s="141" t="s">
        <v>220</v>
      </c>
      <c r="H257" s="142">
        <v>40.57</v>
      </c>
      <c r="I257" s="143"/>
      <c r="J257" s="144">
        <f>ROUND(I257*H257,2)</f>
        <v>0</v>
      </c>
      <c r="K257" s="145"/>
      <c r="L257" s="31"/>
      <c r="M257" s="146" t="s">
        <v>1</v>
      </c>
      <c r="N257" s="147" t="s">
        <v>41</v>
      </c>
      <c r="P257" s="148">
        <f>O257*H257</f>
        <v>0</v>
      </c>
      <c r="Q257" s="148">
        <v>9.2200000000000008E-3</v>
      </c>
      <c r="R257" s="148">
        <f>Q257*H257</f>
        <v>0.37405540000000004</v>
      </c>
      <c r="S257" s="148">
        <v>0</v>
      </c>
      <c r="T257" s="149">
        <f>S257*H257</f>
        <v>0</v>
      </c>
      <c r="AR257" s="150" t="s">
        <v>234</v>
      </c>
      <c r="AT257" s="150" t="s">
        <v>161</v>
      </c>
      <c r="AU257" s="150" t="s">
        <v>85</v>
      </c>
      <c r="AY257" s="16" t="s">
        <v>158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6" t="s">
        <v>83</v>
      </c>
      <c r="BK257" s="151">
        <f>ROUND(I257*H257,2)</f>
        <v>0</v>
      </c>
      <c r="BL257" s="16" t="s">
        <v>234</v>
      </c>
      <c r="BM257" s="150" t="s">
        <v>494</v>
      </c>
    </row>
    <row r="258" spans="2:65" s="12" customFormat="1" ht="22.5">
      <c r="B258" s="152"/>
      <c r="D258" s="153" t="s">
        <v>192</v>
      </c>
      <c r="E258" s="154" t="s">
        <v>1</v>
      </c>
      <c r="F258" s="155" t="s">
        <v>466</v>
      </c>
      <c r="H258" s="156">
        <v>28.76</v>
      </c>
      <c r="I258" s="157"/>
      <c r="L258" s="152"/>
      <c r="M258" s="158"/>
      <c r="T258" s="159"/>
      <c r="AT258" s="154" t="s">
        <v>192</v>
      </c>
      <c r="AU258" s="154" t="s">
        <v>85</v>
      </c>
      <c r="AV258" s="12" t="s">
        <v>85</v>
      </c>
      <c r="AW258" s="12" t="s">
        <v>32</v>
      </c>
      <c r="AX258" s="12" t="s">
        <v>76</v>
      </c>
      <c r="AY258" s="154" t="s">
        <v>158</v>
      </c>
    </row>
    <row r="259" spans="2:65" s="12" customFormat="1" ht="11.25">
      <c r="B259" s="152"/>
      <c r="D259" s="153" t="s">
        <v>192</v>
      </c>
      <c r="E259" s="154" t="s">
        <v>1</v>
      </c>
      <c r="F259" s="155" t="s">
        <v>467</v>
      </c>
      <c r="H259" s="156">
        <v>11.81</v>
      </c>
      <c r="I259" s="157"/>
      <c r="L259" s="152"/>
      <c r="M259" s="158"/>
      <c r="T259" s="159"/>
      <c r="AT259" s="154" t="s">
        <v>192</v>
      </c>
      <c r="AU259" s="154" t="s">
        <v>85</v>
      </c>
      <c r="AV259" s="12" t="s">
        <v>85</v>
      </c>
      <c r="AW259" s="12" t="s">
        <v>32</v>
      </c>
      <c r="AX259" s="12" t="s">
        <v>76</v>
      </c>
      <c r="AY259" s="154" t="s">
        <v>158</v>
      </c>
    </row>
    <row r="260" spans="2:65" s="13" customFormat="1" ht="11.25">
      <c r="B260" s="160"/>
      <c r="D260" s="153" t="s">
        <v>192</v>
      </c>
      <c r="E260" s="161" t="s">
        <v>1</v>
      </c>
      <c r="F260" s="162" t="s">
        <v>255</v>
      </c>
      <c r="H260" s="163">
        <v>40.57</v>
      </c>
      <c r="I260" s="164"/>
      <c r="L260" s="160"/>
      <c r="M260" s="165"/>
      <c r="T260" s="166"/>
      <c r="AT260" s="161" t="s">
        <v>192</v>
      </c>
      <c r="AU260" s="161" t="s">
        <v>85</v>
      </c>
      <c r="AV260" s="13" t="s">
        <v>165</v>
      </c>
      <c r="AW260" s="13" t="s">
        <v>32</v>
      </c>
      <c r="AX260" s="13" t="s">
        <v>83</v>
      </c>
      <c r="AY260" s="161" t="s">
        <v>158</v>
      </c>
    </row>
    <row r="261" spans="2:65" s="1" customFormat="1" ht="33" customHeight="1">
      <c r="B261" s="137"/>
      <c r="C261" s="167" t="s">
        <v>495</v>
      </c>
      <c r="D261" s="167" t="s">
        <v>267</v>
      </c>
      <c r="E261" s="168" t="s">
        <v>496</v>
      </c>
      <c r="F261" s="169" t="s">
        <v>497</v>
      </c>
      <c r="G261" s="170" t="s">
        <v>220</v>
      </c>
      <c r="H261" s="171">
        <v>46.655999999999999</v>
      </c>
      <c r="I261" s="172"/>
      <c r="J261" s="173">
        <f>ROUND(I261*H261,2)</f>
        <v>0</v>
      </c>
      <c r="K261" s="174"/>
      <c r="L261" s="175"/>
      <c r="M261" s="176" t="s">
        <v>1</v>
      </c>
      <c r="N261" s="177" t="s">
        <v>41</v>
      </c>
      <c r="P261" s="148">
        <f>O261*H261</f>
        <v>0</v>
      </c>
      <c r="Q261" s="148">
        <v>2.1999999999999999E-2</v>
      </c>
      <c r="R261" s="148">
        <f>Q261*H261</f>
        <v>1.026432</v>
      </c>
      <c r="S261" s="148">
        <v>0</v>
      </c>
      <c r="T261" s="149">
        <f>S261*H261</f>
        <v>0</v>
      </c>
      <c r="AR261" s="150" t="s">
        <v>316</v>
      </c>
      <c r="AT261" s="150" t="s">
        <v>267</v>
      </c>
      <c r="AU261" s="150" t="s">
        <v>85</v>
      </c>
      <c r="AY261" s="16" t="s">
        <v>158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6" t="s">
        <v>83</v>
      </c>
      <c r="BK261" s="151">
        <f>ROUND(I261*H261,2)</f>
        <v>0</v>
      </c>
      <c r="BL261" s="16" t="s">
        <v>234</v>
      </c>
      <c r="BM261" s="150" t="s">
        <v>498</v>
      </c>
    </row>
    <row r="262" spans="2:65" s="12" customFormat="1" ht="11.25">
      <c r="B262" s="152"/>
      <c r="D262" s="153" t="s">
        <v>192</v>
      </c>
      <c r="F262" s="155" t="s">
        <v>499</v>
      </c>
      <c r="H262" s="156">
        <v>46.655999999999999</v>
      </c>
      <c r="I262" s="157"/>
      <c r="L262" s="152"/>
      <c r="M262" s="158"/>
      <c r="T262" s="159"/>
      <c r="AT262" s="154" t="s">
        <v>192</v>
      </c>
      <c r="AU262" s="154" t="s">
        <v>85</v>
      </c>
      <c r="AV262" s="12" t="s">
        <v>85</v>
      </c>
      <c r="AW262" s="12" t="s">
        <v>3</v>
      </c>
      <c r="AX262" s="12" t="s">
        <v>83</v>
      </c>
      <c r="AY262" s="154" t="s">
        <v>158</v>
      </c>
    </row>
    <row r="263" spans="2:65" s="1" customFormat="1" ht="33" customHeight="1">
      <c r="B263" s="137"/>
      <c r="C263" s="138" t="s">
        <v>500</v>
      </c>
      <c r="D263" s="138" t="s">
        <v>161</v>
      </c>
      <c r="E263" s="139" t="s">
        <v>501</v>
      </c>
      <c r="F263" s="140" t="s">
        <v>502</v>
      </c>
      <c r="G263" s="141" t="s">
        <v>220</v>
      </c>
      <c r="H263" s="142">
        <v>14.47</v>
      </c>
      <c r="I263" s="143"/>
      <c r="J263" s="144">
        <f>ROUND(I263*H263,2)</f>
        <v>0</v>
      </c>
      <c r="K263" s="145"/>
      <c r="L263" s="31"/>
      <c r="M263" s="146" t="s">
        <v>1</v>
      </c>
      <c r="N263" s="147" t="s">
        <v>41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234</v>
      </c>
      <c r="AT263" s="150" t="s">
        <v>161</v>
      </c>
      <c r="AU263" s="150" t="s">
        <v>85</v>
      </c>
      <c r="AY263" s="16" t="s">
        <v>158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6" t="s">
        <v>83</v>
      </c>
      <c r="BK263" s="151">
        <f>ROUND(I263*H263,2)</f>
        <v>0</v>
      </c>
      <c r="BL263" s="16" t="s">
        <v>234</v>
      </c>
      <c r="BM263" s="150" t="s">
        <v>503</v>
      </c>
    </row>
    <row r="264" spans="2:65" s="12" customFormat="1" ht="11.25">
      <c r="B264" s="152"/>
      <c r="D264" s="153" t="s">
        <v>192</v>
      </c>
      <c r="E264" s="154" t="s">
        <v>1</v>
      </c>
      <c r="F264" s="155" t="s">
        <v>504</v>
      </c>
      <c r="H264" s="156">
        <v>8.75</v>
      </c>
      <c r="I264" s="157"/>
      <c r="L264" s="152"/>
      <c r="M264" s="158"/>
      <c r="T264" s="159"/>
      <c r="AT264" s="154" t="s">
        <v>192</v>
      </c>
      <c r="AU264" s="154" t="s">
        <v>85</v>
      </c>
      <c r="AV264" s="12" t="s">
        <v>85</v>
      </c>
      <c r="AW264" s="12" t="s">
        <v>32</v>
      </c>
      <c r="AX264" s="12" t="s">
        <v>76</v>
      </c>
      <c r="AY264" s="154" t="s">
        <v>158</v>
      </c>
    </row>
    <row r="265" spans="2:65" s="12" customFormat="1" ht="11.25">
      <c r="B265" s="152"/>
      <c r="D265" s="153" t="s">
        <v>192</v>
      </c>
      <c r="E265" s="154" t="s">
        <v>1</v>
      </c>
      <c r="F265" s="155" t="s">
        <v>505</v>
      </c>
      <c r="H265" s="156">
        <v>5.72</v>
      </c>
      <c r="I265" s="157"/>
      <c r="L265" s="152"/>
      <c r="M265" s="158"/>
      <c r="T265" s="159"/>
      <c r="AT265" s="154" t="s">
        <v>192</v>
      </c>
      <c r="AU265" s="154" t="s">
        <v>85</v>
      </c>
      <c r="AV265" s="12" t="s">
        <v>85</v>
      </c>
      <c r="AW265" s="12" t="s">
        <v>32</v>
      </c>
      <c r="AX265" s="12" t="s">
        <v>76</v>
      </c>
      <c r="AY265" s="154" t="s">
        <v>158</v>
      </c>
    </row>
    <row r="266" spans="2:65" s="13" customFormat="1" ht="11.25">
      <c r="B266" s="160"/>
      <c r="D266" s="153" t="s">
        <v>192</v>
      </c>
      <c r="E266" s="161" t="s">
        <v>1</v>
      </c>
      <c r="F266" s="162" t="s">
        <v>255</v>
      </c>
      <c r="H266" s="163">
        <v>14.47</v>
      </c>
      <c r="I266" s="164"/>
      <c r="L266" s="160"/>
      <c r="M266" s="165"/>
      <c r="T266" s="166"/>
      <c r="AT266" s="161" t="s">
        <v>192</v>
      </c>
      <c r="AU266" s="161" t="s">
        <v>85</v>
      </c>
      <c r="AV266" s="13" t="s">
        <v>165</v>
      </c>
      <c r="AW266" s="13" t="s">
        <v>32</v>
      </c>
      <c r="AX266" s="13" t="s">
        <v>83</v>
      </c>
      <c r="AY266" s="161" t="s">
        <v>158</v>
      </c>
    </row>
    <row r="267" spans="2:65" s="1" customFormat="1" ht="24.2" customHeight="1">
      <c r="B267" s="137"/>
      <c r="C267" s="138" t="s">
        <v>506</v>
      </c>
      <c r="D267" s="138" t="s">
        <v>161</v>
      </c>
      <c r="E267" s="139" t="s">
        <v>507</v>
      </c>
      <c r="F267" s="140" t="s">
        <v>508</v>
      </c>
      <c r="G267" s="141" t="s">
        <v>220</v>
      </c>
      <c r="H267" s="142">
        <v>40.57</v>
      </c>
      <c r="I267" s="143"/>
      <c r="J267" s="144">
        <f>ROUND(I267*H267,2)</f>
        <v>0</v>
      </c>
      <c r="K267" s="145"/>
      <c r="L267" s="31"/>
      <c r="M267" s="146" t="s">
        <v>1</v>
      </c>
      <c r="N267" s="147" t="s">
        <v>41</v>
      </c>
      <c r="P267" s="148">
        <f>O267*H267</f>
        <v>0</v>
      </c>
      <c r="Q267" s="148">
        <v>1.5E-3</v>
      </c>
      <c r="R267" s="148">
        <f>Q267*H267</f>
        <v>6.0854999999999999E-2</v>
      </c>
      <c r="S267" s="148">
        <v>0</v>
      </c>
      <c r="T267" s="149">
        <f>S267*H267</f>
        <v>0</v>
      </c>
      <c r="AR267" s="150" t="s">
        <v>234</v>
      </c>
      <c r="AT267" s="150" t="s">
        <v>161</v>
      </c>
      <c r="AU267" s="150" t="s">
        <v>85</v>
      </c>
      <c r="AY267" s="16" t="s">
        <v>158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6" t="s">
        <v>83</v>
      </c>
      <c r="BK267" s="151">
        <f>ROUND(I267*H267,2)</f>
        <v>0</v>
      </c>
      <c r="BL267" s="16" t="s">
        <v>234</v>
      </c>
      <c r="BM267" s="150" t="s">
        <v>509</v>
      </c>
    </row>
    <row r="268" spans="2:65" s="1" customFormat="1" ht="16.5" customHeight="1">
      <c r="B268" s="137"/>
      <c r="C268" s="138" t="s">
        <v>510</v>
      </c>
      <c r="D268" s="138" t="s">
        <v>161</v>
      </c>
      <c r="E268" s="139" t="s">
        <v>511</v>
      </c>
      <c r="F268" s="140" t="s">
        <v>512</v>
      </c>
      <c r="G268" s="141" t="s">
        <v>263</v>
      </c>
      <c r="H268" s="142">
        <v>90.36</v>
      </c>
      <c r="I268" s="143"/>
      <c r="J268" s="144">
        <f>ROUND(I268*H268,2)</f>
        <v>0</v>
      </c>
      <c r="K268" s="145"/>
      <c r="L268" s="31"/>
      <c r="M268" s="146" t="s">
        <v>1</v>
      </c>
      <c r="N268" s="147" t="s">
        <v>41</v>
      </c>
      <c r="P268" s="148">
        <f>O268*H268</f>
        <v>0</v>
      </c>
      <c r="Q268" s="148">
        <v>3.2000000000000003E-4</v>
      </c>
      <c r="R268" s="148">
        <f>Q268*H268</f>
        <v>2.8915200000000002E-2</v>
      </c>
      <c r="S268" s="148">
        <v>0</v>
      </c>
      <c r="T268" s="149">
        <f>S268*H268</f>
        <v>0</v>
      </c>
      <c r="AR268" s="150" t="s">
        <v>234</v>
      </c>
      <c r="AT268" s="150" t="s">
        <v>161</v>
      </c>
      <c r="AU268" s="150" t="s">
        <v>85</v>
      </c>
      <c r="AY268" s="16" t="s">
        <v>158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6" t="s">
        <v>83</v>
      </c>
      <c r="BK268" s="151">
        <f>ROUND(I268*H268,2)</f>
        <v>0</v>
      </c>
      <c r="BL268" s="16" t="s">
        <v>234</v>
      </c>
      <c r="BM268" s="150" t="s">
        <v>513</v>
      </c>
    </row>
    <row r="269" spans="2:65" s="12" customFormat="1" ht="22.5">
      <c r="B269" s="152"/>
      <c r="D269" s="153" t="s">
        <v>192</v>
      </c>
      <c r="E269" s="154" t="s">
        <v>1</v>
      </c>
      <c r="F269" s="155" t="s">
        <v>514</v>
      </c>
      <c r="H269" s="156">
        <v>90.36</v>
      </c>
      <c r="I269" s="157"/>
      <c r="L269" s="152"/>
      <c r="M269" s="158"/>
      <c r="T269" s="159"/>
      <c r="AT269" s="154" t="s">
        <v>192</v>
      </c>
      <c r="AU269" s="154" t="s">
        <v>85</v>
      </c>
      <c r="AV269" s="12" t="s">
        <v>85</v>
      </c>
      <c r="AW269" s="12" t="s">
        <v>32</v>
      </c>
      <c r="AX269" s="12" t="s">
        <v>83</v>
      </c>
      <c r="AY269" s="154" t="s">
        <v>158</v>
      </c>
    </row>
    <row r="270" spans="2:65" s="1" customFormat="1" ht="24.2" customHeight="1">
      <c r="B270" s="137"/>
      <c r="C270" s="138" t="s">
        <v>515</v>
      </c>
      <c r="D270" s="138" t="s">
        <v>161</v>
      </c>
      <c r="E270" s="139" t="s">
        <v>516</v>
      </c>
      <c r="F270" s="140" t="s">
        <v>517</v>
      </c>
      <c r="G270" s="141" t="s">
        <v>205</v>
      </c>
      <c r="H270" s="142">
        <v>1.835</v>
      </c>
      <c r="I270" s="143"/>
      <c r="J270" s="144">
        <f>ROUND(I270*H270,2)</f>
        <v>0</v>
      </c>
      <c r="K270" s="145"/>
      <c r="L270" s="31"/>
      <c r="M270" s="146" t="s">
        <v>1</v>
      </c>
      <c r="N270" s="147" t="s">
        <v>41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234</v>
      </c>
      <c r="AT270" s="150" t="s">
        <v>161</v>
      </c>
      <c r="AU270" s="150" t="s">
        <v>85</v>
      </c>
      <c r="AY270" s="16" t="s">
        <v>158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6" t="s">
        <v>83</v>
      </c>
      <c r="BK270" s="151">
        <f>ROUND(I270*H270,2)</f>
        <v>0</v>
      </c>
      <c r="BL270" s="16" t="s">
        <v>234</v>
      </c>
      <c r="BM270" s="150" t="s">
        <v>518</v>
      </c>
    </row>
    <row r="271" spans="2:65" s="11" customFormat="1" ht="22.9" customHeight="1">
      <c r="B271" s="126"/>
      <c r="D271" s="127" t="s">
        <v>75</v>
      </c>
      <c r="E271" s="135" t="s">
        <v>519</v>
      </c>
      <c r="F271" s="135" t="s">
        <v>520</v>
      </c>
      <c r="I271" s="129"/>
      <c r="J271" s="136">
        <f>BK271</f>
        <v>0</v>
      </c>
      <c r="L271" s="126"/>
      <c r="M271" s="130"/>
      <c r="P271" s="131">
        <f>SUM(P272:P275)</f>
        <v>0</v>
      </c>
      <c r="R271" s="131">
        <f>SUM(R272:R275)</f>
        <v>0</v>
      </c>
      <c r="T271" s="132">
        <f>SUM(T272:T275)</f>
        <v>4.9839000000000001E-2</v>
      </c>
      <c r="AR271" s="127" t="s">
        <v>85</v>
      </c>
      <c r="AT271" s="133" t="s">
        <v>75</v>
      </c>
      <c r="AU271" s="133" t="s">
        <v>83</v>
      </c>
      <c r="AY271" s="127" t="s">
        <v>158</v>
      </c>
      <c r="BK271" s="134">
        <f>SUM(BK272:BK275)</f>
        <v>0</v>
      </c>
    </row>
    <row r="272" spans="2:65" s="1" customFormat="1" ht="24.2" customHeight="1">
      <c r="B272" s="137"/>
      <c r="C272" s="138" t="s">
        <v>521</v>
      </c>
      <c r="D272" s="138" t="s">
        <v>161</v>
      </c>
      <c r="E272" s="139" t="s">
        <v>522</v>
      </c>
      <c r="F272" s="140" t="s">
        <v>523</v>
      </c>
      <c r="G272" s="141" t="s">
        <v>220</v>
      </c>
      <c r="H272" s="142">
        <v>18.45</v>
      </c>
      <c r="I272" s="143"/>
      <c r="J272" s="144">
        <f>ROUND(I272*H272,2)</f>
        <v>0</v>
      </c>
      <c r="K272" s="145"/>
      <c r="L272" s="31"/>
      <c r="M272" s="146" t="s">
        <v>1</v>
      </c>
      <c r="N272" s="147" t="s">
        <v>41</v>
      </c>
      <c r="P272" s="148">
        <f>O272*H272</f>
        <v>0</v>
      </c>
      <c r="Q272" s="148">
        <v>0</v>
      </c>
      <c r="R272" s="148">
        <f>Q272*H272</f>
        <v>0</v>
      </c>
      <c r="S272" s="148">
        <v>2.5000000000000001E-3</v>
      </c>
      <c r="T272" s="149">
        <f>S272*H272</f>
        <v>4.6124999999999999E-2</v>
      </c>
      <c r="AR272" s="150" t="s">
        <v>234</v>
      </c>
      <c r="AT272" s="150" t="s">
        <v>161</v>
      </c>
      <c r="AU272" s="150" t="s">
        <v>85</v>
      </c>
      <c r="AY272" s="16" t="s">
        <v>158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6" t="s">
        <v>83</v>
      </c>
      <c r="BK272" s="151">
        <f>ROUND(I272*H272,2)</f>
        <v>0</v>
      </c>
      <c r="BL272" s="16" t="s">
        <v>234</v>
      </c>
      <c r="BM272" s="150" t="s">
        <v>524</v>
      </c>
    </row>
    <row r="273" spans="2:65" s="12" customFormat="1" ht="11.25">
      <c r="B273" s="152"/>
      <c r="D273" s="153" t="s">
        <v>192</v>
      </c>
      <c r="E273" s="154" t="s">
        <v>1</v>
      </c>
      <c r="F273" s="155" t="s">
        <v>525</v>
      </c>
      <c r="H273" s="156">
        <v>18.45</v>
      </c>
      <c r="I273" s="157"/>
      <c r="L273" s="152"/>
      <c r="M273" s="158"/>
      <c r="T273" s="159"/>
      <c r="AT273" s="154" t="s">
        <v>192</v>
      </c>
      <c r="AU273" s="154" t="s">
        <v>85</v>
      </c>
      <c r="AV273" s="12" t="s">
        <v>85</v>
      </c>
      <c r="AW273" s="12" t="s">
        <v>32</v>
      </c>
      <c r="AX273" s="12" t="s">
        <v>83</v>
      </c>
      <c r="AY273" s="154" t="s">
        <v>158</v>
      </c>
    </row>
    <row r="274" spans="2:65" s="1" customFormat="1" ht="21.75" customHeight="1">
      <c r="B274" s="137"/>
      <c r="C274" s="138" t="s">
        <v>526</v>
      </c>
      <c r="D274" s="138" t="s">
        <v>161</v>
      </c>
      <c r="E274" s="139" t="s">
        <v>527</v>
      </c>
      <c r="F274" s="140" t="s">
        <v>528</v>
      </c>
      <c r="G274" s="141" t="s">
        <v>263</v>
      </c>
      <c r="H274" s="142">
        <v>12.38</v>
      </c>
      <c r="I274" s="143"/>
      <c r="J274" s="144">
        <f>ROUND(I274*H274,2)</f>
        <v>0</v>
      </c>
      <c r="K274" s="145"/>
      <c r="L274" s="31"/>
      <c r="M274" s="146" t="s">
        <v>1</v>
      </c>
      <c r="N274" s="147" t="s">
        <v>41</v>
      </c>
      <c r="P274" s="148">
        <f>O274*H274</f>
        <v>0</v>
      </c>
      <c r="Q274" s="148">
        <v>0</v>
      </c>
      <c r="R274" s="148">
        <f>Q274*H274</f>
        <v>0</v>
      </c>
      <c r="S274" s="148">
        <v>2.9999999999999997E-4</v>
      </c>
      <c r="T274" s="149">
        <f>S274*H274</f>
        <v>3.7139999999999999E-3</v>
      </c>
      <c r="AR274" s="150" t="s">
        <v>234</v>
      </c>
      <c r="AT274" s="150" t="s">
        <v>161</v>
      </c>
      <c r="AU274" s="150" t="s">
        <v>85</v>
      </c>
      <c r="AY274" s="16" t="s">
        <v>158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6" t="s">
        <v>83</v>
      </c>
      <c r="BK274" s="151">
        <f>ROUND(I274*H274,2)</f>
        <v>0</v>
      </c>
      <c r="BL274" s="16" t="s">
        <v>234</v>
      </c>
      <c r="BM274" s="150" t="s">
        <v>529</v>
      </c>
    </row>
    <row r="275" spans="2:65" s="12" customFormat="1" ht="11.25">
      <c r="B275" s="152"/>
      <c r="D275" s="153" t="s">
        <v>192</v>
      </c>
      <c r="E275" s="154" t="s">
        <v>1</v>
      </c>
      <c r="F275" s="155" t="s">
        <v>530</v>
      </c>
      <c r="H275" s="156">
        <v>12.38</v>
      </c>
      <c r="I275" s="157"/>
      <c r="L275" s="152"/>
      <c r="M275" s="158"/>
      <c r="T275" s="159"/>
      <c r="AT275" s="154" t="s">
        <v>192</v>
      </c>
      <c r="AU275" s="154" t="s">
        <v>85</v>
      </c>
      <c r="AV275" s="12" t="s">
        <v>85</v>
      </c>
      <c r="AW275" s="12" t="s">
        <v>32</v>
      </c>
      <c r="AX275" s="12" t="s">
        <v>83</v>
      </c>
      <c r="AY275" s="154" t="s">
        <v>158</v>
      </c>
    </row>
    <row r="276" spans="2:65" s="11" customFormat="1" ht="22.9" customHeight="1">
      <c r="B276" s="126"/>
      <c r="D276" s="127" t="s">
        <v>75</v>
      </c>
      <c r="E276" s="135" t="s">
        <v>531</v>
      </c>
      <c r="F276" s="135" t="s">
        <v>532</v>
      </c>
      <c r="I276" s="129"/>
      <c r="J276" s="136">
        <f>BK276</f>
        <v>0</v>
      </c>
      <c r="L276" s="126"/>
      <c r="M276" s="130"/>
      <c r="P276" s="131">
        <f>SUM(P277:P303)</f>
        <v>0</v>
      </c>
      <c r="R276" s="131">
        <f>SUM(R277:R303)</f>
        <v>2.2967629600000006</v>
      </c>
      <c r="T276" s="132">
        <f>SUM(T277:T303)</f>
        <v>1.6898271999999999</v>
      </c>
      <c r="AR276" s="127" t="s">
        <v>85</v>
      </c>
      <c r="AT276" s="133" t="s">
        <v>75</v>
      </c>
      <c r="AU276" s="133" t="s">
        <v>83</v>
      </c>
      <c r="AY276" s="127" t="s">
        <v>158</v>
      </c>
      <c r="BK276" s="134">
        <f>SUM(BK277:BK303)</f>
        <v>0</v>
      </c>
    </row>
    <row r="277" spans="2:65" s="1" customFormat="1" ht="16.5" customHeight="1">
      <c r="B277" s="137"/>
      <c r="C277" s="138" t="s">
        <v>533</v>
      </c>
      <c r="D277" s="138" t="s">
        <v>161</v>
      </c>
      <c r="E277" s="139" t="s">
        <v>534</v>
      </c>
      <c r="F277" s="140" t="s">
        <v>535</v>
      </c>
      <c r="G277" s="141" t="s">
        <v>220</v>
      </c>
      <c r="H277" s="142">
        <v>127.199</v>
      </c>
      <c r="I277" s="143"/>
      <c r="J277" s="144">
        <f>ROUND(I277*H277,2)</f>
        <v>0</v>
      </c>
      <c r="K277" s="145"/>
      <c r="L277" s="31"/>
      <c r="M277" s="146" t="s">
        <v>1</v>
      </c>
      <c r="N277" s="147" t="s">
        <v>41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234</v>
      </c>
      <c r="AT277" s="150" t="s">
        <v>161</v>
      </c>
      <c r="AU277" s="150" t="s">
        <v>85</v>
      </c>
      <c r="AY277" s="16" t="s">
        <v>158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6" t="s">
        <v>83</v>
      </c>
      <c r="BK277" s="151">
        <f>ROUND(I277*H277,2)</f>
        <v>0</v>
      </c>
      <c r="BL277" s="16" t="s">
        <v>234</v>
      </c>
      <c r="BM277" s="150" t="s">
        <v>536</v>
      </c>
    </row>
    <row r="278" spans="2:65" s="1" customFormat="1" ht="16.5" customHeight="1">
      <c r="B278" s="137"/>
      <c r="C278" s="138" t="s">
        <v>537</v>
      </c>
      <c r="D278" s="138" t="s">
        <v>161</v>
      </c>
      <c r="E278" s="139" t="s">
        <v>538</v>
      </c>
      <c r="F278" s="140" t="s">
        <v>539</v>
      </c>
      <c r="G278" s="141" t="s">
        <v>220</v>
      </c>
      <c r="H278" s="142">
        <v>127.199</v>
      </c>
      <c r="I278" s="143"/>
      <c r="J278" s="144">
        <f>ROUND(I278*H278,2)</f>
        <v>0</v>
      </c>
      <c r="K278" s="145"/>
      <c r="L278" s="31"/>
      <c r="M278" s="146" t="s">
        <v>1</v>
      </c>
      <c r="N278" s="147" t="s">
        <v>41</v>
      </c>
      <c r="P278" s="148">
        <f>O278*H278</f>
        <v>0</v>
      </c>
      <c r="Q278" s="148">
        <v>2.9999999999999997E-4</v>
      </c>
      <c r="R278" s="148">
        <f>Q278*H278</f>
        <v>3.8159699999999998E-2</v>
      </c>
      <c r="S278" s="148">
        <v>0</v>
      </c>
      <c r="T278" s="149">
        <f>S278*H278</f>
        <v>0</v>
      </c>
      <c r="AR278" s="150" t="s">
        <v>234</v>
      </c>
      <c r="AT278" s="150" t="s">
        <v>161</v>
      </c>
      <c r="AU278" s="150" t="s">
        <v>85</v>
      </c>
      <c r="AY278" s="16" t="s">
        <v>158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6" t="s">
        <v>83</v>
      </c>
      <c r="BK278" s="151">
        <f>ROUND(I278*H278,2)</f>
        <v>0</v>
      </c>
      <c r="BL278" s="16" t="s">
        <v>234</v>
      </c>
      <c r="BM278" s="150" t="s">
        <v>540</v>
      </c>
    </row>
    <row r="279" spans="2:65" s="1" customFormat="1" ht="24.2" customHeight="1">
      <c r="B279" s="137"/>
      <c r="C279" s="138" t="s">
        <v>541</v>
      </c>
      <c r="D279" s="138" t="s">
        <v>161</v>
      </c>
      <c r="E279" s="139" t="s">
        <v>542</v>
      </c>
      <c r="F279" s="140" t="s">
        <v>543</v>
      </c>
      <c r="G279" s="141" t="s">
        <v>220</v>
      </c>
      <c r="H279" s="142">
        <v>68.38</v>
      </c>
      <c r="I279" s="143"/>
      <c r="J279" s="144">
        <f>ROUND(I279*H279,2)</f>
        <v>0</v>
      </c>
      <c r="K279" s="145"/>
      <c r="L279" s="31"/>
      <c r="M279" s="146" t="s">
        <v>1</v>
      </c>
      <c r="N279" s="147" t="s">
        <v>41</v>
      </c>
      <c r="P279" s="148">
        <f>O279*H279</f>
        <v>0</v>
      </c>
      <c r="Q279" s="148">
        <v>1.5E-3</v>
      </c>
      <c r="R279" s="148">
        <f>Q279*H279</f>
        <v>0.10256999999999999</v>
      </c>
      <c r="S279" s="148">
        <v>0</v>
      </c>
      <c r="T279" s="149">
        <f>S279*H279</f>
        <v>0</v>
      </c>
      <c r="AR279" s="150" t="s">
        <v>234</v>
      </c>
      <c r="AT279" s="150" t="s">
        <v>161</v>
      </c>
      <c r="AU279" s="150" t="s">
        <v>85</v>
      </c>
      <c r="AY279" s="16" t="s">
        <v>158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6" t="s">
        <v>83</v>
      </c>
      <c r="BK279" s="151">
        <f>ROUND(I279*H279,2)</f>
        <v>0</v>
      </c>
      <c r="BL279" s="16" t="s">
        <v>234</v>
      </c>
      <c r="BM279" s="150" t="s">
        <v>544</v>
      </c>
    </row>
    <row r="280" spans="2:65" s="12" customFormat="1" ht="11.25">
      <c r="B280" s="152"/>
      <c r="D280" s="153" t="s">
        <v>192</v>
      </c>
      <c r="E280" s="154" t="s">
        <v>1</v>
      </c>
      <c r="F280" s="155" t="s">
        <v>545</v>
      </c>
      <c r="H280" s="156">
        <v>13.554</v>
      </c>
      <c r="I280" s="157"/>
      <c r="L280" s="152"/>
      <c r="M280" s="158"/>
      <c r="T280" s="159"/>
      <c r="AT280" s="154" t="s">
        <v>192</v>
      </c>
      <c r="AU280" s="154" t="s">
        <v>85</v>
      </c>
      <c r="AV280" s="12" t="s">
        <v>85</v>
      </c>
      <c r="AW280" s="12" t="s">
        <v>32</v>
      </c>
      <c r="AX280" s="12" t="s">
        <v>76</v>
      </c>
      <c r="AY280" s="154" t="s">
        <v>158</v>
      </c>
    </row>
    <row r="281" spans="2:65" s="12" customFormat="1" ht="22.5">
      <c r="B281" s="152"/>
      <c r="D281" s="153" t="s">
        <v>192</v>
      </c>
      <c r="E281" s="154" t="s">
        <v>1</v>
      </c>
      <c r="F281" s="155" t="s">
        <v>546</v>
      </c>
      <c r="H281" s="156">
        <v>17.120999999999999</v>
      </c>
      <c r="I281" s="157"/>
      <c r="L281" s="152"/>
      <c r="M281" s="158"/>
      <c r="T281" s="159"/>
      <c r="AT281" s="154" t="s">
        <v>192</v>
      </c>
      <c r="AU281" s="154" t="s">
        <v>85</v>
      </c>
      <c r="AV281" s="12" t="s">
        <v>85</v>
      </c>
      <c r="AW281" s="12" t="s">
        <v>32</v>
      </c>
      <c r="AX281" s="12" t="s">
        <v>76</v>
      </c>
      <c r="AY281" s="154" t="s">
        <v>158</v>
      </c>
    </row>
    <row r="282" spans="2:65" s="12" customFormat="1" ht="11.25">
      <c r="B282" s="152"/>
      <c r="D282" s="153" t="s">
        <v>192</v>
      </c>
      <c r="E282" s="154" t="s">
        <v>1</v>
      </c>
      <c r="F282" s="155" t="s">
        <v>547</v>
      </c>
      <c r="H282" s="156">
        <v>6.25</v>
      </c>
      <c r="I282" s="157"/>
      <c r="L282" s="152"/>
      <c r="M282" s="158"/>
      <c r="T282" s="159"/>
      <c r="AT282" s="154" t="s">
        <v>192</v>
      </c>
      <c r="AU282" s="154" t="s">
        <v>85</v>
      </c>
      <c r="AV282" s="12" t="s">
        <v>85</v>
      </c>
      <c r="AW282" s="12" t="s">
        <v>32</v>
      </c>
      <c r="AX282" s="12" t="s">
        <v>76</v>
      </c>
      <c r="AY282" s="154" t="s">
        <v>158</v>
      </c>
    </row>
    <row r="283" spans="2:65" s="12" customFormat="1" ht="22.5">
      <c r="B283" s="152"/>
      <c r="D283" s="153" t="s">
        <v>192</v>
      </c>
      <c r="E283" s="154" t="s">
        <v>1</v>
      </c>
      <c r="F283" s="155" t="s">
        <v>548</v>
      </c>
      <c r="H283" s="156">
        <v>31.454999999999998</v>
      </c>
      <c r="I283" s="157"/>
      <c r="L283" s="152"/>
      <c r="M283" s="158"/>
      <c r="T283" s="159"/>
      <c r="AT283" s="154" t="s">
        <v>192</v>
      </c>
      <c r="AU283" s="154" t="s">
        <v>85</v>
      </c>
      <c r="AV283" s="12" t="s">
        <v>85</v>
      </c>
      <c r="AW283" s="12" t="s">
        <v>32</v>
      </c>
      <c r="AX283" s="12" t="s">
        <v>76</v>
      </c>
      <c r="AY283" s="154" t="s">
        <v>158</v>
      </c>
    </row>
    <row r="284" spans="2:65" s="13" customFormat="1" ht="11.25">
      <c r="B284" s="160"/>
      <c r="D284" s="153" t="s">
        <v>192</v>
      </c>
      <c r="E284" s="161" t="s">
        <v>1</v>
      </c>
      <c r="F284" s="162" t="s">
        <v>255</v>
      </c>
      <c r="H284" s="163">
        <v>68.38</v>
      </c>
      <c r="I284" s="164"/>
      <c r="L284" s="160"/>
      <c r="M284" s="165"/>
      <c r="T284" s="166"/>
      <c r="AT284" s="161" t="s">
        <v>192</v>
      </c>
      <c r="AU284" s="161" t="s">
        <v>85</v>
      </c>
      <c r="AV284" s="13" t="s">
        <v>165</v>
      </c>
      <c r="AW284" s="13" t="s">
        <v>32</v>
      </c>
      <c r="AX284" s="13" t="s">
        <v>83</v>
      </c>
      <c r="AY284" s="161" t="s">
        <v>158</v>
      </c>
    </row>
    <row r="285" spans="2:65" s="1" customFormat="1" ht="24.2" customHeight="1">
      <c r="B285" s="137"/>
      <c r="C285" s="138" t="s">
        <v>549</v>
      </c>
      <c r="D285" s="138" t="s">
        <v>161</v>
      </c>
      <c r="E285" s="139" t="s">
        <v>550</v>
      </c>
      <c r="F285" s="140" t="s">
        <v>551</v>
      </c>
      <c r="G285" s="141" t="s">
        <v>220</v>
      </c>
      <c r="H285" s="142">
        <v>62.125999999999998</v>
      </c>
      <c r="I285" s="143"/>
      <c r="J285" s="144">
        <f>ROUND(I285*H285,2)</f>
        <v>0</v>
      </c>
      <c r="K285" s="145"/>
      <c r="L285" s="31"/>
      <c r="M285" s="146" t="s">
        <v>1</v>
      </c>
      <c r="N285" s="147" t="s">
        <v>41</v>
      </c>
      <c r="P285" s="148">
        <f>O285*H285</f>
        <v>0</v>
      </c>
      <c r="Q285" s="148">
        <v>0</v>
      </c>
      <c r="R285" s="148">
        <f>Q285*H285</f>
        <v>0</v>
      </c>
      <c r="S285" s="148">
        <v>2.7199999999999998E-2</v>
      </c>
      <c r="T285" s="149">
        <f>S285*H285</f>
        <v>1.6898271999999999</v>
      </c>
      <c r="AR285" s="150" t="s">
        <v>234</v>
      </c>
      <c r="AT285" s="150" t="s">
        <v>161</v>
      </c>
      <c r="AU285" s="150" t="s">
        <v>85</v>
      </c>
      <c r="AY285" s="16" t="s">
        <v>158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6" t="s">
        <v>83</v>
      </c>
      <c r="BK285" s="151">
        <f>ROUND(I285*H285,2)</f>
        <v>0</v>
      </c>
      <c r="BL285" s="16" t="s">
        <v>234</v>
      </c>
      <c r="BM285" s="150" t="s">
        <v>552</v>
      </c>
    </row>
    <row r="286" spans="2:65" s="12" customFormat="1" ht="11.25">
      <c r="B286" s="152"/>
      <c r="D286" s="153" t="s">
        <v>192</v>
      </c>
      <c r="E286" s="154" t="s">
        <v>1</v>
      </c>
      <c r="F286" s="155" t="s">
        <v>553</v>
      </c>
      <c r="H286" s="156">
        <v>31.122</v>
      </c>
      <c r="I286" s="157"/>
      <c r="L286" s="152"/>
      <c r="M286" s="158"/>
      <c r="T286" s="159"/>
      <c r="AT286" s="154" t="s">
        <v>192</v>
      </c>
      <c r="AU286" s="154" t="s">
        <v>85</v>
      </c>
      <c r="AV286" s="12" t="s">
        <v>85</v>
      </c>
      <c r="AW286" s="12" t="s">
        <v>32</v>
      </c>
      <c r="AX286" s="12" t="s">
        <v>76</v>
      </c>
      <c r="AY286" s="154" t="s">
        <v>158</v>
      </c>
    </row>
    <row r="287" spans="2:65" s="12" customFormat="1" ht="11.25">
      <c r="B287" s="152"/>
      <c r="D287" s="153" t="s">
        <v>192</v>
      </c>
      <c r="E287" s="154" t="s">
        <v>1</v>
      </c>
      <c r="F287" s="155" t="s">
        <v>554</v>
      </c>
      <c r="H287" s="156">
        <v>31.004000000000001</v>
      </c>
      <c r="I287" s="157"/>
      <c r="L287" s="152"/>
      <c r="M287" s="158"/>
      <c r="T287" s="159"/>
      <c r="AT287" s="154" t="s">
        <v>192</v>
      </c>
      <c r="AU287" s="154" t="s">
        <v>85</v>
      </c>
      <c r="AV287" s="12" t="s">
        <v>85</v>
      </c>
      <c r="AW287" s="12" t="s">
        <v>32</v>
      </c>
      <c r="AX287" s="12" t="s">
        <v>76</v>
      </c>
      <c r="AY287" s="154" t="s">
        <v>158</v>
      </c>
    </row>
    <row r="288" spans="2:65" s="13" customFormat="1" ht="11.25">
      <c r="B288" s="160"/>
      <c r="D288" s="153" t="s">
        <v>192</v>
      </c>
      <c r="E288" s="161" t="s">
        <v>1</v>
      </c>
      <c r="F288" s="162" t="s">
        <v>255</v>
      </c>
      <c r="H288" s="163">
        <v>62.125999999999998</v>
      </c>
      <c r="I288" s="164"/>
      <c r="L288" s="160"/>
      <c r="M288" s="165"/>
      <c r="T288" s="166"/>
      <c r="AT288" s="161" t="s">
        <v>192</v>
      </c>
      <c r="AU288" s="161" t="s">
        <v>85</v>
      </c>
      <c r="AV288" s="13" t="s">
        <v>165</v>
      </c>
      <c r="AW288" s="13" t="s">
        <v>32</v>
      </c>
      <c r="AX288" s="13" t="s">
        <v>83</v>
      </c>
      <c r="AY288" s="161" t="s">
        <v>158</v>
      </c>
    </row>
    <row r="289" spans="2:65" s="1" customFormat="1" ht="33" customHeight="1">
      <c r="B289" s="137"/>
      <c r="C289" s="138" t="s">
        <v>555</v>
      </c>
      <c r="D289" s="138" t="s">
        <v>161</v>
      </c>
      <c r="E289" s="139" t="s">
        <v>556</v>
      </c>
      <c r="F289" s="140" t="s">
        <v>557</v>
      </c>
      <c r="G289" s="141" t="s">
        <v>220</v>
      </c>
      <c r="H289" s="142">
        <v>127.199</v>
      </c>
      <c r="I289" s="143"/>
      <c r="J289" s="144">
        <f>ROUND(I289*H289,2)</f>
        <v>0</v>
      </c>
      <c r="K289" s="145"/>
      <c r="L289" s="31"/>
      <c r="M289" s="146" t="s">
        <v>1</v>
      </c>
      <c r="N289" s="147" t="s">
        <v>41</v>
      </c>
      <c r="P289" s="148">
        <f>O289*H289</f>
        <v>0</v>
      </c>
      <c r="Q289" s="148">
        <v>5.62E-3</v>
      </c>
      <c r="R289" s="148">
        <f>Q289*H289</f>
        <v>0.71485838000000002</v>
      </c>
      <c r="S289" s="148">
        <v>0</v>
      </c>
      <c r="T289" s="149">
        <f>S289*H289</f>
        <v>0</v>
      </c>
      <c r="AR289" s="150" t="s">
        <v>234</v>
      </c>
      <c r="AT289" s="150" t="s">
        <v>161</v>
      </c>
      <c r="AU289" s="150" t="s">
        <v>85</v>
      </c>
      <c r="AY289" s="16" t="s">
        <v>158</v>
      </c>
      <c r="BE289" s="151">
        <f>IF(N289="základní",J289,0)</f>
        <v>0</v>
      </c>
      <c r="BF289" s="151">
        <f>IF(N289="snížená",J289,0)</f>
        <v>0</v>
      </c>
      <c r="BG289" s="151">
        <f>IF(N289="zákl. přenesená",J289,0)</f>
        <v>0</v>
      </c>
      <c r="BH289" s="151">
        <f>IF(N289="sníž. přenesená",J289,0)</f>
        <v>0</v>
      </c>
      <c r="BI289" s="151">
        <f>IF(N289="nulová",J289,0)</f>
        <v>0</v>
      </c>
      <c r="BJ289" s="16" t="s">
        <v>83</v>
      </c>
      <c r="BK289" s="151">
        <f>ROUND(I289*H289,2)</f>
        <v>0</v>
      </c>
      <c r="BL289" s="16" t="s">
        <v>234</v>
      </c>
      <c r="BM289" s="150" t="s">
        <v>558</v>
      </c>
    </row>
    <row r="290" spans="2:65" s="12" customFormat="1" ht="33.75">
      <c r="B290" s="152"/>
      <c r="D290" s="153" t="s">
        <v>192</v>
      </c>
      <c r="E290" s="154" t="s">
        <v>1</v>
      </c>
      <c r="F290" s="155" t="s">
        <v>559</v>
      </c>
      <c r="H290" s="156">
        <v>127.199</v>
      </c>
      <c r="I290" s="157"/>
      <c r="L290" s="152"/>
      <c r="M290" s="158"/>
      <c r="T290" s="159"/>
      <c r="AT290" s="154" t="s">
        <v>192</v>
      </c>
      <c r="AU290" s="154" t="s">
        <v>85</v>
      </c>
      <c r="AV290" s="12" t="s">
        <v>85</v>
      </c>
      <c r="AW290" s="12" t="s">
        <v>32</v>
      </c>
      <c r="AX290" s="12" t="s">
        <v>83</v>
      </c>
      <c r="AY290" s="154" t="s">
        <v>158</v>
      </c>
    </row>
    <row r="291" spans="2:65" s="1" customFormat="1" ht="16.5" customHeight="1">
      <c r="B291" s="137"/>
      <c r="C291" s="167" t="s">
        <v>560</v>
      </c>
      <c r="D291" s="167" t="s">
        <v>267</v>
      </c>
      <c r="E291" s="168" t="s">
        <v>561</v>
      </c>
      <c r="F291" s="169" t="s">
        <v>562</v>
      </c>
      <c r="G291" s="170" t="s">
        <v>220</v>
      </c>
      <c r="H291" s="171">
        <v>139.91900000000001</v>
      </c>
      <c r="I291" s="172"/>
      <c r="J291" s="173">
        <f>ROUND(I291*H291,2)</f>
        <v>0</v>
      </c>
      <c r="K291" s="174"/>
      <c r="L291" s="175"/>
      <c r="M291" s="176" t="s">
        <v>1</v>
      </c>
      <c r="N291" s="177" t="s">
        <v>41</v>
      </c>
      <c r="P291" s="148">
        <f>O291*H291</f>
        <v>0</v>
      </c>
      <c r="Q291" s="148">
        <v>0.01</v>
      </c>
      <c r="R291" s="148">
        <f>Q291*H291</f>
        <v>1.3991900000000002</v>
      </c>
      <c r="S291" s="148">
        <v>0</v>
      </c>
      <c r="T291" s="149">
        <f>S291*H291</f>
        <v>0</v>
      </c>
      <c r="AR291" s="150" t="s">
        <v>316</v>
      </c>
      <c r="AT291" s="150" t="s">
        <v>267</v>
      </c>
      <c r="AU291" s="150" t="s">
        <v>85</v>
      </c>
      <c r="AY291" s="16" t="s">
        <v>158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6" t="s">
        <v>83</v>
      </c>
      <c r="BK291" s="151">
        <f>ROUND(I291*H291,2)</f>
        <v>0</v>
      </c>
      <c r="BL291" s="16" t="s">
        <v>234</v>
      </c>
      <c r="BM291" s="150" t="s">
        <v>563</v>
      </c>
    </row>
    <row r="292" spans="2:65" s="12" customFormat="1" ht="11.25">
      <c r="B292" s="152"/>
      <c r="D292" s="153" t="s">
        <v>192</v>
      </c>
      <c r="F292" s="155" t="s">
        <v>564</v>
      </c>
      <c r="H292" s="156">
        <v>139.91900000000001</v>
      </c>
      <c r="I292" s="157"/>
      <c r="L292" s="152"/>
      <c r="M292" s="158"/>
      <c r="T292" s="159"/>
      <c r="AT292" s="154" t="s">
        <v>192</v>
      </c>
      <c r="AU292" s="154" t="s">
        <v>85</v>
      </c>
      <c r="AV292" s="12" t="s">
        <v>85</v>
      </c>
      <c r="AW292" s="12" t="s">
        <v>3</v>
      </c>
      <c r="AX292" s="12" t="s">
        <v>83</v>
      </c>
      <c r="AY292" s="154" t="s">
        <v>158</v>
      </c>
    </row>
    <row r="293" spans="2:65" s="1" customFormat="1" ht="24.2" customHeight="1">
      <c r="B293" s="137"/>
      <c r="C293" s="138" t="s">
        <v>565</v>
      </c>
      <c r="D293" s="138" t="s">
        <v>161</v>
      </c>
      <c r="E293" s="139" t="s">
        <v>566</v>
      </c>
      <c r="F293" s="140" t="s">
        <v>567</v>
      </c>
      <c r="G293" s="141" t="s">
        <v>263</v>
      </c>
      <c r="H293" s="142">
        <v>14.234999999999999</v>
      </c>
      <c r="I293" s="143"/>
      <c r="J293" s="144">
        <f>ROUND(I293*H293,2)</f>
        <v>0</v>
      </c>
      <c r="K293" s="145"/>
      <c r="L293" s="31"/>
      <c r="M293" s="146" t="s">
        <v>1</v>
      </c>
      <c r="N293" s="147" t="s">
        <v>41</v>
      </c>
      <c r="P293" s="148">
        <f>O293*H293</f>
        <v>0</v>
      </c>
      <c r="Q293" s="148">
        <v>2.0000000000000001E-4</v>
      </c>
      <c r="R293" s="148">
        <f>Q293*H293</f>
        <v>2.8470000000000001E-3</v>
      </c>
      <c r="S293" s="148">
        <v>0</v>
      </c>
      <c r="T293" s="149">
        <f>S293*H293</f>
        <v>0</v>
      </c>
      <c r="AR293" s="150" t="s">
        <v>234</v>
      </c>
      <c r="AT293" s="150" t="s">
        <v>161</v>
      </c>
      <c r="AU293" s="150" t="s">
        <v>85</v>
      </c>
      <c r="AY293" s="16" t="s">
        <v>158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6" t="s">
        <v>83</v>
      </c>
      <c r="BK293" s="151">
        <f>ROUND(I293*H293,2)</f>
        <v>0</v>
      </c>
      <c r="BL293" s="16" t="s">
        <v>234</v>
      </c>
      <c r="BM293" s="150" t="s">
        <v>568</v>
      </c>
    </row>
    <row r="294" spans="2:65" s="12" customFormat="1" ht="11.25">
      <c r="B294" s="152"/>
      <c r="D294" s="153" t="s">
        <v>192</v>
      </c>
      <c r="E294" s="154" t="s">
        <v>1</v>
      </c>
      <c r="F294" s="155" t="s">
        <v>569</v>
      </c>
      <c r="H294" s="156">
        <v>14.234999999999999</v>
      </c>
      <c r="I294" s="157"/>
      <c r="L294" s="152"/>
      <c r="M294" s="158"/>
      <c r="T294" s="159"/>
      <c r="AT294" s="154" t="s">
        <v>192</v>
      </c>
      <c r="AU294" s="154" t="s">
        <v>85</v>
      </c>
      <c r="AV294" s="12" t="s">
        <v>85</v>
      </c>
      <c r="AW294" s="12" t="s">
        <v>32</v>
      </c>
      <c r="AX294" s="12" t="s">
        <v>83</v>
      </c>
      <c r="AY294" s="154" t="s">
        <v>158</v>
      </c>
    </row>
    <row r="295" spans="2:65" s="1" customFormat="1" ht="16.5" customHeight="1">
      <c r="B295" s="137"/>
      <c r="C295" s="167" t="s">
        <v>570</v>
      </c>
      <c r="D295" s="167" t="s">
        <v>267</v>
      </c>
      <c r="E295" s="168" t="s">
        <v>571</v>
      </c>
      <c r="F295" s="169" t="s">
        <v>572</v>
      </c>
      <c r="G295" s="170" t="s">
        <v>263</v>
      </c>
      <c r="H295" s="171">
        <v>14.946999999999999</v>
      </c>
      <c r="I295" s="172"/>
      <c r="J295" s="173">
        <f>ROUND(I295*H295,2)</f>
        <v>0</v>
      </c>
      <c r="K295" s="174"/>
      <c r="L295" s="175"/>
      <c r="M295" s="176" t="s">
        <v>1</v>
      </c>
      <c r="N295" s="177" t="s">
        <v>41</v>
      </c>
      <c r="P295" s="148">
        <f>O295*H295</f>
        <v>0</v>
      </c>
      <c r="Q295" s="148">
        <v>1.2E-4</v>
      </c>
      <c r="R295" s="148">
        <f>Q295*H295</f>
        <v>1.79364E-3</v>
      </c>
      <c r="S295" s="148">
        <v>0</v>
      </c>
      <c r="T295" s="149">
        <f>S295*H295</f>
        <v>0</v>
      </c>
      <c r="AR295" s="150" t="s">
        <v>316</v>
      </c>
      <c r="AT295" s="150" t="s">
        <v>267</v>
      </c>
      <c r="AU295" s="150" t="s">
        <v>85</v>
      </c>
      <c r="AY295" s="16" t="s">
        <v>158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6" t="s">
        <v>83</v>
      </c>
      <c r="BK295" s="151">
        <f>ROUND(I295*H295,2)</f>
        <v>0</v>
      </c>
      <c r="BL295" s="16" t="s">
        <v>234</v>
      </c>
      <c r="BM295" s="150" t="s">
        <v>573</v>
      </c>
    </row>
    <row r="296" spans="2:65" s="12" customFormat="1" ht="11.25">
      <c r="B296" s="152"/>
      <c r="D296" s="153" t="s">
        <v>192</v>
      </c>
      <c r="F296" s="155" t="s">
        <v>574</v>
      </c>
      <c r="H296" s="156">
        <v>14.946999999999999</v>
      </c>
      <c r="I296" s="157"/>
      <c r="L296" s="152"/>
      <c r="M296" s="158"/>
      <c r="T296" s="159"/>
      <c r="AT296" s="154" t="s">
        <v>192</v>
      </c>
      <c r="AU296" s="154" t="s">
        <v>85</v>
      </c>
      <c r="AV296" s="12" t="s">
        <v>85</v>
      </c>
      <c r="AW296" s="12" t="s">
        <v>3</v>
      </c>
      <c r="AX296" s="12" t="s">
        <v>83</v>
      </c>
      <c r="AY296" s="154" t="s">
        <v>158</v>
      </c>
    </row>
    <row r="297" spans="2:65" s="1" customFormat="1" ht="24.2" customHeight="1">
      <c r="B297" s="137"/>
      <c r="C297" s="138" t="s">
        <v>575</v>
      </c>
      <c r="D297" s="138" t="s">
        <v>161</v>
      </c>
      <c r="E297" s="139" t="s">
        <v>576</v>
      </c>
      <c r="F297" s="140" t="s">
        <v>577</v>
      </c>
      <c r="G297" s="141" t="s">
        <v>263</v>
      </c>
      <c r="H297" s="142">
        <v>122.04</v>
      </c>
      <c r="I297" s="143"/>
      <c r="J297" s="144">
        <f>ROUND(I297*H297,2)</f>
        <v>0</v>
      </c>
      <c r="K297" s="145"/>
      <c r="L297" s="31"/>
      <c r="M297" s="146" t="s">
        <v>1</v>
      </c>
      <c r="N297" s="147" t="s">
        <v>41</v>
      </c>
      <c r="P297" s="148">
        <f>O297*H297</f>
        <v>0</v>
      </c>
      <c r="Q297" s="148">
        <v>1.8000000000000001E-4</v>
      </c>
      <c r="R297" s="148">
        <f>Q297*H297</f>
        <v>2.1967200000000003E-2</v>
      </c>
      <c r="S297" s="148">
        <v>0</v>
      </c>
      <c r="T297" s="149">
        <f>S297*H297</f>
        <v>0</v>
      </c>
      <c r="AR297" s="150" t="s">
        <v>234</v>
      </c>
      <c r="AT297" s="150" t="s">
        <v>161</v>
      </c>
      <c r="AU297" s="150" t="s">
        <v>85</v>
      </c>
      <c r="AY297" s="16" t="s">
        <v>158</v>
      </c>
      <c r="BE297" s="151">
        <f>IF(N297="základní",J297,0)</f>
        <v>0</v>
      </c>
      <c r="BF297" s="151">
        <f>IF(N297="snížená",J297,0)</f>
        <v>0</v>
      </c>
      <c r="BG297" s="151">
        <f>IF(N297="zákl. přenesená",J297,0)</f>
        <v>0</v>
      </c>
      <c r="BH297" s="151">
        <f>IF(N297="sníž. přenesená",J297,0)</f>
        <v>0</v>
      </c>
      <c r="BI297" s="151">
        <f>IF(N297="nulová",J297,0)</f>
        <v>0</v>
      </c>
      <c r="BJ297" s="16" t="s">
        <v>83</v>
      </c>
      <c r="BK297" s="151">
        <f>ROUND(I297*H297,2)</f>
        <v>0</v>
      </c>
      <c r="BL297" s="16" t="s">
        <v>234</v>
      </c>
      <c r="BM297" s="150" t="s">
        <v>578</v>
      </c>
    </row>
    <row r="298" spans="2:65" s="12" customFormat="1" ht="11.25">
      <c r="B298" s="152"/>
      <c r="D298" s="153" t="s">
        <v>192</v>
      </c>
      <c r="E298" s="154" t="s">
        <v>1</v>
      </c>
      <c r="F298" s="155" t="s">
        <v>579</v>
      </c>
      <c r="H298" s="156">
        <v>58</v>
      </c>
      <c r="I298" s="157"/>
      <c r="L298" s="152"/>
      <c r="M298" s="158"/>
      <c r="T298" s="159"/>
      <c r="AT298" s="154" t="s">
        <v>192</v>
      </c>
      <c r="AU298" s="154" t="s">
        <v>85</v>
      </c>
      <c r="AV298" s="12" t="s">
        <v>85</v>
      </c>
      <c r="AW298" s="12" t="s">
        <v>32</v>
      </c>
      <c r="AX298" s="12" t="s">
        <v>76</v>
      </c>
      <c r="AY298" s="154" t="s">
        <v>158</v>
      </c>
    </row>
    <row r="299" spans="2:65" s="12" customFormat="1" ht="33.75">
      <c r="B299" s="152"/>
      <c r="D299" s="153" t="s">
        <v>192</v>
      </c>
      <c r="E299" s="154" t="s">
        <v>1</v>
      </c>
      <c r="F299" s="155" t="s">
        <v>580</v>
      </c>
      <c r="H299" s="156">
        <v>64.040000000000006</v>
      </c>
      <c r="I299" s="157"/>
      <c r="L299" s="152"/>
      <c r="M299" s="158"/>
      <c r="T299" s="159"/>
      <c r="AT299" s="154" t="s">
        <v>192</v>
      </c>
      <c r="AU299" s="154" t="s">
        <v>85</v>
      </c>
      <c r="AV299" s="12" t="s">
        <v>85</v>
      </c>
      <c r="AW299" s="12" t="s">
        <v>32</v>
      </c>
      <c r="AX299" s="12" t="s">
        <v>76</v>
      </c>
      <c r="AY299" s="154" t="s">
        <v>158</v>
      </c>
    </row>
    <row r="300" spans="2:65" s="13" customFormat="1" ht="11.25">
      <c r="B300" s="160"/>
      <c r="D300" s="153" t="s">
        <v>192</v>
      </c>
      <c r="E300" s="161" t="s">
        <v>1</v>
      </c>
      <c r="F300" s="162" t="s">
        <v>255</v>
      </c>
      <c r="H300" s="163">
        <v>122.04</v>
      </c>
      <c r="I300" s="164"/>
      <c r="L300" s="160"/>
      <c r="M300" s="165"/>
      <c r="T300" s="166"/>
      <c r="AT300" s="161" t="s">
        <v>192</v>
      </c>
      <c r="AU300" s="161" t="s">
        <v>85</v>
      </c>
      <c r="AV300" s="13" t="s">
        <v>165</v>
      </c>
      <c r="AW300" s="13" t="s">
        <v>32</v>
      </c>
      <c r="AX300" s="13" t="s">
        <v>83</v>
      </c>
      <c r="AY300" s="161" t="s">
        <v>158</v>
      </c>
    </row>
    <row r="301" spans="2:65" s="1" customFormat="1" ht="16.5" customHeight="1">
      <c r="B301" s="137"/>
      <c r="C301" s="167" t="s">
        <v>581</v>
      </c>
      <c r="D301" s="167" t="s">
        <v>267</v>
      </c>
      <c r="E301" s="168" t="s">
        <v>571</v>
      </c>
      <c r="F301" s="169" t="s">
        <v>572</v>
      </c>
      <c r="G301" s="170" t="s">
        <v>263</v>
      </c>
      <c r="H301" s="171">
        <v>128.142</v>
      </c>
      <c r="I301" s="172"/>
      <c r="J301" s="173">
        <f>ROUND(I301*H301,2)</f>
        <v>0</v>
      </c>
      <c r="K301" s="174"/>
      <c r="L301" s="175"/>
      <c r="M301" s="176" t="s">
        <v>1</v>
      </c>
      <c r="N301" s="177" t="s">
        <v>41</v>
      </c>
      <c r="P301" s="148">
        <f>O301*H301</f>
        <v>0</v>
      </c>
      <c r="Q301" s="148">
        <v>1.2E-4</v>
      </c>
      <c r="R301" s="148">
        <f>Q301*H301</f>
        <v>1.537704E-2</v>
      </c>
      <c r="S301" s="148">
        <v>0</v>
      </c>
      <c r="T301" s="149">
        <f>S301*H301</f>
        <v>0</v>
      </c>
      <c r="AR301" s="150" t="s">
        <v>316</v>
      </c>
      <c r="AT301" s="150" t="s">
        <v>267</v>
      </c>
      <c r="AU301" s="150" t="s">
        <v>85</v>
      </c>
      <c r="AY301" s="16" t="s">
        <v>158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6" t="s">
        <v>83</v>
      </c>
      <c r="BK301" s="151">
        <f>ROUND(I301*H301,2)</f>
        <v>0</v>
      </c>
      <c r="BL301" s="16" t="s">
        <v>234</v>
      </c>
      <c r="BM301" s="150" t="s">
        <v>582</v>
      </c>
    </row>
    <row r="302" spans="2:65" s="12" customFormat="1" ht="11.25">
      <c r="B302" s="152"/>
      <c r="D302" s="153" t="s">
        <v>192</v>
      </c>
      <c r="F302" s="155" t="s">
        <v>583</v>
      </c>
      <c r="H302" s="156">
        <v>128.142</v>
      </c>
      <c r="I302" s="157"/>
      <c r="L302" s="152"/>
      <c r="M302" s="158"/>
      <c r="T302" s="159"/>
      <c r="AT302" s="154" t="s">
        <v>192</v>
      </c>
      <c r="AU302" s="154" t="s">
        <v>85</v>
      </c>
      <c r="AV302" s="12" t="s">
        <v>85</v>
      </c>
      <c r="AW302" s="12" t="s">
        <v>3</v>
      </c>
      <c r="AX302" s="12" t="s">
        <v>83</v>
      </c>
      <c r="AY302" s="154" t="s">
        <v>158</v>
      </c>
    </row>
    <row r="303" spans="2:65" s="1" customFormat="1" ht="24.2" customHeight="1">
      <c r="B303" s="137"/>
      <c r="C303" s="138" t="s">
        <v>584</v>
      </c>
      <c r="D303" s="138" t="s">
        <v>161</v>
      </c>
      <c r="E303" s="139" t="s">
        <v>585</v>
      </c>
      <c r="F303" s="140" t="s">
        <v>586</v>
      </c>
      <c r="G303" s="141" t="s">
        <v>205</v>
      </c>
      <c r="H303" s="142">
        <v>2.2970000000000002</v>
      </c>
      <c r="I303" s="143"/>
      <c r="J303" s="144">
        <f>ROUND(I303*H303,2)</f>
        <v>0</v>
      </c>
      <c r="K303" s="145"/>
      <c r="L303" s="31"/>
      <c r="M303" s="146" t="s">
        <v>1</v>
      </c>
      <c r="N303" s="147" t="s">
        <v>41</v>
      </c>
      <c r="P303" s="148">
        <f>O303*H303</f>
        <v>0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234</v>
      </c>
      <c r="AT303" s="150" t="s">
        <v>161</v>
      </c>
      <c r="AU303" s="150" t="s">
        <v>85</v>
      </c>
      <c r="AY303" s="16" t="s">
        <v>158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6" t="s">
        <v>83</v>
      </c>
      <c r="BK303" s="151">
        <f>ROUND(I303*H303,2)</f>
        <v>0</v>
      </c>
      <c r="BL303" s="16" t="s">
        <v>234</v>
      </c>
      <c r="BM303" s="150" t="s">
        <v>587</v>
      </c>
    </row>
    <row r="304" spans="2:65" s="11" customFormat="1" ht="22.9" customHeight="1">
      <c r="B304" s="126"/>
      <c r="D304" s="127" t="s">
        <v>75</v>
      </c>
      <c r="E304" s="135" t="s">
        <v>588</v>
      </c>
      <c r="F304" s="135" t="s">
        <v>589</v>
      </c>
      <c r="I304" s="129"/>
      <c r="J304" s="136">
        <f>BK304</f>
        <v>0</v>
      </c>
      <c r="L304" s="126"/>
      <c r="M304" s="130"/>
      <c r="P304" s="131">
        <f>SUM(P305:P343)</f>
        <v>0</v>
      </c>
      <c r="R304" s="131">
        <f>SUM(R305:R343)</f>
        <v>1.24506205</v>
      </c>
      <c r="T304" s="132">
        <f>SUM(T305:T343)</f>
        <v>0</v>
      </c>
      <c r="AR304" s="127" t="s">
        <v>85</v>
      </c>
      <c r="AT304" s="133" t="s">
        <v>75</v>
      </c>
      <c r="AU304" s="133" t="s">
        <v>83</v>
      </c>
      <c r="AY304" s="127" t="s">
        <v>158</v>
      </c>
      <c r="BK304" s="134">
        <f>SUM(BK305:BK343)</f>
        <v>0</v>
      </c>
    </row>
    <row r="305" spans="2:65" s="1" customFormat="1" ht="24.2" customHeight="1">
      <c r="B305" s="137"/>
      <c r="C305" s="138" t="s">
        <v>590</v>
      </c>
      <c r="D305" s="138" t="s">
        <v>161</v>
      </c>
      <c r="E305" s="139" t="s">
        <v>591</v>
      </c>
      <c r="F305" s="140" t="s">
        <v>592</v>
      </c>
      <c r="G305" s="141" t="s">
        <v>366</v>
      </c>
      <c r="H305" s="142">
        <v>100</v>
      </c>
      <c r="I305" s="143"/>
      <c r="J305" s="144">
        <f>ROUND(I305*H305,2)</f>
        <v>0</v>
      </c>
      <c r="K305" s="145"/>
      <c r="L305" s="31"/>
      <c r="M305" s="146" t="s">
        <v>1</v>
      </c>
      <c r="N305" s="147" t="s">
        <v>41</v>
      </c>
      <c r="P305" s="148">
        <f>O305*H305</f>
        <v>0</v>
      </c>
      <c r="Q305" s="148">
        <v>0</v>
      </c>
      <c r="R305" s="148">
        <f>Q305*H305</f>
        <v>0</v>
      </c>
      <c r="S305" s="148">
        <v>0</v>
      </c>
      <c r="T305" s="149">
        <f>S305*H305</f>
        <v>0</v>
      </c>
      <c r="AR305" s="150" t="s">
        <v>234</v>
      </c>
      <c r="AT305" s="150" t="s">
        <v>161</v>
      </c>
      <c r="AU305" s="150" t="s">
        <v>85</v>
      </c>
      <c r="AY305" s="16" t="s">
        <v>158</v>
      </c>
      <c r="BE305" s="151">
        <f>IF(N305="základní",J305,0)</f>
        <v>0</v>
      </c>
      <c r="BF305" s="151">
        <f>IF(N305="snížená",J305,0)</f>
        <v>0</v>
      </c>
      <c r="BG305" s="151">
        <f>IF(N305="zákl. přenesená",J305,0)</f>
        <v>0</v>
      </c>
      <c r="BH305" s="151">
        <f>IF(N305="sníž. přenesená",J305,0)</f>
        <v>0</v>
      </c>
      <c r="BI305" s="151">
        <f>IF(N305="nulová",J305,0)</f>
        <v>0</v>
      </c>
      <c r="BJ305" s="16" t="s">
        <v>83</v>
      </c>
      <c r="BK305" s="151">
        <f>ROUND(I305*H305,2)</f>
        <v>0</v>
      </c>
      <c r="BL305" s="16" t="s">
        <v>234</v>
      </c>
      <c r="BM305" s="150" t="s">
        <v>593</v>
      </c>
    </row>
    <row r="306" spans="2:65" s="12" customFormat="1" ht="11.25">
      <c r="B306" s="152"/>
      <c r="D306" s="153" t="s">
        <v>192</v>
      </c>
      <c r="E306" s="154" t="s">
        <v>1</v>
      </c>
      <c r="F306" s="155" t="s">
        <v>594</v>
      </c>
      <c r="H306" s="156">
        <v>28</v>
      </c>
      <c r="I306" s="157"/>
      <c r="L306" s="152"/>
      <c r="M306" s="158"/>
      <c r="T306" s="159"/>
      <c r="AT306" s="154" t="s">
        <v>192</v>
      </c>
      <c r="AU306" s="154" t="s">
        <v>85</v>
      </c>
      <c r="AV306" s="12" t="s">
        <v>85</v>
      </c>
      <c r="AW306" s="12" t="s">
        <v>32</v>
      </c>
      <c r="AX306" s="12" t="s">
        <v>76</v>
      </c>
      <c r="AY306" s="154" t="s">
        <v>158</v>
      </c>
    </row>
    <row r="307" spans="2:65" s="12" customFormat="1" ht="11.25">
      <c r="B307" s="152"/>
      <c r="D307" s="153" t="s">
        <v>192</v>
      </c>
      <c r="E307" s="154" t="s">
        <v>1</v>
      </c>
      <c r="F307" s="155" t="s">
        <v>595</v>
      </c>
      <c r="H307" s="156">
        <v>72</v>
      </c>
      <c r="I307" s="157"/>
      <c r="L307" s="152"/>
      <c r="M307" s="158"/>
      <c r="T307" s="159"/>
      <c r="AT307" s="154" t="s">
        <v>192</v>
      </c>
      <c r="AU307" s="154" t="s">
        <v>85</v>
      </c>
      <c r="AV307" s="12" t="s">
        <v>85</v>
      </c>
      <c r="AW307" s="12" t="s">
        <v>32</v>
      </c>
      <c r="AX307" s="12" t="s">
        <v>76</v>
      </c>
      <c r="AY307" s="154" t="s">
        <v>158</v>
      </c>
    </row>
    <row r="308" spans="2:65" s="13" customFormat="1" ht="11.25">
      <c r="B308" s="160"/>
      <c r="D308" s="153" t="s">
        <v>192</v>
      </c>
      <c r="E308" s="161" t="s">
        <v>1</v>
      </c>
      <c r="F308" s="162" t="s">
        <v>255</v>
      </c>
      <c r="H308" s="163">
        <v>100</v>
      </c>
      <c r="I308" s="164"/>
      <c r="L308" s="160"/>
      <c r="M308" s="165"/>
      <c r="T308" s="166"/>
      <c r="AT308" s="161" t="s">
        <v>192</v>
      </c>
      <c r="AU308" s="161" t="s">
        <v>85</v>
      </c>
      <c r="AV308" s="13" t="s">
        <v>165</v>
      </c>
      <c r="AW308" s="13" t="s">
        <v>32</v>
      </c>
      <c r="AX308" s="13" t="s">
        <v>83</v>
      </c>
      <c r="AY308" s="161" t="s">
        <v>158</v>
      </c>
    </row>
    <row r="309" spans="2:65" s="1" customFormat="1" ht="24.2" customHeight="1">
      <c r="B309" s="137"/>
      <c r="C309" s="138" t="s">
        <v>596</v>
      </c>
      <c r="D309" s="138" t="s">
        <v>161</v>
      </c>
      <c r="E309" s="139" t="s">
        <v>597</v>
      </c>
      <c r="F309" s="140" t="s">
        <v>598</v>
      </c>
      <c r="G309" s="141" t="s">
        <v>220</v>
      </c>
      <c r="H309" s="142">
        <v>124.744</v>
      </c>
      <c r="I309" s="143"/>
      <c r="J309" s="144">
        <f>ROUND(I309*H309,2)</f>
        <v>0</v>
      </c>
      <c r="K309" s="145"/>
      <c r="L309" s="31"/>
      <c r="M309" s="146" t="s">
        <v>1</v>
      </c>
      <c r="N309" s="147" t="s">
        <v>41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234</v>
      </c>
      <c r="AT309" s="150" t="s">
        <v>161</v>
      </c>
      <c r="AU309" s="150" t="s">
        <v>85</v>
      </c>
      <c r="AY309" s="16" t="s">
        <v>158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6" t="s">
        <v>83</v>
      </c>
      <c r="BK309" s="151">
        <f>ROUND(I309*H309,2)</f>
        <v>0</v>
      </c>
      <c r="BL309" s="16" t="s">
        <v>234</v>
      </c>
      <c r="BM309" s="150" t="s">
        <v>599</v>
      </c>
    </row>
    <row r="310" spans="2:65" s="12" customFormat="1" ht="11.25">
      <c r="B310" s="152"/>
      <c r="D310" s="153" t="s">
        <v>192</v>
      </c>
      <c r="E310" s="154" t="s">
        <v>1</v>
      </c>
      <c r="F310" s="155" t="s">
        <v>600</v>
      </c>
      <c r="H310" s="156">
        <v>45.783999999999999</v>
      </c>
      <c r="I310" s="157"/>
      <c r="L310" s="152"/>
      <c r="M310" s="158"/>
      <c r="T310" s="159"/>
      <c r="AT310" s="154" t="s">
        <v>192</v>
      </c>
      <c r="AU310" s="154" t="s">
        <v>85</v>
      </c>
      <c r="AV310" s="12" t="s">
        <v>85</v>
      </c>
      <c r="AW310" s="12" t="s">
        <v>32</v>
      </c>
      <c r="AX310" s="12" t="s">
        <v>76</v>
      </c>
      <c r="AY310" s="154" t="s">
        <v>158</v>
      </c>
    </row>
    <row r="311" spans="2:65" s="12" customFormat="1" ht="11.25">
      <c r="B311" s="152"/>
      <c r="D311" s="153" t="s">
        <v>192</v>
      </c>
      <c r="E311" s="154" t="s">
        <v>1</v>
      </c>
      <c r="F311" s="155" t="s">
        <v>601</v>
      </c>
      <c r="H311" s="156">
        <v>78.959999999999994</v>
      </c>
      <c r="I311" s="157"/>
      <c r="L311" s="152"/>
      <c r="M311" s="158"/>
      <c r="T311" s="159"/>
      <c r="AT311" s="154" t="s">
        <v>192</v>
      </c>
      <c r="AU311" s="154" t="s">
        <v>85</v>
      </c>
      <c r="AV311" s="12" t="s">
        <v>85</v>
      </c>
      <c r="AW311" s="12" t="s">
        <v>32</v>
      </c>
      <c r="AX311" s="12" t="s">
        <v>76</v>
      </c>
      <c r="AY311" s="154" t="s">
        <v>158</v>
      </c>
    </row>
    <row r="312" spans="2:65" s="13" customFormat="1" ht="11.25">
      <c r="B312" s="160"/>
      <c r="D312" s="153" t="s">
        <v>192</v>
      </c>
      <c r="E312" s="161" t="s">
        <v>1</v>
      </c>
      <c r="F312" s="162" t="s">
        <v>255</v>
      </c>
      <c r="H312" s="163">
        <v>124.744</v>
      </c>
      <c r="I312" s="164"/>
      <c r="L312" s="160"/>
      <c r="M312" s="165"/>
      <c r="T312" s="166"/>
      <c r="AT312" s="161" t="s">
        <v>192</v>
      </c>
      <c r="AU312" s="161" t="s">
        <v>85</v>
      </c>
      <c r="AV312" s="13" t="s">
        <v>165</v>
      </c>
      <c r="AW312" s="13" t="s">
        <v>32</v>
      </c>
      <c r="AX312" s="13" t="s">
        <v>83</v>
      </c>
      <c r="AY312" s="161" t="s">
        <v>158</v>
      </c>
    </row>
    <row r="313" spans="2:65" s="1" customFormat="1" ht="24.2" customHeight="1">
      <c r="B313" s="137"/>
      <c r="C313" s="138" t="s">
        <v>602</v>
      </c>
      <c r="D313" s="138" t="s">
        <v>161</v>
      </c>
      <c r="E313" s="139" t="s">
        <v>603</v>
      </c>
      <c r="F313" s="140" t="s">
        <v>604</v>
      </c>
      <c r="G313" s="141" t="s">
        <v>220</v>
      </c>
      <c r="H313" s="142">
        <v>1818.827</v>
      </c>
      <c r="I313" s="143"/>
      <c r="J313" s="144">
        <f>ROUND(I313*H313,2)</f>
        <v>0</v>
      </c>
      <c r="K313" s="145"/>
      <c r="L313" s="31"/>
      <c r="M313" s="146" t="s">
        <v>1</v>
      </c>
      <c r="N313" s="147" t="s">
        <v>41</v>
      </c>
      <c r="P313" s="148">
        <f>O313*H313</f>
        <v>0</v>
      </c>
      <c r="Q313" s="148">
        <v>2.0000000000000002E-5</v>
      </c>
      <c r="R313" s="148">
        <f>Q313*H313</f>
        <v>3.6376540000000006E-2</v>
      </c>
      <c r="S313" s="148">
        <v>0</v>
      </c>
      <c r="T313" s="149">
        <f>S313*H313</f>
        <v>0</v>
      </c>
      <c r="AR313" s="150" t="s">
        <v>234</v>
      </c>
      <c r="AT313" s="150" t="s">
        <v>161</v>
      </c>
      <c r="AU313" s="150" t="s">
        <v>85</v>
      </c>
      <c r="AY313" s="16" t="s">
        <v>158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6" t="s">
        <v>83</v>
      </c>
      <c r="BK313" s="151">
        <f>ROUND(I313*H313,2)</f>
        <v>0</v>
      </c>
      <c r="BL313" s="16" t="s">
        <v>234</v>
      </c>
      <c r="BM313" s="150" t="s">
        <v>605</v>
      </c>
    </row>
    <row r="314" spans="2:65" s="1" customFormat="1" ht="24.2" customHeight="1">
      <c r="B314" s="137"/>
      <c r="C314" s="138" t="s">
        <v>606</v>
      </c>
      <c r="D314" s="138" t="s">
        <v>161</v>
      </c>
      <c r="E314" s="139" t="s">
        <v>607</v>
      </c>
      <c r="F314" s="140" t="s">
        <v>608</v>
      </c>
      <c r="G314" s="141" t="s">
        <v>220</v>
      </c>
      <c r="H314" s="142">
        <v>1818.827</v>
      </c>
      <c r="I314" s="143"/>
      <c r="J314" s="144">
        <f>ROUND(I314*H314,2)</f>
        <v>0</v>
      </c>
      <c r="K314" s="145"/>
      <c r="L314" s="31"/>
      <c r="M314" s="146" t="s">
        <v>1</v>
      </c>
      <c r="N314" s="147" t="s">
        <v>41</v>
      </c>
      <c r="P314" s="148">
        <f>O314*H314</f>
        <v>0</v>
      </c>
      <c r="Q314" s="148">
        <v>1.1E-4</v>
      </c>
      <c r="R314" s="148">
        <f>Q314*H314</f>
        <v>0.20007097000000001</v>
      </c>
      <c r="S314" s="148">
        <v>0</v>
      </c>
      <c r="T314" s="149">
        <f>S314*H314</f>
        <v>0</v>
      </c>
      <c r="AR314" s="150" t="s">
        <v>234</v>
      </c>
      <c r="AT314" s="150" t="s">
        <v>161</v>
      </c>
      <c r="AU314" s="150" t="s">
        <v>85</v>
      </c>
      <c r="AY314" s="16" t="s">
        <v>158</v>
      </c>
      <c r="BE314" s="151">
        <f>IF(N314="základní",J314,0)</f>
        <v>0</v>
      </c>
      <c r="BF314" s="151">
        <f>IF(N314="snížená",J314,0)</f>
        <v>0</v>
      </c>
      <c r="BG314" s="151">
        <f>IF(N314="zákl. přenesená",J314,0)</f>
        <v>0</v>
      </c>
      <c r="BH314" s="151">
        <f>IF(N314="sníž. přenesená",J314,0)</f>
        <v>0</v>
      </c>
      <c r="BI314" s="151">
        <f>IF(N314="nulová",J314,0)</f>
        <v>0</v>
      </c>
      <c r="BJ314" s="16" t="s">
        <v>83</v>
      </c>
      <c r="BK314" s="151">
        <f>ROUND(I314*H314,2)</f>
        <v>0</v>
      </c>
      <c r="BL314" s="16" t="s">
        <v>234</v>
      </c>
      <c r="BM314" s="150" t="s">
        <v>609</v>
      </c>
    </row>
    <row r="315" spans="2:65" s="1" customFormat="1" ht="24.2" customHeight="1">
      <c r="B315" s="137"/>
      <c r="C315" s="138" t="s">
        <v>610</v>
      </c>
      <c r="D315" s="138" t="s">
        <v>161</v>
      </c>
      <c r="E315" s="139" t="s">
        <v>611</v>
      </c>
      <c r="F315" s="140" t="s">
        <v>612</v>
      </c>
      <c r="G315" s="141" t="s">
        <v>220</v>
      </c>
      <c r="H315" s="142">
        <v>1818.827</v>
      </c>
      <c r="I315" s="143"/>
      <c r="J315" s="144">
        <f>ROUND(I315*H315,2)</f>
        <v>0</v>
      </c>
      <c r="K315" s="145"/>
      <c r="L315" s="31"/>
      <c r="M315" s="146" t="s">
        <v>1</v>
      </c>
      <c r="N315" s="147" t="s">
        <v>41</v>
      </c>
      <c r="P315" s="148">
        <f>O315*H315</f>
        <v>0</v>
      </c>
      <c r="Q315" s="148">
        <v>1.7000000000000001E-4</v>
      </c>
      <c r="R315" s="148">
        <f>Q315*H315</f>
        <v>0.30920059</v>
      </c>
      <c r="S315" s="148">
        <v>0</v>
      </c>
      <c r="T315" s="149">
        <f>S315*H315</f>
        <v>0</v>
      </c>
      <c r="AR315" s="150" t="s">
        <v>234</v>
      </c>
      <c r="AT315" s="150" t="s">
        <v>161</v>
      </c>
      <c r="AU315" s="150" t="s">
        <v>85</v>
      </c>
      <c r="AY315" s="16" t="s">
        <v>158</v>
      </c>
      <c r="BE315" s="151">
        <f>IF(N315="základní",J315,0)</f>
        <v>0</v>
      </c>
      <c r="BF315" s="151">
        <f>IF(N315="snížená",J315,0)</f>
        <v>0</v>
      </c>
      <c r="BG315" s="151">
        <f>IF(N315="zákl. přenesená",J315,0)</f>
        <v>0</v>
      </c>
      <c r="BH315" s="151">
        <f>IF(N315="sníž. přenesená",J315,0)</f>
        <v>0</v>
      </c>
      <c r="BI315" s="151">
        <f>IF(N315="nulová",J315,0)</f>
        <v>0</v>
      </c>
      <c r="BJ315" s="16" t="s">
        <v>83</v>
      </c>
      <c r="BK315" s="151">
        <f>ROUND(I315*H315,2)</f>
        <v>0</v>
      </c>
      <c r="BL315" s="16" t="s">
        <v>234</v>
      </c>
      <c r="BM315" s="150" t="s">
        <v>613</v>
      </c>
    </row>
    <row r="316" spans="2:65" s="12" customFormat="1" ht="22.5">
      <c r="B316" s="152"/>
      <c r="D316" s="153" t="s">
        <v>192</v>
      </c>
      <c r="E316" s="154" t="s">
        <v>1</v>
      </c>
      <c r="F316" s="155" t="s">
        <v>614</v>
      </c>
      <c r="H316" s="156">
        <v>511.54</v>
      </c>
      <c r="I316" s="157"/>
      <c r="L316" s="152"/>
      <c r="M316" s="158"/>
      <c r="T316" s="159"/>
      <c r="AT316" s="154" t="s">
        <v>192</v>
      </c>
      <c r="AU316" s="154" t="s">
        <v>85</v>
      </c>
      <c r="AV316" s="12" t="s">
        <v>85</v>
      </c>
      <c r="AW316" s="12" t="s">
        <v>32</v>
      </c>
      <c r="AX316" s="12" t="s">
        <v>76</v>
      </c>
      <c r="AY316" s="154" t="s">
        <v>158</v>
      </c>
    </row>
    <row r="317" spans="2:65" s="12" customFormat="1" ht="22.5">
      <c r="B317" s="152"/>
      <c r="D317" s="153" t="s">
        <v>192</v>
      </c>
      <c r="E317" s="154" t="s">
        <v>1</v>
      </c>
      <c r="F317" s="155" t="s">
        <v>615</v>
      </c>
      <c r="H317" s="156">
        <v>186.614</v>
      </c>
      <c r="I317" s="157"/>
      <c r="L317" s="152"/>
      <c r="M317" s="158"/>
      <c r="T317" s="159"/>
      <c r="AT317" s="154" t="s">
        <v>192</v>
      </c>
      <c r="AU317" s="154" t="s">
        <v>85</v>
      </c>
      <c r="AV317" s="12" t="s">
        <v>85</v>
      </c>
      <c r="AW317" s="12" t="s">
        <v>32</v>
      </c>
      <c r="AX317" s="12" t="s">
        <v>76</v>
      </c>
      <c r="AY317" s="154" t="s">
        <v>158</v>
      </c>
    </row>
    <row r="318" spans="2:65" s="12" customFormat="1" ht="22.5">
      <c r="B318" s="152"/>
      <c r="D318" s="153" t="s">
        <v>192</v>
      </c>
      <c r="E318" s="154" t="s">
        <v>1</v>
      </c>
      <c r="F318" s="155" t="s">
        <v>616</v>
      </c>
      <c r="H318" s="156">
        <v>314.76299999999998</v>
      </c>
      <c r="I318" s="157"/>
      <c r="L318" s="152"/>
      <c r="M318" s="158"/>
      <c r="T318" s="159"/>
      <c r="AT318" s="154" t="s">
        <v>192</v>
      </c>
      <c r="AU318" s="154" t="s">
        <v>85</v>
      </c>
      <c r="AV318" s="12" t="s">
        <v>85</v>
      </c>
      <c r="AW318" s="12" t="s">
        <v>32</v>
      </c>
      <c r="AX318" s="12" t="s">
        <v>76</v>
      </c>
      <c r="AY318" s="154" t="s">
        <v>158</v>
      </c>
    </row>
    <row r="319" spans="2:65" s="12" customFormat="1" ht="22.5">
      <c r="B319" s="152"/>
      <c r="D319" s="153" t="s">
        <v>192</v>
      </c>
      <c r="E319" s="154" t="s">
        <v>1</v>
      </c>
      <c r="F319" s="155" t="s">
        <v>617</v>
      </c>
      <c r="H319" s="156">
        <v>271.14299999999997</v>
      </c>
      <c r="I319" s="157"/>
      <c r="L319" s="152"/>
      <c r="M319" s="158"/>
      <c r="T319" s="159"/>
      <c r="AT319" s="154" t="s">
        <v>192</v>
      </c>
      <c r="AU319" s="154" t="s">
        <v>85</v>
      </c>
      <c r="AV319" s="12" t="s">
        <v>85</v>
      </c>
      <c r="AW319" s="12" t="s">
        <v>32</v>
      </c>
      <c r="AX319" s="12" t="s">
        <v>76</v>
      </c>
      <c r="AY319" s="154" t="s">
        <v>158</v>
      </c>
    </row>
    <row r="320" spans="2:65" s="12" customFormat="1" ht="22.5">
      <c r="B320" s="152"/>
      <c r="D320" s="153" t="s">
        <v>192</v>
      </c>
      <c r="E320" s="154" t="s">
        <v>1</v>
      </c>
      <c r="F320" s="155" t="s">
        <v>618</v>
      </c>
      <c r="H320" s="156">
        <v>12.452999999999999</v>
      </c>
      <c r="I320" s="157"/>
      <c r="L320" s="152"/>
      <c r="M320" s="158"/>
      <c r="T320" s="159"/>
      <c r="AT320" s="154" t="s">
        <v>192</v>
      </c>
      <c r="AU320" s="154" t="s">
        <v>85</v>
      </c>
      <c r="AV320" s="12" t="s">
        <v>85</v>
      </c>
      <c r="AW320" s="12" t="s">
        <v>32</v>
      </c>
      <c r="AX320" s="12" t="s">
        <v>76</v>
      </c>
      <c r="AY320" s="154" t="s">
        <v>158</v>
      </c>
    </row>
    <row r="321" spans="2:65" s="12" customFormat="1" ht="33.75">
      <c r="B321" s="152"/>
      <c r="D321" s="153" t="s">
        <v>192</v>
      </c>
      <c r="E321" s="154" t="s">
        <v>1</v>
      </c>
      <c r="F321" s="155" t="s">
        <v>619</v>
      </c>
      <c r="H321" s="156">
        <v>20.113</v>
      </c>
      <c r="I321" s="157"/>
      <c r="L321" s="152"/>
      <c r="M321" s="158"/>
      <c r="T321" s="159"/>
      <c r="AT321" s="154" t="s">
        <v>192</v>
      </c>
      <c r="AU321" s="154" t="s">
        <v>85</v>
      </c>
      <c r="AV321" s="12" t="s">
        <v>85</v>
      </c>
      <c r="AW321" s="12" t="s">
        <v>32</v>
      </c>
      <c r="AX321" s="12" t="s">
        <v>76</v>
      </c>
      <c r="AY321" s="154" t="s">
        <v>158</v>
      </c>
    </row>
    <row r="322" spans="2:65" s="14" customFormat="1" ht="11.25">
      <c r="B322" s="178"/>
      <c r="D322" s="153" t="s">
        <v>192</v>
      </c>
      <c r="E322" s="179" t="s">
        <v>1</v>
      </c>
      <c r="F322" s="180" t="s">
        <v>620</v>
      </c>
      <c r="H322" s="181">
        <v>1316.626</v>
      </c>
      <c r="I322" s="182"/>
      <c r="L322" s="178"/>
      <c r="M322" s="183"/>
      <c r="T322" s="184"/>
      <c r="AT322" s="179" t="s">
        <v>192</v>
      </c>
      <c r="AU322" s="179" t="s">
        <v>85</v>
      </c>
      <c r="AV322" s="14" t="s">
        <v>170</v>
      </c>
      <c r="AW322" s="14" t="s">
        <v>32</v>
      </c>
      <c r="AX322" s="14" t="s">
        <v>76</v>
      </c>
      <c r="AY322" s="179" t="s">
        <v>158</v>
      </c>
    </row>
    <row r="323" spans="2:65" s="12" customFormat="1" ht="11.25">
      <c r="B323" s="152"/>
      <c r="D323" s="153" t="s">
        <v>192</v>
      </c>
      <c r="E323" s="154" t="s">
        <v>1</v>
      </c>
      <c r="F323" s="155" t="s">
        <v>621</v>
      </c>
      <c r="H323" s="156">
        <v>85.543000000000006</v>
      </c>
      <c r="I323" s="157"/>
      <c r="L323" s="152"/>
      <c r="M323" s="158"/>
      <c r="T323" s="159"/>
      <c r="AT323" s="154" t="s">
        <v>192</v>
      </c>
      <c r="AU323" s="154" t="s">
        <v>85</v>
      </c>
      <c r="AV323" s="12" t="s">
        <v>85</v>
      </c>
      <c r="AW323" s="12" t="s">
        <v>32</v>
      </c>
      <c r="AX323" s="12" t="s">
        <v>76</v>
      </c>
      <c r="AY323" s="154" t="s">
        <v>158</v>
      </c>
    </row>
    <row r="324" spans="2:65" s="12" customFormat="1" ht="11.25">
      <c r="B324" s="152"/>
      <c r="D324" s="153" t="s">
        <v>192</v>
      </c>
      <c r="E324" s="154" t="s">
        <v>1</v>
      </c>
      <c r="F324" s="155" t="s">
        <v>622</v>
      </c>
      <c r="H324" s="156">
        <v>395.32799999999997</v>
      </c>
      <c r="I324" s="157"/>
      <c r="L324" s="152"/>
      <c r="M324" s="158"/>
      <c r="T324" s="159"/>
      <c r="AT324" s="154" t="s">
        <v>192</v>
      </c>
      <c r="AU324" s="154" t="s">
        <v>85</v>
      </c>
      <c r="AV324" s="12" t="s">
        <v>85</v>
      </c>
      <c r="AW324" s="12" t="s">
        <v>32</v>
      </c>
      <c r="AX324" s="12" t="s">
        <v>76</v>
      </c>
      <c r="AY324" s="154" t="s">
        <v>158</v>
      </c>
    </row>
    <row r="325" spans="2:65" s="12" customFormat="1" ht="11.25">
      <c r="B325" s="152"/>
      <c r="D325" s="153" t="s">
        <v>192</v>
      </c>
      <c r="E325" s="154" t="s">
        <v>1</v>
      </c>
      <c r="F325" s="155" t="s">
        <v>623</v>
      </c>
      <c r="H325" s="156">
        <v>21.33</v>
      </c>
      <c r="I325" s="157"/>
      <c r="L325" s="152"/>
      <c r="M325" s="158"/>
      <c r="T325" s="159"/>
      <c r="AT325" s="154" t="s">
        <v>192</v>
      </c>
      <c r="AU325" s="154" t="s">
        <v>85</v>
      </c>
      <c r="AV325" s="12" t="s">
        <v>85</v>
      </c>
      <c r="AW325" s="12" t="s">
        <v>32</v>
      </c>
      <c r="AX325" s="12" t="s">
        <v>76</v>
      </c>
      <c r="AY325" s="154" t="s">
        <v>158</v>
      </c>
    </row>
    <row r="326" spans="2:65" s="14" customFormat="1" ht="11.25">
      <c r="B326" s="178"/>
      <c r="D326" s="153" t="s">
        <v>192</v>
      </c>
      <c r="E326" s="179" t="s">
        <v>1</v>
      </c>
      <c r="F326" s="180" t="s">
        <v>624</v>
      </c>
      <c r="H326" s="181">
        <v>502.20100000000002</v>
      </c>
      <c r="I326" s="182"/>
      <c r="L326" s="178"/>
      <c r="M326" s="183"/>
      <c r="T326" s="184"/>
      <c r="AT326" s="179" t="s">
        <v>192</v>
      </c>
      <c r="AU326" s="179" t="s">
        <v>85</v>
      </c>
      <c r="AV326" s="14" t="s">
        <v>170</v>
      </c>
      <c r="AW326" s="14" t="s">
        <v>32</v>
      </c>
      <c r="AX326" s="14" t="s">
        <v>76</v>
      </c>
      <c r="AY326" s="179" t="s">
        <v>158</v>
      </c>
    </row>
    <row r="327" spans="2:65" s="13" customFormat="1" ht="11.25">
      <c r="B327" s="160"/>
      <c r="D327" s="153" t="s">
        <v>192</v>
      </c>
      <c r="E327" s="161" t="s">
        <v>1</v>
      </c>
      <c r="F327" s="162" t="s">
        <v>255</v>
      </c>
      <c r="H327" s="163">
        <v>1818.827</v>
      </c>
      <c r="I327" s="164"/>
      <c r="L327" s="160"/>
      <c r="M327" s="165"/>
      <c r="T327" s="166"/>
      <c r="AT327" s="161" t="s">
        <v>192</v>
      </c>
      <c r="AU327" s="161" t="s">
        <v>85</v>
      </c>
      <c r="AV327" s="13" t="s">
        <v>165</v>
      </c>
      <c r="AW327" s="13" t="s">
        <v>32</v>
      </c>
      <c r="AX327" s="13" t="s">
        <v>83</v>
      </c>
      <c r="AY327" s="161" t="s">
        <v>158</v>
      </c>
    </row>
    <row r="328" spans="2:65" s="1" customFormat="1" ht="24.2" customHeight="1">
      <c r="B328" s="137"/>
      <c r="C328" s="138" t="s">
        <v>625</v>
      </c>
      <c r="D328" s="138" t="s">
        <v>161</v>
      </c>
      <c r="E328" s="139" t="s">
        <v>626</v>
      </c>
      <c r="F328" s="140" t="s">
        <v>627</v>
      </c>
      <c r="G328" s="141" t="s">
        <v>220</v>
      </c>
      <c r="H328" s="142">
        <v>1818.827</v>
      </c>
      <c r="I328" s="143"/>
      <c r="J328" s="144">
        <f>ROUND(I328*H328,2)</f>
        <v>0</v>
      </c>
      <c r="K328" s="145"/>
      <c r="L328" s="31"/>
      <c r="M328" s="146" t="s">
        <v>1</v>
      </c>
      <c r="N328" s="147" t="s">
        <v>41</v>
      </c>
      <c r="P328" s="148">
        <f>O328*H328</f>
        <v>0</v>
      </c>
      <c r="Q328" s="148">
        <v>1.6000000000000001E-4</v>
      </c>
      <c r="R328" s="148">
        <f>Q328*H328</f>
        <v>0.29101232000000005</v>
      </c>
      <c r="S328" s="148">
        <v>0</v>
      </c>
      <c r="T328" s="149">
        <f>S328*H328</f>
        <v>0</v>
      </c>
      <c r="AR328" s="150" t="s">
        <v>234</v>
      </c>
      <c r="AT328" s="150" t="s">
        <v>161</v>
      </c>
      <c r="AU328" s="150" t="s">
        <v>85</v>
      </c>
      <c r="AY328" s="16" t="s">
        <v>158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6" t="s">
        <v>83</v>
      </c>
      <c r="BK328" s="151">
        <f>ROUND(I328*H328,2)</f>
        <v>0</v>
      </c>
      <c r="BL328" s="16" t="s">
        <v>234</v>
      </c>
      <c r="BM328" s="150" t="s">
        <v>628</v>
      </c>
    </row>
    <row r="329" spans="2:65" s="1" customFormat="1" ht="24.2" customHeight="1">
      <c r="B329" s="137"/>
      <c r="C329" s="138" t="s">
        <v>629</v>
      </c>
      <c r="D329" s="138" t="s">
        <v>161</v>
      </c>
      <c r="E329" s="139" t="s">
        <v>630</v>
      </c>
      <c r="F329" s="140" t="s">
        <v>631</v>
      </c>
      <c r="G329" s="141" t="s">
        <v>220</v>
      </c>
      <c r="H329" s="142">
        <v>3637.654</v>
      </c>
      <c r="I329" s="143"/>
      <c r="J329" s="144">
        <f>ROUND(I329*H329,2)</f>
        <v>0</v>
      </c>
      <c r="K329" s="145"/>
      <c r="L329" s="31"/>
      <c r="M329" s="146" t="s">
        <v>1</v>
      </c>
      <c r="N329" s="147" t="s">
        <v>41</v>
      </c>
      <c r="P329" s="148">
        <f>O329*H329</f>
        <v>0</v>
      </c>
      <c r="Q329" s="148">
        <v>1.1E-4</v>
      </c>
      <c r="R329" s="148">
        <f>Q329*H329</f>
        <v>0.40014194000000003</v>
      </c>
      <c r="S329" s="148">
        <v>0</v>
      </c>
      <c r="T329" s="149">
        <f>S329*H329</f>
        <v>0</v>
      </c>
      <c r="AR329" s="150" t="s">
        <v>234</v>
      </c>
      <c r="AT329" s="150" t="s">
        <v>161</v>
      </c>
      <c r="AU329" s="150" t="s">
        <v>85</v>
      </c>
      <c r="AY329" s="16" t="s">
        <v>158</v>
      </c>
      <c r="BE329" s="151">
        <f>IF(N329="základní",J329,0)</f>
        <v>0</v>
      </c>
      <c r="BF329" s="151">
        <f>IF(N329="snížená",J329,0)</f>
        <v>0</v>
      </c>
      <c r="BG329" s="151">
        <f>IF(N329="zákl. přenesená",J329,0)</f>
        <v>0</v>
      </c>
      <c r="BH329" s="151">
        <f>IF(N329="sníž. přenesená",J329,0)</f>
        <v>0</v>
      </c>
      <c r="BI329" s="151">
        <f>IF(N329="nulová",J329,0)</f>
        <v>0</v>
      </c>
      <c r="BJ329" s="16" t="s">
        <v>83</v>
      </c>
      <c r="BK329" s="151">
        <f>ROUND(I329*H329,2)</f>
        <v>0</v>
      </c>
      <c r="BL329" s="16" t="s">
        <v>234</v>
      </c>
      <c r="BM329" s="150" t="s">
        <v>632</v>
      </c>
    </row>
    <row r="330" spans="2:65" s="12" customFormat="1" ht="11.25">
      <c r="B330" s="152"/>
      <c r="D330" s="153" t="s">
        <v>192</v>
      </c>
      <c r="F330" s="155" t="s">
        <v>633</v>
      </c>
      <c r="H330" s="156">
        <v>3637.654</v>
      </c>
      <c r="I330" s="157"/>
      <c r="L330" s="152"/>
      <c r="M330" s="158"/>
      <c r="T330" s="159"/>
      <c r="AT330" s="154" t="s">
        <v>192</v>
      </c>
      <c r="AU330" s="154" t="s">
        <v>85</v>
      </c>
      <c r="AV330" s="12" t="s">
        <v>85</v>
      </c>
      <c r="AW330" s="12" t="s">
        <v>3</v>
      </c>
      <c r="AX330" s="12" t="s">
        <v>83</v>
      </c>
      <c r="AY330" s="154" t="s">
        <v>158</v>
      </c>
    </row>
    <row r="331" spans="2:65" s="1" customFormat="1" ht="24.2" customHeight="1">
      <c r="B331" s="137"/>
      <c r="C331" s="138" t="s">
        <v>634</v>
      </c>
      <c r="D331" s="138" t="s">
        <v>161</v>
      </c>
      <c r="E331" s="139" t="s">
        <v>635</v>
      </c>
      <c r="F331" s="140" t="s">
        <v>636</v>
      </c>
      <c r="G331" s="141" t="s">
        <v>220</v>
      </c>
      <c r="H331" s="142">
        <v>13.259</v>
      </c>
      <c r="I331" s="143"/>
      <c r="J331" s="144">
        <f>ROUND(I331*H331,2)</f>
        <v>0</v>
      </c>
      <c r="K331" s="145"/>
      <c r="L331" s="31"/>
      <c r="M331" s="146" t="s">
        <v>1</v>
      </c>
      <c r="N331" s="147" t="s">
        <v>41</v>
      </c>
      <c r="P331" s="148">
        <f>O331*H331</f>
        <v>0</v>
      </c>
      <c r="Q331" s="148">
        <v>8.0000000000000007E-5</v>
      </c>
      <c r="R331" s="148">
        <f>Q331*H331</f>
        <v>1.06072E-3</v>
      </c>
      <c r="S331" s="148">
        <v>0</v>
      </c>
      <c r="T331" s="149">
        <f>S331*H331</f>
        <v>0</v>
      </c>
      <c r="AR331" s="150" t="s">
        <v>234</v>
      </c>
      <c r="AT331" s="150" t="s">
        <v>161</v>
      </c>
      <c r="AU331" s="150" t="s">
        <v>85</v>
      </c>
      <c r="AY331" s="16" t="s">
        <v>158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6" t="s">
        <v>83</v>
      </c>
      <c r="BK331" s="151">
        <f>ROUND(I331*H331,2)</f>
        <v>0</v>
      </c>
      <c r="BL331" s="16" t="s">
        <v>234</v>
      </c>
      <c r="BM331" s="150" t="s">
        <v>637</v>
      </c>
    </row>
    <row r="332" spans="2:65" s="1" customFormat="1" ht="24.2" customHeight="1">
      <c r="B332" s="137"/>
      <c r="C332" s="138" t="s">
        <v>638</v>
      </c>
      <c r="D332" s="138" t="s">
        <v>161</v>
      </c>
      <c r="E332" s="139" t="s">
        <v>639</v>
      </c>
      <c r="F332" s="140" t="s">
        <v>640</v>
      </c>
      <c r="G332" s="141" t="s">
        <v>220</v>
      </c>
      <c r="H332" s="142">
        <v>13.259</v>
      </c>
      <c r="I332" s="143"/>
      <c r="J332" s="144">
        <f>ROUND(I332*H332,2)</f>
        <v>0</v>
      </c>
      <c r="K332" s="145"/>
      <c r="L332" s="31"/>
      <c r="M332" s="146" t="s">
        <v>1</v>
      </c>
      <c r="N332" s="147" t="s">
        <v>41</v>
      </c>
      <c r="P332" s="148">
        <f>O332*H332</f>
        <v>0</v>
      </c>
      <c r="Q332" s="148">
        <v>1.1E-4</v>
      </c>
      <c r="R332" s="148">
        <f>Q332*H332</f>
        <v>1.45849E-3</v>
      </c>
      <c r="S332" s="148">
        <v>0</v>
      </c>
      <c r="T332" s="149">
        <f>S332*H332</f>
        <v>0</v>
      </c>
      <c r="AR332" s="150" t="s">
        <v>234</v>
      </c>
      <c r="AT332" s="150" t="s">
        <v>161</v>
      </c>
      <c r="AU332" s="150" t="s">
        <v>85</v>
      </c>
      <c r="AY332" s="16" t="s">
        <v>158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6" t="s">
        <v>83</v>
      </c>
      <c r="BK332" s="151">
        <f>ROUND(I332*H332,2)</f>
        <v>0</v>
      </c>
      <c r="BL332" s="16" t="s">
        <v>234</v>
      </c>
      <c r="BM332" s="150" t="s">
        <v>641</v>
      </c>
    </row>
    <row r="333" spans="2:65" s="1" customFormat="1" ht="24.2" customHeight="1">
      <c r="B333" s="137"/>
      <c r="C333" s="138" t="s">
        <v>642</v>
      </c>
      <c r="D333" s="138" t="s">
        <v>161</v>
      </c>
      <c r="E333" s="139" t="s">
        <v>643</v>
      </c>
      <c r="F333" s="140" t="s">
        <v>644</v>
      </c>
      <c r="G333" s="141" t="s">
        <v>220</v>
      </c>
      <c r="H333" s="142">
        <v>17.939</v>
      </c>
      <c r="I333" s="143"/>
      <c r="J333" s="144">
        <f>ROUND(I333*H333,2)</f>
        <v>0</v>
      </c>
      <c r="K333" s="145"/>
      <c r="L333" s="31"/>
      <c r="M333" s="146" t="s">
        <v>1</v>
      </c>
      <c r="N333" s="147" t="s">
        <v>41</v>
      </c>
      <c r="P333" s="148">
        <f>O333*H333</f>
        <v>0</v>
      </c>
      <c r="Q333" s="148">
        <v>1.3999999999999999E-4</v>
      </c>
      <c r="R333" s="148">
        <f>Q333*H333</f>
        <v>2.5114599999999996E-3</v>
      </c>
      <c r="S333" s="148">
        <v>0</v>
      </c>
      <c r="T333" s="149">
        <f>S333*H333</f>
        <v>0</v>
      </c>
      <c r="AR333" s="150" t="s">
        <v>234</v>
      </c>
      <c r="AT333" s="150" t="s">
        <v>161</v>
      </c>
      <c r="AU333" s="150" t="s">
        <v>85</v>
      </c>
      <c r="AY333" s="16" t="s">
        <v>158</v>
      </c>
      <c r="BE333" s="151">
        <f>IF(N333="základní",J333,0)</f>
        <v>0</v>
      </c>
      <c r="BF333" s="151">
        <f>IF(N333="snížená",J333,0)</f>
        <v>0</v>
      </c>
      <c r="BG333" s="151">
        <f>IF(N333="zákl. přenesená",J333,0)</f>
        <v>0</v>
      </c>
      <c r="BH333" s="151">
        <f>IF(N333="sníž. přenesená",J333,0)</f>
        <v>0</v>
      </c>
      <c r="BI333" s="151">
        <f>IF(N333="nulová",J333,0)</f>
        <v>0</v>
      </c>
      <c r="BJ333" s="16" t="s">
        <v>83</v>
      </c>
      <c r="BK333" s="151">
        <f>ROUND(I333*H333,2)</f>
        <v>0</v>
      </c>
      <c r="BL333" s="16" t="s">
        <v>234</v>
      </c>
      <c r="BM333" s="150" t="s">
        <v>645</v>
      </c>
    </row>
    <row r="334" spans="2:65" s="12" customFormat="1" ht="11.25">
      <c r="B334" s="152"/>
      <c r="D334" s="153" t="s">
        <v>192</v>
      </c>
      <c r="E334" s="154" t="s">
        <v>1</v>
      </c>
      <c r="F334" s="155" t="s">
        <v>646</v>
      </c>
      <c r="H334" s="156">
        <v>2.8439999999999999</v>
      </c>
      <c r="I334" s="157"/>
      <c r="L334" s="152"/>
      <c r="M334" s="158"/>
      <c r="T334" s="159"/>
      <c r="AT334" s="154" t="s">
        <v>192</v>
      </c>
      <c r="AU334" s="154" t="s">
        <v>85</v>
      </c>
      <c r="AV334" s="12" t="s">
        <v>85</v>
      </c>
      <c r="AW334" s="12" t="s">
        <v>32</v>
      </c>
      <c r="AX334" s="12" t="s">
        <v>76</v>
      </c>
      <c r="AY334" s="154" t="s">
        <v>158</v>
      </c>
    </row>
    <row r="335" spans="2:65" s="12" customFormat="1" ht="11.25">
      <c r="B335" s="152"/>
      <c r="D335" s="153" t="s">
        <v>192</v>
      </c>
      <c r="E335" s="154" t="s">
        <v>1</v>
      </c>
      <c r="F335" s="155" t="s">
        <v>647</v>
      </c>
      <c r="H335" s="156">
        <v>3.6320000000000001</v>
      </c>
      <c r="I335" s="157"/>
      <c r="L335" s="152"/>
      <c r="M335" s="158"/>
      <c r="T335" s="159"/>
      <c r="AT335" s="154" t="s">
        <v>192</v>
      </c>
      <c r="AU335" s="154" t="s">
        <v>85</v>
      </c>
      <c r="AV335" s="12" t="s">
        <v>85</v>
      </c>
      <c r="AW335" s="12" t="s">
        <v>32</v>
      </c>
      <c r="AX335" s="12" t="s">
        <v>76</v>
      </c>
      <c r="AY335" s="154" t="s">
        <v>158</v>
      </c>
    </row>
    <row r="336" spans="2:65" s="12" customFormat="1" ht="11.25">
      <c r="B336" s="152"/>
      <c r="D336" s="153" t="s">
        <v>192</v>
      </c>
      <c r="E336" s="154" t="s">
        <v>1</v>
      </c>
      <c r="F336" s="155" t="s">
        <v>648</v>
      </c>
      <c r="H336" s="156">
        <v>6.7830000000000004</v>
      </c>
      <c r="I336" s="157"/>
      <c r="L336" s="152"/>
      <c r="M336" s="158"/>
      <c r="T336" s="159"/>
      <c r="AT336" s="154" t="s">
        <v>192</v>
      </c>
      <c r="AU336" s="154" t="s">
        <v>85</v>
      </c>
      <c r="AV336" s="12" t="s">
        <v>85</v>
      </c>
      <c r="AW336" s="12" t="s">
        <v>32</v>
      </c>
      <c r="AX336" s="12" t="s">
        <v>76</v>
      </c>
      <c r="AY336" s="154" t="s">
        <v>158</v>
      </c>
    </row>
    <row r="337" spans="2:65" s="14" customFormat="1" ht="11.25">
      <c r="B337" s="178"/>
      <c r="D337" s="153" t="s">
        <v>192</v>
      </c>
      <c r="E337" s="179" t="s">
        <v>1</v>
      </c>
      <c r="F337" s="180" t="s">
        <v>649</v>
      </c>
      <c r="H337" s="181">
        <v>13.259</v>
      </c>
      <c r="I337" s="182"/>
      <c r="L337" s="178"/>
      <c r="M337" s="183"/>
      <c r="T337" s="184"/>
      <c r="AT337" s="179" t="s">
        <v>192</v>
      </c>
      <c r="AU337" s="179" t="s">
        <v>85</v>
      </c>
      <c r="AV337" s="14" t="s">
        <v>170</v>
      </c>
      <c r="AW337" s="14" t="s">
        <v>32</v>
      </c>
      <c r="AX337" s="14" t="s">
        <v>76</v>
      </c>
      <c r="AY337" s="179" t="s">
        <v>158</v>
      </c>
    </row>
    <row r="338" spans="2:65" s="12" customFormat="1" ht="11.25">
      <c r="B338" s="152"/>
      <c r="D338" s="153" t="s">
        <v>192</v>
      </c>
      <c r="E338" s="154" t="s">
        <v>1</v>
      </c>
      <c r="F338" s="155" t="s">
        <v>650</v>
      </c>
      <c r="H338" s="156">
        <v>1.8959999999999999</v>
      </c>
      <c r="I338" s="157"/>
      <c r="L338" s="152"/>
      <c r="M338" s="158"/>
      <c r="T338" s="159"/>
      <c r="AT338" s="154" t="s">
        <v>192</v>
      </c>
      <c r="AU338" s="154" t="s">
        <v>85</v>
      </c>
      <c r="AV338" s="12" t="s">
        <v>85</v>
      </c>
      <c r="AW338" s="12" t="s">
        <v>32</v>
      </c>
      <c r="AX338" s="12" t="s">
        <v>76</v>
      </c>
      <c r="AY338" s="154" t="s">
        <v>158</v>
      </c>
    </row>
    <row r="339" spans="2:65" s="12" customFormat="1" ht="11.25">
      <c r="B339" s="152"/>
      <c r="D339" s="153" t="s">
        <v>192</v>
      </c>
      <c r="E339" s="154" t="s">
        <v>1</v>
      </c>
      <c r="F339" s="155" t="s">
        <v>651</v>
      </c>
      <c r="H339" s="156">
        <v>2.7839999999999998</v>
      </c>
      <c r="I339" s="157"/>
      <c r="L339" s="152"/>
      <c r="M339" s="158"/>
      <c r="T339" s="159"/>
      <c r="AT339" s="154" t="s">
        <v>192</v>
      </c>
      <c r="AU339" s="154" t="s">
        <v>85</v>
      </c>
      <c r="AV339" s="12" t="s">
        <v>85</v>
      </c>
      <c r="AW339" s="12" t="s">
        <v>32</v>
      </c>
      <c r="AX339" s="12" t="s">
        <v>76</v>
      </c>
      <c r="AY339" s="154" t="s">
        <v>158</v>
      </c>
    </row>
    <row r="340" spans="2:65" s="14" customFormat="1" ht="11.25">
      <c r="B340" s="178"/>
      <c r="D340" s="153" t="s">
        <v>192</v>
      </c>
      <c r="E340" s="179" t="s">
        <v>1</v>
      </c>
      <c r="F340" s="180" t="s">
        <v>652</v>
      </c>
      <c r="H340" s="181">
        <v>4.68</v>
      </c>
      <c r="I340" s="182"/>
      <c r="L340" s="178"/>
      <c r="M340" s="183"/>
      <c r="T340" s="184"/>
      <c r="AT340" s="179" t="s">
        <v>192</v>
      </c>
      <c r="AU340" s="179" t="s">
        <v>85</v>
      </c>
      <c r="AV340" s="14" t="s">
        <v>170</v>
      </c>
      <c r="AW340" s="14" t="s">
        <v>32</v>
      </c>
      <c r="AX340" s="14" t="s">
        <v>76</v>
      </c>
      <c r="AY340" s="179" t="s">
        <v>158</v>
      </c>
    </row>
    <row r="341" spans="2:65" s="13" customFormat="1" ht="11.25">
      <c r="B341" s="160"/>
      <c r="D341" s="153" t="s">
        <v>192</v>
      </c>
      <c r="E341" s="161" t="s">
        <v>1</v>
      </c>
      <c r="F341" s="162" t="s">
        <v>255</v>
      </c>
      <c r="H341" s="163">
        <v>17.939</v>
      </c>
      <c r="I341" s="164"/>
      <c r="L341" s="160"/>
      <c r="M341" s="165"/>
      <c r="T341" s="166"/>
      <c r="AT341" s="161" t="s">
        <v>192</v>
      </c>
      <c r="AU341" s="161" t="s">
        <v>85</v>
      </c>
      <c r="AV341" s="13" t="s">
        <v>165</v>
      </c>
      <c r="AW341" s="13" t="s">
        <v>32</v>
      </c>
      <c r="AX341" s="13" t="s">
        <v>83</v>
      </c>
      <c r="AY341" s="161" t="s">
        <v>158</v>
      </c>
    </row>
    <row r="342" spans="2:65" s="1" customFormat="1" ht="24.2" customHeight="1">
      <c r="B342" s="137"/>
      <c r="C342" s="138" t="s">
        <v>653</v>
      </c>
      <c r="D342" s="138" t="s">
        <v>161</v>
      </c>
      <c r="E342" s="139" t="s">
        <v>654</v>
      </c>
      <c r="F342" s="140" t="s">
        <v>655</v>
      </c>
      <c r="G342" s="141" t="s">
        <v>220</v>
      </c>
      <c r="H342" s="142">
        <v>35.878</v>
      </c>
      <c r="I342" s="143"/>
      <c r="J342" s="144">
        <f>ROUND(I342*H342,2)</f>
        <v>0</v>
      </c>
      <c r="K342" s="145"/>
      <c r="L342" s="31"/>
      <c r="M342" s="146" t="s">
        <v>1</v>
      </c>
      <c r="N342" s="147" t="s">
        <v>41</v>
      </c>
      <c r="P342" s="148">
        <f>O342*H342</f>
        <v>0</v>
      </c>
      <c r="Q342" s="148">
        <v>9.0000000000000006E-5</v>
      </c>
      <c r="R342" s="148">
        <f>Q342*H342</f>
        <v>3.2290200000000004E-3</v>
      </c>
      <c r="S342" s="148">
        <v>0</v>
      </c>
      <c r="T342" s="149">
        <f>S342*H342</f>
        <v>0</v>
      </c>
      <c r="AR342" s="150" t="s">
        <v>234</v>
      </c>
      <c r="AT342" s="150" t="s">
        <v>161</v>
      </c>
      <c r="AU342" s="150" t="s">
        <v>85</v>
      </c>
      <c r="AY342" s="16" t="s">
        <v>158</v>
      </c>
      <c r="BE342" s="151">
        <f>IF(N342="základní",J342,0)</f>
        <v>0</v>
      </c>
      <c r="BF342" s="151">
        <f>IF(N342="snížená",J342,0)</f>
        <v>0</v>
      </c>
      <c r="BG342" s="151">
        <f>IF(N342="zákl. přenesená",J342,0)</f>
        <v>0</v>
      </c>
      <c r="BH342" s="151">
        <f>IF(N342="sníž. přenesená",J342,0)</f>
        <v>0</v>
      </c>
      <c r="BI342" s="151">
        <f>IF(N342="nulová",J342,0)</f>
        <v>0</v>
      </c>
      <c r="BJ342" s="16" t="s">
        <v>83</v>
      </c>
      <c r="BK342" s="151">
        <f>ROUND(I342*H342,2)</f>
        <v>0</v>
      </c>
      <c r="BL342" s="16" t="s">
        <v>234</v>
      </c>
      <c r="BM342" s="150" t="s">
        <v>656</v>
      </c>
    </row>
    <row r="343" spans="2:65" s="12" customFormat="1" ht="11.25">
      <c r="B343" s="152"/>
      <c r="D343" s="153" t="s">
        <v>192</v>
      </c>
      <c r="F343" s="155" t="s">
        <v>657</v>
      </c>
      <c r="H343" s="156">
        <v>35.878</v>
      </c>
      <c r="I343" s="157"/>
      <c r="L343" s="152"/>
      <c r="M343" s="158"/>
      <c r="T343" s="159"/>
      <c r="AT343" s="154" t="s">
        <v>192</v>
      </c>
      <c r="AU343" s="154" t="s">
        <v>85</v>
      </c>
      <c r="AV343" s="12" t="s">
        <v>85</v>
      </c>
      <c r="AW343" s="12" t="s">
        <v>3</v>
      </c>
      <c r="AX343" s="12" t="s">
        <v>83</v>
      </c>
      <c r="AY343" s="154" t="s">
        <v>158</v>
      </c>
    </row>
    <row r="344" spans="2:65" s="11" customFormat="1" ht="22.9" customHeight="1">
      <c r="B344" s="126"/>
      <c r="D344" s="127" t="s">
        <v>75</v>
      </c>
      <c r="E344" s="135" t="s">
        <v>658</v>
      </c>
      <c r="F344" s="135" t="s">
        <v>659</v>
      </c>
      <c r="I344" s="129"/>
      <c r="J344" s="136">
        <f>BK344</f>
        <v>0</v>
      </c>
      <c r="L344" s="126"/>
      <c r="M344" s="130"/>
      <c r="P344" s="131">
        <f>SUM(P345:P364)</f>
        <v>0</v>
      </c>
      <c r="R344" s="131">
        <f>SUM(R345:R364)</f>
        <v>0.19643530000000001</v>
      </c>
      <c r="T344" s="132">
        <f>SUM(T345:T364)</f>
        <v>5.9384480000000003E-2</v>
      </c>
      <c r="AR344" s="127" t="s">
        <v>85</v>
      </c>
      <c r="AT344" s="133" t="s">
        <v>75</v>
      </c>
      <c r="AU344" s="133" t="s">
        <v>83</v>
      </c>
      <c r="AY344" s="127" t="s">
        <v>158</v>
      </c>
      <c r="BK344" s="134">
        <f>SUM(BK345:BK364)</f>
        <v>0</v>
      </c>
    </row>
    <row r="345" spans="2:65" s="1" customFormat="1" ht="16.5" customHeight="1">
      <c r="B345" s="137"/>
      <c r="C345" s="138" t="s">
        <v>660</v>
      </c>
      <c r="D345" s="138" t="s">
        <v>161</v>
      </c>
      <c r="E345" s="139" t="s">
        <v>661</v>
      </c>
      <c r="F345" s="140" t="s">
        <v>662</v>
      </c>
      <c r="G345" s="141" t="s">
        <v>220</v>
      </c>
      <c r="H345" s="142">
        <v>165.17</v>
      </c>
      <c r="I345" s="143"/>
      <c r="J345" s="144">
        <f>ROUND(I345*H345,2)</f>
        <v>0</v>
      </c>
      <c r="K345" s="145"/>
      <c r="L345" s="31"/>
      <c r="M345" s="146" t="s">
        <v>1</v>
      </c>
      <c r="N345" s="147" t="s">
        <v>41</v>
      </c>
      <c r="P345" s="148">
        <f>O345*H345</f>
        <v>0</v>
      </c>
      <c r="Q345" s="148">
        <v>0</v>
      </c>
      <c r="R345" s="148">
        <f>Q345*H345</f>
        <v>0</v>
      </c>
      <c r="S345" s="148">
        <v>0</v>
      </c>
      <c r="T345" s="149">
        <f>S345*H345</f>
        <v>0</v>
      </c>
      <c r="AR345" s="150" t="s">
        <v>234</v>
      </c>
      <c r="AT345" s="150" t="s">
        <v>161</v>
      </c>
      <c r="AU345" s="150" t="s">
        <v>85</v>
      </c>
      <c r="AY345" s="16" t="s">
        <v>158</v>
      </c>
      <c r="BE345" s="151">
        <f>IF(N345="základní",J345,0)</f>
        <v>0</v>
      </c>
      <c r="BF345" s="151">
        <f>IF(N345="snížená",J345,0)</f>
        <v>0</v>
      </c>
      <c r="BG345" s="151">
        <f>IF(N345="zákl. přenesená",J345,0)</f>
        <v>0</v>
      </c>
      <c r="BH345" s="151">
        <f>IF(N345="sníž. přenesená",J345,0)</f>
        <v>0</v>
      </c>
      <c r="BI345" s="151">
        <f>IF(N345="nulová",J345,0)</f>
        <v>0</v>
      </c>
      <c r="BJ345" s="16" t="s">
        <v>83</v>
      </c>
      <c r="BK345" s="151">
        <f>ROUND(I345*H345,2)</f>
        <v>0</v>
      </c>
      <c r="BL345" s="16" t="s">
        <v>234</v>
      </c>
      <c r="BM345" s="150" t="s">
        <v>663</v>
      </c>
    </row>
    <row r="346" spans="2:65" s="1" customFormat="1" ht="16.5" customHeight="1">
      <c r="B346" s="137"/>
      <c r="C346" s="138" t="s">
        <v>664</v>
      </c>
      <c r="D346" s="138" t="s">
        <v>161</v>
      </c>
      <c r="E346" s="139" t="s">
        <v>665</v>
      </c>
      <c r="F346" s="140" t="s">
        <v>666</v>
      </c>
      <c r="G346" s="141" t="s">
        <v>220</v>
      </c>
      <c r="H346" s="142">
        <v>115.502</v>
      </c>
      <c r="I346" s="143"/>
      <c r="J346" s="144">
        <f>ROUND(I346*H346,2)</f>
        <v>0</v>
      </c>
      <c r="K346" s="145"/>
      <c r="L346" s="31"/>
      <c r="M346" s="146" t="s">
        <v>1</v>
      </c>
      <c r="N346" s="147" t="s">
        <v>41</v>
      </c>
      <c r="P346" s="148">
        <f>O346*H346</f>
        <v>0</v>
      </c>
      <c r="Q346" s="148">
        <v>1E-3</v>
      </c>
      <c r="R346" s="148">
        <f>Q346*H346</f>
        <v>0.11550199999999999</v>
      </c>
      <c r="S346" s="148">
        <v>3.1E-4</v>
      </c>
      <c r="T346" s="149">
        <f>S346*H346</f>
        <v>3.5805619999999996E-2</v>
      </c>
      <c r="AR346" s="150" t="s">
        <v>234</v>
      </c>
      <c r="AT346" s="150" t="s">
        <v>161</v>
      </c>
      <c r="AU346" s="150" t="s">
        <v>85</v>
      </c>
      <c r="AY346" s="16" t="s">
        <v>158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6" t="s">
        <v>83</v>
      </c>
      <c r="BK346" s="151">
        <f>ROUND(I346*H346,2)</f>
        <v>0</v>
      </c>
      <c r="BL346" s="16" t="s">
        <v>234</v>
      </c>
      <c r="BM346" s="150" t="s">
        <v>667</v>
      </c>
    </row>
    <row r="347" spans="2:65" s="12" customFormat="1" ht="11.25">
      <c r="B347" s="152"/>
      <c r="D347" s="153" t="s">
        <v>192</v>
      </c>
      <c r="E347" s="154" t="s">
        <v>1</v>
      </c>
      <c r="F347" s="155" t="s">
        <v>668</v>
      </c>
      <c r="H347" s="156">
        <v>12.43</v>
      </c>
      <c r="I347" s="157"/>
      <c r="L347" s="152"/>
      <c r="M347" s="158"/>
      <c r="T347" s="159"/>
      <c r="AT347" s="154" t="s">
        <v>192</v>
      </c>
      <c r="AU347" s="154" t="s">
        <v>85</v>
      </c>
      <c r="AV347" s="12" t="s">
        <v>85</v>
      </c>
      <c r="AW347" s="12" t="s">
        <v>32</v>
      </c>
      <c r="AX347" s="12" t="s">
        <v>76</v>
      </c>
      <c r="AY347" s="154" t="s">
        <v>158</v>
      </c>
    </row>
    <row r="348" spans="2:65" s="12" customFormat="1" ht="11.25">
      <c r="B348" s="152"/>
      <c r="D348" s="153" t="s">
        <v>192</v>
      </c>
      <c r="E348" s="154" t="s">
        <v>1</v>
      </c>
      <c r="F348" s="155" t="s">
        <v>669</v>
      </c>
      <c r="H348" s="156">
        <v>58.167000000000002</v>
      </c>
      <c r="I348" s="157"/>
      <c r="L348" s="152"/>
      <c r="M348" s="158"/>
      <c r="T348" s="159"/>
      <c r="AT348" s="154" t="s">
        <v>192</v>
      </c>
      <c r="AU348" s="154" t="s">
        <v>85</v>
      </c>
      <c r="AV348" s="12" t="s">
        <v>85</v>
      </c>
      <c r="AW348" s="12" t="s">
        <v>32</v>
      </c>
      <c r="AX348" s="12" t="s">
        <v>76</v>
      </c>
      <c r="AY348" s="154" t="s">
        <v>158</v>
      </c>
    </row>
    <row r="349" spans="2:65" s="12" customFormat="1" ht="11.25">
      <c r="B349" s="152"/>
      <c r="D349" s="153" t="s">
        <v>192</v>
      </c>
      <c r="E349" s="154" t="s">
        <v>1</v>
      </c>
      <c r="F349" s="155" t="s">
        <v>670</v>
      </c>
      <c r="H349" s="156">
        <v>44.905000000000001</v>
      </c>
      <c r="I349" s="157"/>
      <c r="L349" s="152"/>
      <c r="M349" s="158"/>
      <c r="T349" s="159"/>
      <c r="AT349" s="154" t="s">
        <v>192</v>
      </c>
      <c r="AU349" s="154" t="s">
        <v>85</v>
      </c>
      <c r="AV349" s="12" t="s">
        <v>85</v>
      </c>
      <c r="AW349" s="12" t="s">
        <v>32</v>
      </c>
      <c r="AX349" s="12" t="s">
        <v>76</v>
      </c>
      <c r="AY349" s="154" t="s">
        <v>158</v>
      </c>
    </row>
    <row r="350" spans="2:65" s="13" customFormat="1" ht="11.25">
      <c r="B350" s="160"/>
      <c r="D350" s="153" t="s">
        <v>192</v>
      </c>
      <c r="E350" s="161" t="s">
        <v>1</v>
      </c>
      <c r="F350" s="162" t="s">
        <v>255</v>
      </c>
      <c r="H350" s="163">
        <v>115.502</v>
      </c>
      <c r="I350" s="164"/>
      <c r="L350" s="160"/>
      <c r="M350" s="165"/>
      <c r="T350" s="166"/>
      <c r="AT350" s="161" t="s">
        <v>192</v>
      </c>
      <c r="AU350" s="161" t="s">
        <v>85</v>
      </c>
      <c r="AV350" s="13" t="s">
        <v>165</v>
      </c>
      <c r="AW350" s="13" t="s">
        <v>32</v>
      </c>
      <c r="AX350" s="13" t="s">
        <v>83</v>
      </c>
      <c r="AY350" s="161" t="s">
        <v>158</v>
      </c>
    </row>
    <row r="351" spans="2:65" s="1" customFormat="1" ht="16.5" customHeight="1">
      <c r="B351" s="137"/>
      <c r="C351" s="138" t="s">
        <v>671</v>
      </c>
      <c r="D351" s="138" t="s">
        <v>161</v>
      </c>
      <c r="E351" s="139" t="s">
        <v>672</v>
      </c>
      <c r="F351" s="140" t="s">
        <v>673</v>
      </c>
      <c r="G351" s="141" t="s">
        <v>220</v>
      </c>
      <c r="H351" s="142">
        <v>520.29</v>
      </c>
      <c r="I351" s="143"/>
      <c r="J351" s="144">
        <f>ROUND(I351*H351,2)</f>
        <v>0</v>
      </c>
      <c r="K351" s="145"/>
      <c r="L351" s="31"/>
      <c r="M351" s="146" t="s">
        <v>1</v>
      </c>
      <c r="N351" s="147" t="s">
        <v>41</v>
      </c>
      <c r="P351" s="148">
        <f>O351*H351</f>
        <v>0</v>
      </c>
      <c r="Q351" s="148">
        <v>0</v>
      </c>
      <c r="R351" s="148">
        <f>Q351*H351</f>
        <v>0</v>
      </c>
      <c r="S351" s="148">
        <v>3.0000000000000001E-5</v>
      </c>
      <c r="T351" s="149">
        <f>S351*H351</f>
        <v>1.56087E-2</v>
      </c>
      <c r="AR351" s="150" t="s">
        <v>234</v>
      </c>
      <c r="AT351" s="150" t="s">
        <v>161</v>
      </c>
      <c r="AU351" s="150" t="s">
        <v>85</v>
      </c>
      <c r="AY351" s="16" t="s">
        <v>158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6" t="s">
        <v>83</v>
      </c>
      <c r="BK351" s="151">
        <f>ROUND(I351*H351,2)</f>
        <v>0</v>
      </c>
      <c r="BL351" s="16" t="s">
        <v>234</v>
      </c>
      <c r="BM351" s="150" t="s">
        <v>674</v>
      </c>
    </row>
    <row r="352" spans="2:65" s="1" customFormat="1" ht="16.5" customHeight="1">
      <c r="B352" s="137"/>
      <c r="C352" s="167" t="s">
        <v>675</v>
      </c>
      <c r="D352" s="167" t="s">
        <v>267</v>
      </c>
      <c r="E352" s="168" t="s">
        <v>676</v>
      </c>
      <c r="F352" s="169" t="s">
        <v>677</v>
      </c>
      <c r="G352" s="170" t="s">
        <v>220</v>
      </c>
      <c r="H352" s="171">
        <v>546.30499999999995</v>
      </c>
      <c r="I352" s="172"/>
      <c r="J352" s="173">
        <f>ROUND(I352*H352,2)</f>
        <v>0</v>
      </c>
      <c r="K352" s="174"/>
      <c r="L352" s="175"/>
      <c r="M352" s="176" t="s">
        <v>1</v>
      </c>
      <c r="N352" s="177" t="s">
        <v>41</v>
      </c>
      <c r="P352" s="148">
        <f>O352*H352</f>
        <v>0</v>
      </c>
      <c r="Q352" s="148">
        <v>0</v>
      </c>
      <c r="R352" s="148">
        <f>Q352*H352</f>
        <v>0</v>
      </c>
      <c r="S352" s="148">
        <v>0</v>
      </c>
      <c r="T352" s="149">
        <f>S352*H352</f>
        <v>0</v>
      </c>
      <c r="AR352" s="150" t="s">
        <v>316</v>
      </c>
      <c r="AT352" s="150" t="s">
        <v>267</v>
      </c>
      <c r="AU352" s="150" t="s">
        <v>85</v>
      </c>
      <c r="AY352" s="16" t="s">
        <v>158</v>
      </c>
      <c r="BE352" s="151">
        <f>IF(N352="základní",J352,0)</f>
        <v>0</v>
      </c>
      <c r="BF352" s="151">
        <f>IF(N352="snížená",J352,0)</f>
        <v>0</v>
      </c>
      <c r="BG352" s="151">
        <f>IF(N352="zákl. přenesená",J352,0)</f>
        <v>0</v>
      </c>
      <c r="BH352" s="151">
        <f>IF(N352="sníž. přenesená",J352,0)</f>
        <v>0</v>
      </c>
      <c r="BI352" s="151">
        <f>IF(N352="nulová",J352,0)</f>
        <v>0</v>
      </c>
      <c r="BJ352" s="16" t="s">
        <v>83</v>
      </c>
      <c r="BK352" s="151">
        <f>ROUND(I352*H352,2)</f>
        <v>0</v>
      </c>
      <c r="BL352" s="16" t="s">
        <v>234</v>
      </c>
      <c r="BM352" s="150" t="s">
        <v>678</v>
      </c>
    </row>
    <row r="353" spans="2:65" s="12" customFormat="1" ht="11.25">
      <c r="B353" s="152"/>
      <c r="D353" s="153" t="s">
        <v>192</v>
      </c>
      <c r="F353" s="155" t="s">
        <v>679</v>
      </c>
      <c r="H353" s="156">
        <v>546.30499999999995</v>
      </c>
      <c r="I353" s="157"/>
      <c r="L353" s="152"/>
      <c r="M353" s="158"/>
      <c r="T353" s="159"/>
      <c r="AT353" s="154" t="s">
        <v>192</v>
      </c>
      <c r="AU353" s="154" t="s">
        <v>85</v>
      </c>
      <c r="AV353" s="12" t="s">
        <v>85</v>
      </c>
      <c r="AW353" s="12" t="s">
        <v>3</v>
      </c>
      <c r="AX353" s="12" t="s">
        <v>83</v>
      </c>
      <c r="AY353" s="154" t="s">
        <v>158</v>
      </c>
    </row>
    <row r="354" spans="2:65" s="1" customFormat="1" ht="21.75" customHeight="1">
      <c r="B354" s="137"/>
      <c r="C354" s="138" t="s">
        <v>680</v>
      </c>
      <c r="D354" s="138" t="s">
        <v>161</v>
      </c>
      <c r="E354" s="139" t="s">
        <v>681</v>
      </c>
      <c r="F354" s="140" t="s">
        <v>682</v>
      </c>
      <c r="G354" s="141" t="s">
        <v>220</v>
      </c>
      <c r="H354" s="142">
        <v>265.67200000000003</v>
      </c>
      <c r="I354" s="143"/>
      <c r="J354" s="144">
        <f>ROUND(I354*H354,2)</f>
        <v>0</v>
      </c>
      <c r="K354" s="145"/>
      <c r="L354" s="31"/>
      <c r="M354" s="146" t="s">
        <v>1</v>
      </c>
      <c r="N354" s="147" t="s">
        <v>41</v>
      </c>
      <c r="P354" s="148">
        <f>O354*H354</f>
        <v>0</v>
      </c>
      <c r="Q354" s="148">
        <v>0</v>
      </c>
      <c r="R354" s="148">
        <f>Q354*H354</f>
        <v>0</v>
      </c>
      <c r="S354" s="148">
        <v>3.0000000000000001E-5</v>
      </c>
      <c r="T354" s="149">
        <f>S354*H354</f>
        <v>7.9701600000000004E-3</v>
      </c>
      <c r="AR354" s="150" t="s">
        <v>234</v>
      </c>
      <c r="AT354" s="150" t="s">
        <v>161</v>
      </c>
      <c r="AU354" s="150" t="s">
        <v>85</v>
      </c>
      <c r="AY354" s="16" t="s">
        <v>158</v>
      </c>
      <c r="BE354" s="151">
        <f>IF(N354="základní",J354,0)</f>
        <v>0</v>
      </c>
      <c r="BF354" s="151">
        <f>IF(N354="snížená",J354,0)</f>
        <v>0</v>
      </c>
      <c r="BG354" s="151">
        <f>IF(N354="zákl. přenesená",J354,0)</f>
        <v>0</v>
      </c>
      <c r="BH354" s="151">
        <f>IF(N354="sníž. přenesená",J354,0)</f>
        <v>0</v>
      </c>
      <c r="BI354" s="151">
        <f>IF(N354="nulová",J354,0)</f>
        <v>0</v>
      </c>
      <c r="BJ354" s="16" t="s">
        <v>83</v>
      </c>
      <c r="BK354" s="151">
        <f>ROUND(I354*H354,2)</f>
        <v>0</v>
      </c>
      <c r="BL354" s="16" t="s">
        <v>234</v>
      </c>
      <c r="BM354" s="150" t="s">
        <v>683</v>
      </c>
    </row>
    <row r="355" spans="2:65" s="12" customFormat="1" ht="22.5">
      <c r="B355" s="152"/>
      <c r="D355" s="153" t="s">
        <v>192</v>
      </c>
      <c r="E355" s="154" t="s">
        <v>1</v>
      </c>
      <c r="F355" s="155" t="s">
        <v>684</v>
      </c>
      <c r="H355" s="156">
        <v>265.67200000000003</v>
      </c>
      <c r="I355" s="157"/>
      <c r="L355" s="152"/>
      <c r="M355" s="158"/>
      <c r="T355" s="159"/>
      <c r="AT355" s="154" t="s">
        <v>192</v>
      </c>
      <c r="AU355" s="154" t="s">
        <v>85</v>
      </c>
      <c r="AV355" s="12" t="s">
        <v>85</v>
      </c>
      <c r="AW355" s="12" t="s">
        <v>32</v>
      </c>
      <c r="AX355" s="12" t="s">
        <v>83</v>
      </c>
      <c r="AY355" s="154" t="s">
        <v>158</v>
      </c>
    </row>
    <row r="356" spans="2:65" s="1" customFormat="1" ht="16.5" customHeight="1">
      <c r="B356" s="137"/>
      <c r="C356" s="167" t="s">
        <v>685</v>
      </c>
      <c r="D356" s="167" t="s">
        <v>267</v>
      </c>
      <c r="E356" s="168" t="s">
        <v>686</v>
      </c>
      <c r="F356" s="169" t="s">
        <v>687</v>
      </c>
      <c r="G356" s="170" t="s">
        <v>220</v>
      </c>
      <c r="H356" s="171">
        <v>278.95600000000002</v>
      </c>
      <c r="I356" s="172"/>
      <c r="J356" s="173">
        <f>ROUND(I356*H356,2)</f>
        <v>0</v>
      </c>
      <c r="K356" s="174"/>
      <c r="L356" s="175"/>
      <c r="M356" s="176" t="s">
        <v>1</v>
      </c>
      <c r="N356" s="177" t="s">
        <v>41</v>
      </c>
      <c r="P356" s="148">
        <f>O356*H356</f>
        <v>0</v>
      </c>
      <c r="Q356" s="148">
        <v>0</v>
      </c>
      <c r="R356" s="148">
        <f>Q356*H356</f>
        <v>0</v>
      </c>
      <c r="S356" s="148">
        <v>0</v>
      </c>
      <c r="T356" s="149">
        <f>S356*H356</f>
        <v>0</v>
      </c>
      <c r="AR356" s="150" t="s">
        <v>316</v>
      </c>
      <c r="AT356" s="150" t="s">
        <v>267</v>
      </c>
      <c r="AU356" s="150" t="s">
        <v>85</v>
      </c>
      <c r="AY356" s="16" t="s">
        <v>158</v>
      </c>
      <c r="BE356" s="151">
        <f>IF(N356="základní",J356,0)</f>
        <v>0</v>
      </c>
      <c r="BF356" s="151">
        <f>IF(N356="snížená",J356,0)</f>
        <v>0</v>
      </c>
      <c r="BG356" s="151">
        <f>IF(N356="zákl. přenesená",J356,0)</f>
        <v>0</v>
      </c>
      <c r="BH356" s="151">
        <f>IF(N356="sníž. přenesená",J356,0)</f>
        <v>0</v>
      </c>
      <c r="BI356" s="151">
        <f>IF(N356="nulová",J356,0)</f>
        <v>0</v>
      </c>
      <c r="BJ356" s="16" t="s">
        <v>83</v>
      </c>
      <c r="BK356" s="151">
        <f>ROUND(I356*H356,2)</f>
        <v>0</v>
      </c>
      <c r="BL356" s="16" t="s">
        <v>234</v>
      </c>
      <c r="BM356" s="150" t="s">
        <v>688</v>
      </c>
    </row>
    <row r="357" spans="2:65" s="12" customFormat="1" ht="11.25">
      <c r="B357" s="152"/>
      <c r="D357" s="153" t="s">
        <v>192</v>
      </c>
      <c r="F357" s="155" t="s">
        <v>689</v>
      </c>
      <c r="H357" s="156">
        <v>278.95600000000002</v>
      </c>
      <c r="I357" s="157"/>
      <c r="L357" s="152"/>
      <c r="M357" s="158"/>
      <c r="T357" s="159"/>
      <c r="AT357" s="154" t="s">
        <v>192</v>
      </c>
      <c r="AU357" s="154" t="s">
        <v>85</v>
      </c>
      <c r="AV357" s="12" t="s">
        <v>85</v>
      </c>
      <c r="AW357" s="12" t="s">
        <v>3</v>
      </c>
      <c r="AX357" s="12" t="s">
        <v>83</v>
      </c>
      <c r="AY357" s="154" t="s">
        <v>158</v>
      </c>
    </row>
    <row r="358" spans="2:65" s="1" customFormat="1" ht="24.2" customHeight="1">
      <c r="B358" s="137"/>
      <c r="C358" s="138" t="s">
        <v>690</v>
      </c>
      <c r="D358" s="138" t="s">
        <v>161</v>
      </c>
      <c r="E358" s="139" t="s">
        <v>691</v>
      </c>
      <c r="F358" s="140" t="s">
        <v>692</v>
      </c>
      <c r="G358" s="141" t="s">
        <v>220</v>
      </c>
      <c r="H358" s="142">
        <v>165.17</v>
      </c>
      <c r="I358" s="143"/>
      <c r="J358" s="144">
        <f>ROUND(I358*H358,2)</f>
        <v>0</v>
      </c>
      <c r="K358" s="145"/>
      <c r="L358" s="31"/>
      <c r="M358" s="146" t="s">
        <v>1</v>
      </c>
      <c r="N358" s="147" t="s">
        <v>41</v>
      </c>
      <c r="P358" s="148">
        <f>O358*H358</f>
        <v>0</v>
      </c>
      <c r="Q358" s="148">
        <v>2.0000000000000001E-4</v>
      </c>
      <c r="R358" s="148">
        <f>Q358*H358</f>
        <v>3.3034000000000001E-2</v>
      </c>
      <c r="S358" s="148">
        <v>0</v>
      </c>
      <c r="T358" s="149">
        <f>S358*H358</f>
        <v>0</v>
      </c>
      <c r="AR358" s="150" t="s">
        <v>234</v>
      </c>
      <c r="AT358" s="150" t="s">
        <v>161</v>
      </c>
      <c r="AU358" s="150" t="s">
        <v>85</v>
      </c>
      <c r="AY358" s="16" t="s">
        <v>158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6" t="s">
        <v>83</v>
      </c>
      <c r="BK358" s="151">
        <f>ROUND(I358*H358,2)</f>
        <v>0</v>
      </c>
      <c r="BL358" s="16" t="s">
        <v>234</v>
      </c>
      <c r="BM358" s="150" t="s">
        <v>693</v>
      </c>
    </row>
    <row r="359" spans="2:65" s="12" customFormat="1" ht="11.25">
      <c r="B359" s="152"/>
      <c r="D359" s="153" t="s">
        <v>192</v>
      </c>
      <c r="E359" s="154" t="s">
        <v>1</v>
      </c>
      <c r="F359" s="155" t="s">
        <v>668</v>
      </c>
      <c r="H359" s="156">
        <v>12.43</v>
      </c>
      <c r="I359" s="157"/>
      <c r="L359" s="152"/>
      <c r="M359" s="158"/>
      <c r="T359" s="159"/>
      <c r="AT359" s="154" t="s">
        <v>192</v>
      </c>
      <c r="AU359" s="154" t="s">
        <v>85</v>
      </c>
      <c r="AV359" s="12" t="s">
        <v>85</v>
      </c>
      <c r="AW359" s="12" t="s">
        <v>32</v>
      </c>
      <c r="AX359" s="12" t="s">
        <v>76</v>
      </c>
      <c r="AY359" s="154" t="s">
        <v>158</v>
      </c>
    </row>
    <row r="360" spans="2:65" s="12" customFormat="1" ht="33.75">
      <c r="B360" s="152"/>
      <c r="D360" s="153" t="s">
        <v>192</v>
      </c>
      <c r="E360" s="154" t="s">
        <v>1</v>
      </c>
      <c r="F360" s="155" t="s">
        <v>694</v>
      </c>
      <c r="H360" s="156">
        <v>49.667999999999999</v>
      </c>
      <c r="I360" s="157"/>
      <c r="L360" s="152"/>
      <c r="M360" s="158"/>
      <c r="T360" s="159"/>
      <c r="AT360" s="154" t="s">
        <v>192</v>
      </c>
      <c r="AU360" s="154" t="s">
        <v>85</v>
      </c>
      <c r="AV360" s="12" t="s">
        <v>85</v>
      </c>
      <c r="AW360" s="12" t="s">
        <v>32</v>
      </c>
      <c r="AX360" s="12" t="s">
        <v>76</v>
      </c>
      <c r="AY360" s="154" t="s">
        <v>158</v>
      </c>
    </row>
    <row r="361" spans="2:65" s="12" customFormat="1" ht="11.25">
      <c r="B361" s="152"/>
      <c r="D361" s="153" t="s">
        <v>192</v>
      </c>
      <c r="E361" s="154" t="s">
        <v>1</v>
      </c>
      <c r="F361" s="155" t="s">
        <v>669</v>
      </c>
      <c r="H361" s="156">
        <v>58.167000000000002</v>
      </c>
      <c r="I361" s="157"/>
      <c r="L361" s="152"/>
      <c r="M361" s="158"/>
      <c r="T361" s="159"/>
      <c r="AT361" s="154" t="s">
        <v>192</v>
      </c>
      <c r="AU361" s="154" t="s">
        <v>85</v>
      </c>
      <c r="AV361" s="12" t="s">
        <v>85</v>
      </c>
      <c r="AW361" s="12" t="s">
        <v>32</v>
      </c>
      <c r="AX361" s="12" t="s">
        <v>76</v>
      </c>
      <c r="AY361" s="154" t="s">
        <v>158</v>
      </c>
    </row>
    <row r="362" spans="2:65" s="12" customFormat="1" ht="11.25">
      <c r="B362" s="152"/>
      <c r="D362" s="153" t="s">
        <v>192</v>
      </c>
      <c r="E362" s="154" t="s">
        <v>1</v>
      </c>
      <c r="F362" s="155" t="s">
        <v>670</v>
      </c>
      <c r="H362" s="156">
        <v>44.905000000000001</v>
      </c>
      <c r="I362" s="157"/>
      <c r="L362" s="152"/>
      <c r="M362" s="158"/>
      <c r="T362" s="159"/>
      <c r="AT362" s="154" t="s">
        <v>192</v>
      </c>
      <c r="AU362" s="154" t="s">
        <v>85</v>
      </c>
      <c r="AV362" s="12" t="s">
        <v>85</v>
      </c>
      <c r="AW362" s="12" t="s">
        <v>32</v>
      </c>
      <c r="AX362" s="12" t="s">
        <v>76</v>
      </c>
      <c r="AY362" s="154" t="s">
        <v>158</v>
      </c>
    </row>
    <row r="363" spans="2:65" s="13" customFormat="1" ht="11.25">
      <c r="B363" s="160"/>
      <c r="D363" s="153" t="s">
        <v>192</v>
      </c>
      <c r="E363" s="161" t="s">
        <v>1</v>
      </c>
      <c r="F363" s="162" t="s">
        <v>255</v>
      </c>
      <c r="H363" s="163">
        <v>165.17</v>
      </c>
      <c r="I363" s="164"/>
      <c r="L363" s="160"/>
      <c r="M363" s="165"/>
      <c r="T363" s="166"/>
      <c r="AT363" s="161" t="s">
        <v>192</v>
      </c>
      <c r="AU363" s="161" t="s">
        <v>85</v>
      </c>
      <c r="AV363" s="13" t="s">
        <v>165</v>
      </c>
      <c r="AW363" s="13" t="s">
        <v>32</v>
      </c>
      <c r="AX363" s="13" t="s">
        <v>83</v>
      </c>
      <c r="AY363" s="161" t="s">
        <v>158</v>
      </c>
    </row>
    <row r="364" spans="2:65" s="1" customFormat="1" ht="24.2" customHeight="1">
      <c r="B364" s="137"/>
      <c r="C364" s="138" t="s">
        <v>695</v>
      </c>
      <c r="D364" s="138" t="s">
        <v>161</v>
      </c>
      <c r="E364" s="139" t="s">
        <v>696</v>
      </c>
      <c r="F364" s="140" t="s">
        <v>697</v>
      </c>
      <c r="G364" s="141" t="s">
        <v>220</v>
      </c>
      <c r="H364" s="142">
        <v>165.17</v>
      </c>
      <c r="I364" s="143"/>
      <c r="J364" s="144">
        <f>ROUND(I364*H364,2)</f>
        <v>0</v>
      </c>
      <c r="K364" s="145"/>
      <c r="L364" s="31"/>
      <c r="M364" s="146" t="s">
        <v>1</v>
      </c>
      <c r="N364" s="147" t="s">
        <v>41</v>
      </c>
      <c r="P364" s="148">
        <f>O364*H364</f>
        <v>0</v>
      </c>
      <c r="Q364" s="148">
        <v>2.9E-4</v>
      </c>
      <c r="R364" s="148">
        <f>Q364*H364</f>
        <v>4.7899299999999999E-2</v>
      </c>
      <c r="S364" s="148">
        <v>0</v>
      </c>
      <c r="T364" s="149">
        <f>S364*H364</f>
        <v>0</v>
      </c>
      <c r="AR364" s="150" t="s">
        <v>234</v>
      </c>
      <c r="AT364" s="150" t="s">
        <v>161</v>
      </c>
      <c r="AU364" s="150" t="s">
        <v>85</v>
      </c>
      <c r="AY364" s="16" t="s">
        <v>158</v>
      </c>
      <c r="BE364" s="151">
        <f>IF(N364="základní",J364,0)</f>
        <v>0</v>
      </c>
      <c r="BF364" s="151">
        <f>IF(N364="snížená",J364,0)</f>
        <v>0</v>
      </c>
      <c r="BG364" s="151">
        <f>IF(N364="zákl. přenesená",J364,0)</f>
        <v>0</v>
      </c>
      <c r="BH364" s="151">
        <f>IF(N364="sníž. přenesená",J364,0)</f>
        <v>0</v>
      </c>
      <c r="BI364" s="151">
        <f>IF(N364="nulová",J364,0)</f>
        <v>0</v>
      </c>
      <c r="BJ364" s="16" t="s">
        <v>83</v>
      </c>
      <c r="BK364" s="151">
        <f>ROUND(I364*H364,2)</f>
        <v>0</v>
      </c>
      <c r="BL364" s="16" t="s">
        <v>234</v>
      </c>
      <c r="BM364" s="150" t="s">
        <v>698</v>
      </c>
    </row>
    <row r="365" spans="2:65" s="11" customFormat="1" ht="22.9" customHeight="1">
      <c r="B365" s="126"/>
      <c r="D365" s="127" t="s">
        <v>75</v>
      </c>
      <c r="E365" s="135" t="s">
        <v>699</v>
      </c>
      <c r="F365" s="135" t="s">
        <v>700</v>
      </c>
      <c r="I365" s="129"/>
      <c r="J365" s="136">
        <f>BK365</f>
        <v>0</v>
      </c>
      <c r="L365" s="126"/>
      <c r="M365" s="130"/>
      <c r="P365" s="131">
        <f>SUM(P366:P370)</f>
        <v>0</v>
      </c>
      <c r="R365" s="131">
        <f>SUM(R366:R370)</f>
        <v>7.3358999999999994E-2</v>
      </c>
      <c r="T365" s="132">
        <f>SUM(T366:T370)</f>
        <v>0</v>
      </c>
      <c r="AR365" s="127" t="s">
        <v>85</v>
      </c>
      <c r="AT365" s="133" t="s">
        <v>75</v>
      </c>
      <c r="AU365" s="133" t="s">
        <v>83</v>
      </c>
      <c r="AY365" s="127" t="s">
        <v>158</v>
      </c>
      <c r="BK365" s="134">
        <f>SUM(BK366:BK370)</f>
        <v>0</v>
      </c>
    </row>
    <row r="366" spans="2:65" s="1" customFormat="1" ht="16.5" customHeight="1">
      <c r="B366" s="137"/>
      <c r="C366" s="138" t="s">
        <v>701</v>
      </c>
      <c r="D366" s="138" t="s">
        <v>161</v>
      </c>
      <c r="E366" s="139" t="s">
        <v>702</v>
      </c>
      <c r="F366" s="140" t="s">
        <v>703</v>
      </c>
      <c r="G366" s="141" t="s">
        <v>220</v>
      </c>
      <c r="H366" s="142">
        <v>118.70399999999999</v>
      </c>
      <c r="I366" s="143"/>
      <c r="J366" s="144">
        <f>ROUND(I366*H366,2)</f>
        <v>0</v>
      </c>
      <c r="K366" s="145"/>
      <c r="L366" s="31"/>
      <c r="M366" s="146" t="s">
        <v>1</v>
      </c>
      <c r="N366" s="147" t="s">
        <v>41</v>
      </c>
      <c r="P366" s="148">
        <f>O366*H366</f>
        <v>0</v>
      </c>
      <c r="Q366" s="148">
        <v>0</v>
      </c>
      <c r="R366" s="148">
        <f>Q366*H366</f>
        <v>0</v>
      </c>
      <c r="S366" s="148">
        <v>0</v>
      </c>
      <c r="T366" s="149">
        <f>S366*H366</f>
        <v>0</v>
      </c>
      <c r="AR366" s="150" t="s">
        <v>234</v>
      </c>
      <c r="AT366" s="150" t="s">
        <v>161</v>
      </c>
      <c r="AU366" s="150" t="s">
        <v>85</v>
      </c>
      <c r="AY366" s="16" t="s">
        <v>158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6" t="s">
        <v>83</v>
      </c>
      <c r="BK366" s="151">
        <f>ROUND(I366*H366,2)</f>
        <v>0</v>
      </c>
      <c r="BL366" s="16" t="s">
        <v>234</v>
      </c>
      <c r="BM366" s="150" t="s">
        <v>704</v>
      </c>
    </row>
    <row r="367" spans="2:65" s="12" customFormat="1" ht="11.25">
      <c r="B367" s="152"/>
      <c r="D367" s="153" t="s">
        <v>192</v>
      </c>
      <c r="E367" s="154" t="s">
        <v>1</v>
      </c>
      <c r="F367" s="155" t="s">
        <v>705</v>
      </c>
      <c r="H367" s="156">
        <v>118.70399999999999</v>
      </c>
      <c r="I367" s="157"/>
      <c r="L367" s="152"/>
      <c r="M367" s="158"/>
      <c r="T367" s="159"/>
      <c r="AT367" s="154" t="s">
        <v>192</v>
      </c>
      <c r="AU367" s="154" t="s">
        <v>85</v>
      </c>
      <c r="AV367" s="12" t="s">
        <v>85</v>
      </c>
      <c r="AW367" s="12" t="s">
        <v>32</v>
      </c>
      <c r="AX367" s="12" t="s">
        <v>83</v>
      </c>
      <c r="AY367" s="154" t="s">
        <v>158</v>
      </c>
    </row>
    <row r="368" spans="2:65" s="1" customFormat="1" ht="16.5" customHeight="1">
      <c r="B368" s="137"/>
      <c r="C368" s="167" t="s">
        <v>706</v>
      </c>
      <c r="D368" s="167" t="s">
        <v>267</v>
      </c>
      <c r="E368" s="168" t="s">
        <v>707</v>
      </c>
      <c r="F368" s="169" t="s">
        <v>708</v>
      </c>
      <c r="G368" s="170" t="s">
        <v>220</v>
      </c>
      <c r="H368" s="171">
        <v>122.265</v>
      </c>
      <c r="I368" s="172"/>
      <c r="J368" s="173">
        <f>ROUND(I368*H368,2)</f>
        <v>0</v>
      </c>
      <c r="K368" s="174"/>
      <c r="L368" s="175"/>
      <c r="M368" s="176" t="s">
        <v>1</v>
      </c>
      <c r="N368" s="177" t="s">
        <v>41</v>
      </c>
      <c r="P368" s="148">
        <f>O368*H368</f>
        <v>0</v>
      </c>
      <c r="Q368" s="148">
        <v>5.9999999999999995E-4</v>
      </c>
      <c r="R368" s="148">
        <f>Q368*H368</f>
        <v>7.3358999999999994E-2</v>
      </c>
      <c r="S368" s="148">
        <v>0</v>
      </c>
      <c r="T368" s="149">
        <f>S368*H368</f>
        <v>0</v>
      </c>
      <c r="AR368" s="150" t="s">
        <v>316</v>
      </c>
      <c r="AT368" s="150" t="s">
        <v>267</v>
      </c>
      <c r="AU368" s="150" t="s">
        <v>85</v>
      </c>
      <c r="AY368" s="16" t="s">
        <v>158</v>
      </c>
      <c r="BE368" s="151">
        <f>IF(N368="základní",J368,0)</f>
        <v>0</v>
      </c>
      <c r="BF368" s="151">
        <f>IF(N368="snížená",J368,0)</f>
        <v>0</v>
      </c>
      <c r="BG368" s="151">
        <f>IF(N368="zákl. přenesená",J368,0)</f>
        <v>0</v>
      </c>
      <c r="BH368" s="151">
        <f>IF(N368="sníž. přenesená",J368,0)</f>
        <v>0</v>
      </c>
      <c r="BI368" s="151">
        <f>IF(N368="nulová",J368,0)</f>
        <v>0</v>
      </c>
      <c r="BJ368" s="16" t="s">
        <v>83</v>
      </c>
      <c r="BK368" s="151">
        <f>ROUND(I368*H368,2)</f>
        <v>0</v>
      </c>
      <c r="BL368" s="16" t="s">
        <v>234</v>
      </c>
      <c r="BM368" s="150" t="s">
        <v>709</v>
      </c>
    </row>
    <row r="369" spans="2:65" s="12" customFormat="1" ht="11.25">
      <c r="B369" s="152"/>
      <c r="D369" s="153" t="s">
        <v>192</v>
      </c>
      <c r="F369" s="155" t="s">
        <v>710</v>
      </c>
      <c r="H369" s="156">
        <v>122.265</v>
      </c>
      <c r="I369" s="157"/>
      <c r="L369" s="152"/>
      <c r="M369" s="158"/>
      <c r="T369" s="159"/>
      <c r="AT369" s="154" t="s">
        <v>192</v>
      </c>
      <c r="AU369" s="154" t="s">
        <v>85</v>
      </c>
      <c r="AV369" s="12" t="s">
        <v>85</v>
      </c>
      <c r="AW369" s="12" t="s">
        <v>3</v>
      </c>
      <c r="AX369" s="12" t="s">
        <v>83</v>
      </c>
      <c r="AY369" s="154" t="s">
        <v>158</v>
      </c>
    </row>
    <row r="370" spans="2:65" s="1" customFormat="1" ht="24.2" customHeight="1">
      <c r="B370" s="137"/>
      <c r="C370" s="138" t="s">
        <v>711</v>
      </c>
      <c r="D370" s="138" t="s">
        <v>161</v>
      </c>
      <c r="E370" s="139" t="s">
        <v>712</v>
      </c>
      <c r="F370" s="140" t="s">
        <v>713</v>
      </c>
      <c r="G370" s="141" t="s">
        <v>205</v>
      </c>
      <c r="H370" s="142">
        <v>7.2999999999999995E-2</v>
      </c>
      <c r="I370" s="143"/>
      <c r="J370" s="144">
        <f>ROUND(I370*H370,2)</f>
        <v>0</v>
      </c>
      <c r="K370" s="145"/>
      <c r="L370" s="31"/>
      <c r="M370" s="146" t="s">
        <v>1</v>
      </c>
      <c r="N370" s="147" t="s">
        <v>41</v>
      </c>
      <c r="P370" s="148">
        <f>O370*H370</f>
        <v>0</v>
      </c>
      <c r="Q370" s="148">
        <v>0</v>
      </c>
      <c r="R370" s="148">
        <f>Q370*H370</f>
        <v>0</v>
      </c>
      <c r="S370" s="148">
        <v>0</v>
      </c>
      <c r="T370" s="149">
        <f>S370*H370</f>
        <v>0</v>
      </c>
      <c r="AR370" s="150" t="s">
        <v>234</v>
      </c>
      <c r="AT370" s="150" t="s">
        <v>161</v>
      </c>
      <c r="AU370" s="150" t="s">
        <v>85</v>
      </c>
      <c r="AY370" s="16" t="s">
        <v>158</v>
      </c>
      <c r="BE370" s="151">
        <f>IF(N370="základní",J370,0)</f>
        <v>0</v>
      </c>
      <c r="BF370" s="151">
        <f>IF(N370="snížená",J370,0)</f>
        <v>0</v>
      </c>
      <c r="BG370" s="151">
        <f>IF(N370="zákl. přenesená",J370,0)</f>
        <v>0</v>
      </c>
      <c r="BH370" s="151">
        <f>IF(N370="sníž. přenesená",J370,0)</f>
        <v>0</v>
      </c>
      <c r="BI370" s="151">
        <f>IF(N370="nulová",J370,0)</f>
        <v>0</v>
      </c>
      <c r="BJ370" s="16" t="s">
        <v>83</v>
      </c>
      <c r="BK370" s="151">
        <f>ROUND(I370*H370,2)</f>
        <v>0</v>
      </c>
      <c r="BL370" s="16" t="s">
        <v>234</v>
      </c>
      <c r="BM370" s="150" t="s">
        <v>714</v>
      </c>
    </row>
    <row r="371" spans="2:65" s="11" customFormat="1" ht="25.9" customHeight="1">
      <c r="B371" s="126"/>
      <c r="D371" s="127" t="s">
        <v>75</v>
      </c>
      <c r="E371" s="128" t="s">
        <v>715</v>
      </c>
      <c r="F371" s="128" t="s">
        <v>716</v>
      </c>
      <c r="I371" s="129"/>
      <c r="J371" s="116">
        <f>BK371</f>
        <v>0</v>
      </c>
      <c r="L371" s="126"/>
      <c r="M371" s="130"/>
      <c r="P371" s="131">
        <f>SUM(P372:P376)</f>
        <v>0</v>
      </c>
      <c r="R371" s="131">
        <f>SUM(R372:R376)</f>
        <v>0</v>
      </c>
      <c r="T371" s="132">
        <f>SUM(T372:T376)</f>
        <v>0</v>
      </c>
      <c r="AR371" s="127" t="s">
        <v>177</v>
      </c>
      <c r="AT371" s="133" t="s">
        <v>75</v>
      </c>
      <c r="AU371" s="133" t="s">
        <v>76</v>
      </c>
      <c r="AY371" s="127" t="s">
        <v>158</v>
      </c>
      <c r="BK371" s="134">
        <f>SUM(BK372:BK376)</f>
        <v>0</v>
      </c>
    </row>
    <row r="372" spans="2:65" s="1" customFormat="1" ht="16.5" customHeight="1">
      <c r="B372" s="137"/>
      <c r="C372" s="138" t="s">
        <v>717</v>
      </c>
      <c r="D372" s="138" t="s">
        <v>161</v>
      </c>
      <c r="E372" s="139" t="s">
        <v>718</v>
      </c>
      <c r="F372" s="140" t="s">
        <v>719</v>
      </c>
      <c r="G372" s="141" t="s">
        <v>164</v>
      </c>
      <c r="H372" s="142">
        <v>1</v>
      </c>
      <c r="I372" s="143"/>
      <c r="J372" s="144">
        <f>ROUND(I372*H372,2)</f>
        <v>0</v>
      </c>
      <c r="K372" s="145"/>
      <c r="L372" s="31"/>
      <c r="M372" s="146" t="s">
        <v>1</v>
      </c>
      <c r="N372" s="147" t="s">
        <v>41</v>
      </c>
      <c r="P372" s="148">
        <f>O372*H372</f>
        <v>0</v>
      </c>
      <c r="Q372" s="148">
        <v>0</v>
      </c>
      <c r="R372" s="148">
        <f>Q372*H372</f>
        <v>0</v>
      </c>
      <c r="S372" s="148">
        <v>0</v>
      </c>
      <c r="T372" s="149">
        <f>S372*H372</f>
        <v>0</v>
      </c>
      <c r="AR372" s="150" t="s">
        <v>720</v>
      </c>
      <c r="AT372" s="150" t="s">
        <v>161</v>
      </c>
      <c r="AU372" s="150" t="s">
        <v>83</v>
      </c>
      <c r="AY372" s="16" t="s">
        <v>158</v>
      </c>
      <c r="BE372" s="151">
        <f>IF(N372="základní",J372,0)</f>
        <v>0</v>
      </c>
      <c r="BF372" s="151">
        <f>IF(N372="snížená",J372,0)</f>
        <v>0</v>
      </c>
      <c r="BG372" s="151">
        <f>IF(N372="zákl. přenesená",J372,0)</f>
        <v>0</v>
      </c>
      <c r="BH372" s="151">
        <f>IF(N372="sníž. přenesená",J372,0)</f>
        <v>0</v>
      </c>
      <c r="BI372" s="151">
        <f>IF(N372="nulová",J372,0)</f>
        <v>0</v>
      </c>
      <c r="BJ372" s="16" t="s">
        <v>83</v>
      </c>
      <c r="BK372" s="151">
        <f>ROUND(I372*H372,2)</f>
        <v>0</v>
      </c>
      <c r="BL372" s="16" t="s">
        <v>720</v>
      </c>
      <c r="BM372" s="150" t="s">
        <v>721</v>
      </c>
    </row>
    <row r="373" spans="2:65" s="1" customFormat="1" ht="16.5" customHeight="1">
      <c r="B373" s="137"/>
      <c r="C373" s="138" t="s">
        <v>722</v>
      </c>
      <c r="D373" s="138" t="s">
        <v>161</v>
      </c>
      <c r="E373" s="139" t="s">
        <v>723</v>
      </c>
      <c r="F373" s="140" t="s">
        <v>724</v>
      </c>
      <c r="G373" s="141" t="s">
        <v>725</v>
      </c>
      <c r="H373" s="185"/>
      <c r="I373" s="143"/>
      <c r="J373" s="144">
        <f>ROUND(I373*H373,2)</f>
        <v>0</v>
      </c>
      <c r="K373" s="145"/>
      <c r="L373" s="31"/>
      <c r="M373" s="146" t="s">
        <v>1</v>
      </c>
      <c r="N373" s="147" t="s">
        <v>41</v>
      </c>
      <c r="P373" s="148">
        <f>O373*H373</f>
        <v>0</v>
      </c>
      <c r="Q373" s="148">
        <v>0</v>
      </c>
      <c r="R373" s="148">
        <f>Q373*H373</f>
        <v>0</v>
      </c>
      <c r="S373" s="148">
        <v>0</v>
      </c>
      <c r="T373" s="149">
        <f>S373*H373</f>
        <v>0</v>
      </c>
      <c r="AR373" s="150" t="s">
        <v>720</v>
      </c>
      <c r="AT373" s="150" t="s">
        <v>161</v>
      </c>
      <c r="AU373" s="150" t="s">
        <v>83</v>
      </c>
      <c r="AY373" s="16" t="s">
        <v>158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6" t="s">
        <v>83</v>
      </c>
      <c r="BK373" s="151">
        <f>ROUND(I373*H373,2)</f>
        <v>0</v>
      </c>
      <c r="BL373" s="16" t="s">
        <v>720</v>
      </c>
      <c r="BM373" s="150" t="s">
        <v>726</v>
      </c>
    </row>
    <row r="374" spans="2:65" s="1" customFormat="1" ht="21.75" customHeight="1">
      <c r="B374" s="137"/>
      <c r="C374" s="138" t="s">
        <v>727</v>
      </c>
      <c r="D374" s="138" t="s">
        <v>161</v>
      </c>
      <c r="E374" s="139" t="s">
        <v>728</v>
      </c>
      <c r="F374" s="140" t="s">
        <v>729</v>
      </c>
      <c r="G374" s="141" t="s">
        <v>164</v>
      </c>
      <c r="H374" s="142">
        <v>1</v>
      </c>
      <c r="I374" s="143"/>
      <c r="J374" s="144">
        <f>ROUND(I374*H374,2)</f>
        <v>0</v>
      </c>
      <c r="K374" s="145"/>
      <c r="L374" s="31"/>
      <c r="M374" s="146" t="s">
        <v>1</v>
      </c>
      <c r="N374" s="147" t="s">
        <v>41</v>
      </c>
      <c r="P374" s="148">
        <f>O374*H374</f>
        <v>0</v>
      </c>
      <c r="Q374" s="148">
        <v>0</v>
      </c>
      <c r="R374" s="148">
        <f>Q374*H374</f>
        <v>0</v>
      </c>
      <c r="S374" s="148">
        <v>0</v>
      </c>
      <c r="T374" s="149">
        <f>S374*H374</f>
        <v>0</v>
      </c>
      <c r="AR374" s="150" t="s">
        <v>720</v>
      </c>
      <c r="AT374" s="150" t="s">
        <v>161</v>
      </c>
      <c r="AU374" s="150" t="s">
        <v>83</v>
      </c>
      <c r="AY374" s="16" t="s">
        <v>158</v>
      </c>
      <c r="BE374" s="151">
        <f>IF(N374="základní",J374,0)</f>
        <v>0</v>
      </c>
      <c r="BF374" s="151">
        <f>IF(N374="snížená",J374,0)</f>
        <v>0</v>
      </c>
      <c r="BG374" s="151">
        <f>IF(N374="zákl. přenesená",J374,0)</f>
        <v>0</v>
      </c>
      <c r="BH374" s="151">
        <f>IF(N374="sníž. přenesená",J374,0)</f>
        <v>0</v>
      </c>
      <c r="BI374" s="151">
        <f>IF(N374="nulová",J374,0)</f>
        <v>0</v>
      </c>
      <c r="BJ374" s="16" t="s">
        <v>83</v>
      </c>
      <c r="BK374" s="151">
        <f>ROUND(I374*H374,2)</f>
        <v>0</v>
      </c>
      <c r="BL374" s="16" t="s">
        <v>720</v>
      </c>
      <c r="BM374" s="150" t="s">
        <v>730</v>
      </c>
    </row>
    <row r="375" spans="2:65" s="1" customFormat="1" ht="16.5" customHeight="1">
      <c r="B375" s="137"/>
      <c r="C375" s="138" t="s">
        <v>731</v>
      </c>
      <c r="D375" s="138" t="s">
        <v>161</v>
      </c>
      <c r="E375" s="139" t="s">
        <v>732</v>
      </c>
      <c r="F375" s="140" t="s">
        <v>733</v>
      </c>
      <c r="G375" s="141" t="s">
        <v>725</v>
      </c>
      <c r="H375" s="185"/>
      <c r="I375" s="143"/>
      <c r="J375" s="144">
        <f>ROUND(I375*H375,2)</f>
        <v>0</v>
      </c>
      <c r="K375" s="145"/>
      <c r="L375" s="31"/>
      <c r="M375" s="146" t="s">
        <v>1</v>
      </c>
      <c r="N375" s="147" t="s">
        <v>41</v>
      </c>
      <c r="P375" s="148">
        <f>O375*H375</f>
        <v>0</v>
      </c>
      <c r="Q375" s="148">
        <v>0</v>
      </c>
      <c r="R375" s="148">
        <f>Q375*H375</f>
        <v>0</v>
      </c>
      <c r="S375" s="148">
        <v>0</v>
      </c>
      <c r="T375" s="149">
        <f>S375*H375</f>
        <v>0</v>
      </c>
      <c r="AR375" s="150" t="s">
        <v>720</v>
      </c>
      <c r="AT375" s="150" t="s">
        <v>161</v>
      </c>
      <c r="AU375" s="150" t="s">
        <v>83</v>
      </c>
      <c r="AY375" s="16" t="s">
        <v>158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6" t="s">
        <v>83</v>
      </c>
      <c r="BK375" s="151">
        <f>ROUND(I375*H375,2)</f>
        <v>0</v>
      </c>
      <c r="BL375" s="16" t="s">
        <v>720</v>
      </c>
      <c r="BM375" s="150" t="s">
        <v>734</v>
      </c>
    </row>
    <row r="376" spans="2:65" s="1" customFormat="1" ht="16.5" customHeight="1">
      <c r="B376" s="137"/>
      <c r="C376" s="138" t="s">
        <v>735</v>
      </c>
      <c r="D376" s="138" t="s">
        <v>161</v>
      </c>
      <c r="E376" s="139" t="s">
        <v>736</v>
      </c>
      <c r="F376" s="140" t="s">
        <v>737</v>
      </c>
      <c r="G376" s="141" t="s">
        <v>725</v>
      </c>
      <c r="H376" s="185"/>
      <c r="I376" s="143"/>
      <c r="J376" s="144">
        <f>ROUND(I376*H376,2)</f>
        <v>0</v>
      </c>
      <c r="K376" s="145"/>
      <c r="L376" s="31"/>
      <c r="M376" s="146" t="s">
        <v>1</v>
      </c>
      <c r="N376" s="147" t="s">
        <v>41</v>
      </c>
      <c r="P376" s="148">
        <f>O376*H376</f>
        <v>0</v>
      </c>
      <c r="Q376" s="148">
        <v>0</v>
      </c>
      <c r="R376" s="148">
        <f>Q376*H376</f>
        <v>0</v>
      </c>
      <c r="S376" s="148">
        <v>0</v>
      </c>
      <c r="T376" s="149">
        <f>S376*H376</f>
        <v>0</v>
      </c>
      <c r="AR376" s="150" t="s">
        <v>720</v>
      </c>
      <c r="AT376" s="150" t="s">
        <v>161</v>
      </c>
      <c r="AU376" s="150" t="s">
        <v>83</v>
      </c>
      <c r="AY376" s="16" t="s">
        <v>158</v>
      </c>
      <c r="BE376" s="151">
        <f>IF(N376="základní",J376,0)</f>
        <v>0</v>
      </c>
      <c r="BF376" s="151">
        <f>IF(N376="snížená",J376,0)</f>
        <v>0</v>
      </c>
      <c r="BG376" s="151">
        <f>IF(N376="zákl. přenesená",J376,0)</f>
        <v>0</v>
      </c>
      <c r="BH376" s="151">
        <f>IF(N376="sníž. přenesená",J376,0)</f>
        <v>0</v>
      </c>
      <c r="BI376" s="151">
        <f>IF(N376="nulová",J376,0)</f>
        <v>0</v>
      </c>
      <c r="BJ376" s="16" t="s">
        <v>83</v>
      </c>
      <c r="BK376" s="151">
        <f>ROUND(I376*H376,2)</f>
        <v>0</v>
      </c>
      <c r="BL376" s="16" t="s">
        <v>720</v>
      </c>
      <c r="BM376" s="150" t="s">
        <v>738</v>
      </c>
    </row>
    <row r="377" spans="2:65" s="1" customFormat="1" ht="49.9" customHeight="1">
      <c r="B377" s="31"/>
      <c r="E377" s="128" t="s">
        <v>739</v>
      </c>
      <c r="F377" s="128" t="s">
        <v>740</v>
      </c>
      <c r="J377" s="116">
        <f t="shared" ref="J377:J382" si="30">BK377</f>
        <v>0</v>
      </c>
      <c r="L377" s="31"/>
      <c r="M377" s="186"/>
      <c r="T377" s="55"/>
      <c r="AT377" s="16" t="s">
        <v>75</v>
      </c>
      <c r="AU377" s="16" t="s">
        <v>76</v>
      </c>
      <c r="AY377" s="16" t="s">
        <v>741</v>
      </c>
      <c r="BK377" s="151">
        <f>SUM(BK378:BK382)</f>
        <v>0</v>
      </c>
    </row>
    <row r="378" spans="2:65" s="1" customFormat="1" ht="16.350000000000001" customHeight="1">
      <c r="B378" s="31"/>
      <c r="C378" s="187" t="s">
        <v>1</v>
      </c>
      <c r="D378" s="187" t="s">
        <v>161</v>
      </c>
      <c r="E378" s="188" t="s">
        <v>1</v>
      </c>
      <c r="F378" s="189" t="s">
        <v>1</v>
      </c>
      <c r="G378" s="190" t="s">
        <v>1</v>
      </c>
      <c r="H378" s="191"/>
      <c r="I378" s="192"/>
      <c r="J378" s="193">
        <f t="shared" si="30"/>
        <v>0</v>
      </c>
      <c r="K378" s="194"/>
      <c r="L378" s="31"/>
      <c r="M378" s="195" t="s">
        <v>1</v>
      </c>
      <c r="N378" s="196" t="s">
        <v>41</v>
      </c>
      <c r="T378" s="55"/>
      <c r="AT378" s="16" t="s">
        <v>741</v>
      </c>
      <c r="AU378" s="16" t="s">
        <v>83</v>
      </c>
      <c r="AY378" s="16" t="s">
        <v>741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6" t="s">
        <v>83</v>
      </c>
      <c r="BK378" s="151">
        <f>I378*H378</f>
        <v>0</v>
      </c>
    </row>
    <row r="379" spans="2:65" s="1" customFormat="1" ht="16.350000000000001" customHeight="1">
      <c r="B379" s="31"/>
      <c r="C379" s="187" t="s">
        <v>1</v>
      </c>
      <c r="D379" s="187" t="s">
        <v>161</v>
      </c>
      <c r="E379" s="188" t="s">
        <v>1</v>
      </c>
      <c r="F379" s="189" t="s">
        <v>1</v>
      </c>
      <c r="G379" s="190" t="s">
        <v>1</v>
      </c>
      <c r="H379" s="191"/>
      <c r="I379" s="192"/>
      <c r="J379" s="193">
        <f t="shared" si="30"/>
        <v>0</v>
      </c>
      <c r="K379" s="194"/>
      <c r="L379" s="31"/>
      <c r="M379" s="195" t="s">
        <v>1</v>
      </c>
      <c r="N379" s="196" t="s">
        <v>41</v>
      </c>
      <c r="T379" s="55"/>
      <c r="AT379" s="16" t="s">
        <v>741</v>
      </c>
      <c r="AU379" s="16" t="s">
        <v>83</v>
      </c>
      <c r="AY379" s="16" t="s">
        <v>741</v>
      </c>
      <c r="BE379" s="151">
        <f>IF(N379="základní",J379,0)</f>
        <v>0</v>
      </c>
      <c r="BF379" s="151">
        <f>IF(N379="snížená",J379,0)</f>
        <v>0</v>
      </c>
      <c r="BG379" s="151">
        <f>IF(N379="zákl. přenesená",J379,0)</f>
        <v>0</v>
      </c>
      <c r="BH379" s="151">
        <f>IF(N379="sníž. přenesená",J379,0)</f>
        <v>0</v>
      </c>
      <c r="BI379" s="151">
        <f>IF(N379="nulová",J379,0)</f>
        <v>0</v>
      </c>
      <c r="BJ379" s="16" t="s">
        <v>83</v>
      </c>
      <c r="BK379" s="151">
        <f>I379*H379</f>
        <v>0</v>
      </c>
    </row>
    <row r="380" spans="2:65" s="1" customFormat="1" ht="16.350000000000001" customHeight="1">
      <c r="B380" s="31"/>
      <c r="C380" s="187" t="s">
        <v>1</v>
      </c>
      <c r="D380" s="187" t="s">
        <v>161</v>
      </c>
      <c r="E380" s="188" t="s">
        <v>1</v>
      </c>
      <c r="F380" s="189" t="s">
        <v>1</v>
      </c>
      <c r="G380" s="190" t="s">
        <v>1</v>
      </c>
      <c r="H380" s="191"/>
      <c r="I380" s="192"/>
      <c r="J380" s="193">
        <f t="shared" si="30"/>
        <v>0</v>
      </c>
      <c r="K380" s="194"/>
      <c r="L380" s="31"/>
      <c r="M380" s="195" t="s">
        <v>1</v>
      </c>
      <c r="N380" s="196" t="s">
        <v>41</v>
      </c>
      <c r="T380" s="55"/>
      <c r="AT380" s="16" t="s">
        <v>741</v>
      </c>
      <c r="AU380" s="16" t="s">
        <v>83</v>
      </c>
      <c r="AY380" s="16" t="s">
        <v>741</v>
      </c>
      <c r="BE380" s="151">
        <f>IF(N380="základní",J380,0)</f>
        <v>0</v>
      </c>
      <c r="BF380" s="151">
        <f>IF(N380="snížená",J380,0)</f>
        <v>0</v>
      </c>
      <c r="BG380" s="151">
        <f>IF(N380="zákl. přenesená",J380,0)</f>
        <v>0</v>
      </c>
      <c r="BH380" s="151">
        <f>IF(N380="sníž. přenesená",J380,0)</f>
        <v>0</v>
      </c>
      <c r="BI380" s="151">
        <f>IF(N380="nulová",J380,0)</f>
        <v>0</v>
      </c>
      <c r="BJ380" s="16" t="s">
        <v>83</v>
      </c>
      <c r="BK380" s="151">
        <f>I380*H380</f>
        <v>0</v>
      </c>
    </row>
    <row r="381" spans="2:65" s="1" customFormat="1" ht="16.350000000000001" customHeight="1">
      <c r="B381" s="31"/>
      <c r="C381" s="187" t="s">
        <v>1</v>
      </c>
      <c r="D381" s="187" t="s">
        <v>161</v>
      </c>
      <c r="E381" s="188" t="s">
        <v>1</v>
      </c>
      <c r="F381" s="189" t="s">
        <v>1</v>
      </c>
      <c r="G381" s="190" t="s">
        <v>1</v>
      </c>
      <c r="H381" s="191"/>
      <c r="I381" s="192"/>
      <c r="J381" s="193">
        <f t="shared" si="30"/>
        <v>0</v>
      </c>
      <c r="K381" s="194"/>
      <c r="L381" s="31"/>
      <c r="M381" s="195" t="s">
        <v>1</v>
      </c>
      <c r="N381" s="196" t="s">
        <v>41</v>
      </c>
      <c r="T381" s="55"/>
      <c r="AT381" s="16" t="s">
        <v>741</v>
      </c>
      <c r="AU381" s="16" t="s">
        <v>83</v>
      </c>
      <c r="AY381" s="16" t="s">
        <v>741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6" t="s">
        <v>83</v>
      </c>
      <c r="BK381" s="151">
        <f>I381*H381</f>
        <v>0</v>
      </c>
    </row>
    <row r="382" spans="2:65" s="1" customFormat="1" ht="16.350000000000001" customHeight="1">
      <c r="B382" s="31"/>
      <c r="C382" s="187" t="s">
        <v>1</v>
      </c>
      <c r="D382" s="187" t="s">
        <v>161</v>
      </c>
      <c r="E382" s="188" t="s">
        <v>1</v>
      </c>
      <c r="F382" s="189" t="s">
        <v>1</v>
      </c>
      <c r="G382" s="190" t="s">
        <v>1</v>
      </c>
      <c r="H382" s="191"/>
      <c r="I382" s="192"/>
      <c r="J382" s="193">
        <f t="shared" si="30"/>
        <v>0</v>
      </c>
      <c r="K382" s="194"/>
      <c r="L382" s="31"/>
      <c r="M382" s="195" t="s">
        <v>1</v>
      </c>
      <c r="N382" s="196" t="s">
        <v>41</v>
      </c>
      <c r="O382" s="197"/>
      <c r="P382" s="197"/>
      <c r="Q382" s="197"/>
      <c r="R382" s="197"/>
      <c r="S382" s="197"/>
      <c r="T382" s="198"/>
      <c r="AT382" s="16" t="s">
        <v>741</v>
      </c>
      <c r="AU382" s="16" t="s">
        <v>83</v>
      </c>
      <c r="AY382" s="16" t="s">
        <v>741</v>
      </c>
      <c r="BE382" s="151">
        <f>IF(N382="základní",J382,0)</f>
        <v>0</v>
      </c>
      <c r="BF382" s="151">
        <f>IF(N382="snížená",J382,0)</f>
        <v>0</v>
      </c>
      <c r="BG382" s="151">
        <f>IF(N382="zákl. přenesená",J382,0)</f>
        <v>0</v>
      </c>
      <c r="BH382" s="151">
        <f>IF(N382="sníž. přenesená",J382,0)</f>
        <v>0</v>
      </c>
      <c r="BI382" s="151">
        <f>IF(N382="nulová",J382,0)</f>
        <v>0</v>
      </c>
      <c r="BJ382" s="16" t="s">
        <v>83</v>
      </c>
      <c r="BK382" s="151">
        <f>I382*H382</f>
        <v>0</v>
      </c>
    </row>
    <row r="383" spans="2:65" s="1" customFormat="1" ht="6.95" customHeight="1">
      <c r="B383" s="43"/>
      <c r="C383" s="44"/>
      <c r="D383" s="44"/>
      <c r="E383" s="44"/>
      <c r="F383" s="44"/>
      <c r="G383" s="44"/>
      <c r="H383" s="44"/>
      <c r="I383" s="44"/>
      <c r="J383" s="44"/>
      <c r="K383" s="44"/>
      <c r="L383" s="31"/>
    </row>
  </sheetData>
  <autoFilter ref="C137:K382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378:D383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378:N383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113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2" t="str">
        <f>'Rekapitulace stavby'!K6</f>
        <v>Stavební úpravy školských objektů a zahrady ZŠ Nepomucká</v>
      </c>
      <c r="F7" s="243"/>
      <c r="G7" s="243"/>
      <c r="H7" s="243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2" t="s">
        <v>115</v>
      </c>
      <c r="F9" s="244"/>
      <c r="G9" s="244"/>
      <c r="H9" s="244"/>
      <c r="L9" s="31"/>
    </row>
    <row r="10" spans="2:46" s="1" customFormat="1" ht="12" customHeight="1">
      <c r="B10" s="31"/>
      <c r="D10" s="26" t="s">
        <v>742</v>
      </c>
      <c r="L10" s="31"/>
    </row>
    <row r="11" spans="2:46" s="1" customFormat="1" ht="16.5" customHeight="1">
      <c r="B11" s="31"/>
      <c r="E11" s="204" t="s">
        <v>743</v>
      </c>
      <c r="F11" s="244"/>
      <c r="G11" s="244"/>
      <c r="H11" s="244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45342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5" t="str">
        <f>'Rekapitulace stavby'!E14</f>
        <v>Vyplň údaj</v>
      </c>
      <c r="F20" s="210"/>
      <c r="G20" s="210"/>
      <c r="H20" s="210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">
        <v>29</v>
      </c>
      <c r="L22" s="31"/>
    </row>
    <row r="23" spans="2:12" s="1" customFormat="1" ht="18" customHeight="1">
      <c r="B23" s="31"/>
      <c r="E23" s="24" t="s">
        <v>30</v>
      </c>
      <c r="I23" s="26" t="s">
        <v>25</v>
      </c>
      <c r="J23" s="24" t="s">
        <v>31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3"/>
      <c r="E29" s="215" t="s">
        <v>1</v>
      </c>
      <c r="F29" s="215"/>
      <c r="G29" s="215"/>
      <c r="H29" s="215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ROUND(J130,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ROUND((ROUND((SUM(BE130:BE199)),  2) + SUM(BE201:BE205)), 2)</f>
        <v>0</v>
      </c>
      <c r="I35" s="95">
        <v>0.21</v>
      </c>
      <c r="J35" s="85">
        <f>ROUND((ROUND(((SUM(BE130:BE199))*I35),  2) + (SUM(BE201:BE205)*I35)),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ROUND((ROUND((SUM(BF130:BF199)),  2) + SUM(BF201:BF205)), 2)</f>
        <v>0</v>
      </c>
      <c r="I36" s="95">
        <v>0.12</v>
      </c>
      <c r="J36" s="85">
        <f>ROUND((ROUND(((SUM(BF130:BF199))*I36),  2) + (SUM(BF201:BF205)*I36)),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ROUND((ROUND((SUM(BG130:BG199)),  2) + SUM(BG201:BG205)),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ROUND((ROUND((SUM(BH130:BH199)),  2) + SUM(BH201:BH205)),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ROUND((ROUND((SUM(BI130:BI199)),  2) + SUM(BI201:BI205)),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116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42" t="str">
        <f>E7</f>
        <v>Stavební úpravy školských objektů a zahrady ZŠ Nepomucká</v>
      </c>
      <c r="F85" s="243"/>
      <c r="G85" s="243"/>
      <c r="H85" s="243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2" t="s">
        <v>115</v>
      </c>
      <c r="F87" s="244"/>
      <c r="G87" s="244"/>
      <c r="H87" s="244"/>
      <c r="L87" s="31"/>
    </row>
    <row r="88" spans="2:12" s="1" customFormat="1" ht="12" customHeight="1">
      <c r="B88" s="31"/>
      <c r="C88" s="26" t="s">
        <v>742</v>
      </c>
      <c r="L88" s="31"/>
    </row>
    <row r="89" spans="2:12" s="1" customFormat="1" ht="16.5" customHeight="1">
      <c r="B89" s="31"/>
      <c r="E89" s="204" t="str">
        <f>E11</f>
        <v>SO-01 ZTI - Zdravotechnika</v>
      </c>
      <c r="F89" s="244"/>
      <c r="G89" s="244"/>
      <c r="H89" s="244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45342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>ABCD studio s.r.o.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33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117</v>
      </c>
      <c r="D96" s="96"/>
      <c r="E96" s="96"/>
      <c r="F96" s="96"/>
      <c r="G96" s="96"/>
      <c r="H96" s="96"/>
      <c r="I96" s="96"/>
      <c r="J96" s="105" t="s">
        <v>118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119</v>
      </c>
      <c r="J98" s="65">
        <f>J130</f>
        <v>0</v>
      </c>
      <c r="L98" s="31"/>
      <c r="AU98" s="16" t="s">
        <v>120</v>
      </c>
    </row>
    <row r="99" spans="2:47" s="8" customFormat="1" ht="24.95" customHeight="1">
      <c r="B99" s="107"/>
      <c r="D99" s="108" t="s">
        <v>121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47" s="9" customFormat="1" ht="19.899999999999999" customHeight="1">
      <c r="B100" s="111"/>
      <c r="D100" s="112" t="s">
        <v>126</v>
      </c>
      <c r="E100" s="113"/>
      <c r="F100" s="113"/>
      <c r="G100" s="113"/>
      <c r="H100" s="113"/>
      <c r="I100" s="113"/>
      <c r="J100" s="114">
        <f>J132</f>
        <v>0</v>
      </c>
      <c r="L100" s="111"/>
    </row>
    <row r="101" spans="2:47" s="9" customFormat="1" ht="19.899999999999999" customHeight="1">
      <c r="B101" s="111"/>
      <c r="D101" s="112" t="s">
        <v>127</v>
      </c>
      <c r="E101" s="113"/>
      <c r="F101" s="113"/>
      <c r="G101" s="113"/>
      <c r="H101" s="113"/>
      <c r="I101" s="113"/>
      <c r="J101" s="114">
        <f>J134</f>
        <v>0</v>
      </c>
      <c r="L101" s="111"/>
    </row>
    <row r="102" spans="2:47" s="9" customFormat="1" ht="19.899999999999999" customHeight="1">
      <c r="B102" s="111"/>
      <c r="D102" s="112" t="s">
        <v>128</v>
      </c>
      <c r="E102" s="113"/>
      <c r="F102" s="113"/>
      <c r="G102" s="113"/>
      <c r="H102" s="113"/>
      <c r="I102" s="113"/>
      <c r="J102" s="114">
        <f>J138</f>
        <v>0</v>
      </c>
      <c r="L102" s="111"/>
    </row>
    <row r="103" spans="2:47" s="9" customFormat="1" ht="19.899999999999999" customHeight="1">
      <c r="B103" s="111"/>
      <c r="D103" s="112" t="s">
        <v>129</v>
      </c>
      <c r="E103" s="113"/>
      <c r="F103" s="113"/>
      <c r="G103" s="113"/>
      <c r="H103" s="113"/>
      <c r="I103" s="113"/>
      <c r="J103" s="114">
        <f>J145</f>
        <v>0</v>
      </c>
      <c r="L103" s="111"/>
    </row>
    <row r="104" spans="2:47" s="8" customFormat="1" ht="24.95" customHeight="1">
      <c r="B104" s="107"/>
      <c r="D104" s="108" t="s">
        <v>130</v>
      </c>
      <c r="E104" s="109"/>
      <c r="F104" s="109"/>
      <c r="G104" s="109"/>
      <c r="H104" s="109"/>
      <c r="I104" s="109"/>
      <c r="J104" s="110">
        <f>J147</f>
        <v>0</v>
      </c>
      <c r="L104" s="107"/>
    </row>
    <row r="105" spans="2:47" s="9" customFormat="1" ht="19.899999999999999" customHeight="1">
      <c r="B105" s="111"/>
      <c r="D105" s="112" t="s">
        <v>744</v>
      </c>
      <c r="E105" s="113"/>
      <c r="F105" s="113"/>
      <c r="G105" s="113"/>
      <c r="H105" s="113"/>
      <c r="I105" s="113"/>
      <c r="J105" s="114">
        <f>J148</f>
        <v>0</v>
      </c>
      <c r="L105" s="111"/>
    </row>
    <row r="106" spans="2:47" s="9" customFormat="1" ht="19.899999999999999" customHeight="1">
      <c r="B106" s="111"/>
      <c r="D106" s="112" t="s">
        <v>745</v>
      </c>
      <c r="E106" s="113"/>
      <c r="F106" s="113"/>
      <c r="G106" s="113"/>
      <c r="H106" s="113"/>
      <c r="I106" s="113"/>
      <c r="J106" s="114">
        <f>J160</f>
        <v>0</v>
      </c>
      <c r="L106" s="111"/>
    </row>
    <row r="107" spans="2:47" s="9" customFormat="1" ht="19.899999999999999" customHeight="1">
      <c r="B107" s="111"/>
      <c r="D107" s="112" t="s">
        <v>131</v>
      </c>
      <c r="E107" s="113"/>
      <c r="F107" s="113"/>
      <c r="G107" s="113"/>
      <c r="H107" s="113"/>
      <c r="I107" s="113"/>
      <c r="J107" s="114">
        <f>J181</f>
        <v>0</v>
      </c>
      <c r="L107" s="111"/>
    </row>
    <row r="108" spans="2:47" s="8" customFormat="1" ht="21.75" customHeight="1">
      <c r="B108" s="107"/>
      <c r="D108" s="115" t="s">
        <v>142</v>
      </c>
      <c r="J108" s="116">
        <f>J200</f>
        <v>0</v>
      </c>
      <c r="L108" s="107"/>
    </row>
    <row r="109" spans="2:47" s="1" customFormat="1" ht="21.75" customHeight="1">
      <c r="B109" s="31"/>
      <c r="L109" s="31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2" s="1" customFormat="1" ht="24.95" customHeight="1">
      <c r="B115" s="31"/>
      <c r="C115" s="20" t="s">
        <v>143</v>
      </c>
      <c r="L115" s="31"/>
    </row>
    <row r="116" spans="2:12" s="1" customFormat="1" ht="6.95" customHeight="1">
      <c r="B116" s="31"/>
      <c r="L116" s="31"/>
    </row>
    <row r="117" spans="2:12" s="1" customFormat="1" ht="12" customHeight="1">
      <c r="B117" s="31"/>
      <c r="C117" s="26" t="s">
        <v>16</v>
      </c>
      <c r="L117" s="31"/>
    </row>
    <row r="118" spans="2:12" s="1" customFormat="1" ht="16.5" customHeight="1">
      <c r="B118" s="31"/>
      <c r="E118" s="242" t="str">
        <f>E7</f>
        <v>Stavební úpravy školských objektů a zahrady ZŠ Nepomucká</v>
      </c>
      <c r="F118" s="243"/>
      <c r="G118" s="243"/>
      <c r="H118" s="243"/>
      <c r="L118" s="31"/>
    </row>
    <row r="119" spans="2:12" ht="12" customHeight="1">
      <c r="B119" s="19"/>
      <c r="C119" s="26" t="s">
        <v>114</v>
      </c>
      <c r="L119" s="19"/>
    </row>
    <row r="120" spans="2:12" s="1" customFormat="1" ht="16.5" customHeight="1">
      <c r="B120" s="31"/>
      <c r="E120" s="242" t="s">
        <v>115</v>
      </c>
      <c r="F120" s="244"/>
      <c r="G120" s="244"/>
      <c r="H120" s="244"/>
      <c r="L120" s="31"/>
    </row>
    <row r="121" spans="2:12" s="1" customFormat="1" ht="12" customHeight="1">
      <c r="B121" s="31"/>
      <c r="C121" s="26" t="s">
        <v>742</v>
      </c>
      <c r="L121" s="31"/>
    </row>
    <row r="122" spans="2:12" s="1" customFormat="1" ht="16.5" customHeight="1">
      <c r="B122" s="31"/>
      <c r="E122" s="204" t="str">
        <f>E11</f>
        <v>SO-01 ZTI - Zdravotechnika</v>
      </c>
      <c r="F122" s="244"/>
      <c r="G122" s="244"/>
      <c r="H122" s="244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F14</f>
        <v xml:space="preserve"> </v>
      </c>
      <c r="I124" s="26" t="s">
        <v>22</v>
      </c>
      <c r="J124" s="51">
        <f>IF(J14="","",J14)</f>
        <v>45342</v>
      </c>
      <c r="L124" s="31"/>
    </row>
    <row r="125" spans="2:12" s="1" customFormat="1" ht="6.95" customHeight="1">
      <c r="B125" s="31"/>
      <c r="L125" s="31"/>
    </row>
    <row r="126" spans="2:12" s="1" customFormat="1" ht="15.2" customHeight="1">
      <c r="B126" s="31"/>
      <c r="C126" s="26" t="s">
        <v>23</v>
      </c>
      <c r="F126" s="24" t="str">
        <f>E17</f>
        <v xml:space="preserve"> </v>
      </c>
      <c r="I126" s="26" t="s">
        <v>28</v>
      </c>
      <c r="J126" s="29" t="str">
        <f>E23</f>
        <v>ABCD studio s.r.o.</v>
      </c>
      <c r="L126" s="31"/>
    </row>
    <row r="127" spans="2:12" s="1" customFormat="1" ht="15.2" customHeight="1">
      <c r="B127" s="31"/>
      <c r="C127" s="26" t="s">
        <v>26</v>
      </c>
      <c r="F127" s="24" t="str">
        <f>IF(E20="","",E20)</f>
        <v>Vyplň údaj</v>
      </c>
      <c r="I127" s="26" t="s">
        <v>33</v>
      </c>
      <c r="J127" s="29" t="str">
        <f>E26</f>
        <v xml:space="preserve"> 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7"/>
      <c r="C129" s="118" t="s">
        <v>144</v>
      </c>
      <c r="D129" s="119" t="s">
        <v>61</v>
      </c>
      <c r="E129" s="119" t="s">
        <v>57</v>
      </c>
      <c r="F129" s="119" t="s">
        <v>58</v>
      </c>
      <c r="G129" s="119" t="s">
        <v>145</v>
      </c>
      <c r="H129" s="119" t="s">
        <v>146</v>
      </c>
      <c r="I129" s="119" t="s">
        <v>147</v>
      </c>
      <c r="J129" s="120" t="s">
        <v>118</v>
      </c>
      <c r="K129" s="121" t="s">
        <v>148</v>
      </c>
      <c r="L129" s="117"/>
      <c r="M129" s="58" t="s">
        <v>1</v>
      </c>
      <c r="N129" s="59" t="s">
        <v>40</v>
      </c>
      <c r="O129" s="59" t="s">
        <v>149</v>
      </c>
      <c r="P129" s="59" t="s">
        <v>150</v>
      </c>
      <c r="Q129" s="59" t="s">
        <v>151</v>
      </c>
      <c r="R129" s="59" t="s">
        <v>152</v>
      </c>
      <c r="S129" s="59" t="s">
        <v>153</v>
      </c>
      <c r="T129" s="60" t="s">
        <v>154</v>
      </c>
    </row>
    <row r="130" spans="2:65" s="1" customFormat="1" ht="22.9" customHeight="1">
      <c r="B130" s="31"/>
      <c r="C130" s="63" t="s">
        <v>155</v>
      </c>
      <c r="J130" s="122">
        <f>BK130</f>
        <v>0</v>
      </c>
      <c r="L130" s="31"/>
      <c r="M130" s="61"/>
      <c r="N130" s="52"/>
      <c r="O130" s="52"/>
      <c r="P130" s="123">
        <f>P131+P147+P200</f>
        <v>0</v>
      </c>
      <c r="Q130" s="52"/>
      <c r="R130" s="123">
        <f>R131+R147+R200</f>
        <v>1.0218266</v>
      </c>
      <c r="S130" s="52"/>
      <c r="T130" s="124">
        <f>T131+T147+T200</f>
        <v>0.40959000000000001</v>
      </c>
      <c r="AT130" s="16" t="s">
        <v>75</v>
      </c>
      <c r="AU130" s="16" t="s">
        <v>120</v>
      </c>
      <c r="BK130" s="125">
        <f>BK131+BK147+BK200</f>
        <v>0</v>
      </c>
    </row>
    <row r="131" spans="2:65" s="11" customFormat="1" ht="25.9" customHeight="1">
      <c r="B131" s="126"/>
      <c r="D131" s="127" t="s">
        <v>75</v>
      </c>
      <c r="E131" s="128" t="s">
        <v>156</v>
      </c>
      <c r="F131" s="128" t="s">
        <v>157</v>
      </c>
      <c r="I131" s="129"/>
      <c r="J131" s="116">
        <f>BK131</f>
        <v>0</v>
      </c>
      <c r="L131" s="126"/>
      <c r="M131" s="130"/>
      <c r="P131" s="131">
        <f>P132+P134+P138+P145</f>
        <v>0</v>
      </c>
      <c r="R131" s="131">
        <f>R132+R134+R138+R145</f>
        <v>0.36399999999999999</v>
      </c>
      <c r="T131" s="132">
        <f>T132+T134+T138+T145</f>
        <v>0.21299999999999999</v>
      </c>
      <c r="AR131" s="127" t="s">
        <v>83</v>
      </c>
      <c r="AT131" s="133" t="s">
        <v>75</v>
      </c>
      <c r="AU131" s="133" t="s">
        <v>76</v>
      </c>
      <c r="AY131" s="127" t="s">
        <v>158</v>
      </c>
      <c r="BK131" s="134">
        <f>BK132+BK134+BK138+BK145</f>
        <v>0</v>
      </c>
    </row>
    <row r="132" spans="2:65" s="11" customFormat="1" ht="22.9" customHeight="1">
      <c r="B132" s="126"/>
      <c r="D132" s="127" t="s">
        <v>75</v>
      </c>
      <c r="E132" s="135" t="s">
        <v>181</v>
      </c>
      <c r="F132" s="135" t="s">
        <v>228</v>
      </c>
      <c r="I132" s="129"/>
      <c r="J132" s="136">
        <f>BK132</f>
        <v>0</v>
      </c>
      <c r="L132" s="126"/>
      <c r="M132" s="130"/>
      <c r="P132" s="131">
        <f>P133</f>
        <v>0</v>
      </c>
      <c r="R132" s="131">
        <f>R133</f>
        <v>0.36399999999999999</v>
      </c>
      <c r="T132" s="132">
        <f>T133</f>
        <v>0</v>
      </c>
      <c r="AR132" s="127" t="s">
        <v>83</v>
      </c>
      <c r="AT132" s="133" t="s">
        <v>75</v>
      </c>
      <c r="AU132" s="133" t="s">
        <v>83</v>
      </c>
      <c r="AY132" s="127" t="s">
        <v>158</v>
      </c>
      <c r="BK132" s="134">
        <f>BK133</f>
        <v>0</v>
      </c>
    </row>
    <row r="133" spans="2:65" s="1" customFormat="1" ht="21.75" customHeight="1">
      <c r="B133" s="137"/>
      <c r="C133" s="138" t="s">
        <v>83</v>
      </c>
      <c r="D133" s="138" t="s">
        <v>161</v>
      </c>
      <c r="E133" s="139" t="s">
        <v>746</v>
      </c>
      <c r="F133" s="140" t="s">
        <v>747</v>
      </c>
      <c r="G133" s="141" t="s">
        <v>220</v>
      </c>
      <c r="H133" s="142">
        <v>6.5</v>
      </c>
      <c r="I133" s="143"/>
      <c r="J133" s="144">
        <f>ROUND(I133*H133,2)</f>
        <v>0</v>
      </c>
      <c r="K133" s="145"/>
      <c r="L133" s="31"/>
      <c r="M133" s="146" t="s">
        <v>1</v>
      </c>
      <c r="N133" s="147" t="s">
        <v>41</v>
      </c>
      <c r="P133" s="148">
        <f>O133*H133</f>
        <v>0</v>
      </c>
      <c r="Q133" s="148">
        <v>5.6000000000000001E-2</v>
      </c>
      <c r="R133" s="148">
        <f>Q133*H133</f>
        <v>0.36399999999999999</v>
      </c>
      <c r="S133" s="148">
        <v>0</v>
      </c>
      <c r="T133" s="149">
        <f>S133*H133</f>
        <v>0</v>
      </c>
      <c r="AR133" s="150" t="s">
        <v>165</v>
      </c>
      <c r="AT133" s="150" t="s">
        <v>161</v>
      </c>
      <c r="AU133" s="150" t="s">
        <v>85</v>
      </c>
      <c r="AY133" s="16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6" t="s">
        <v>83</v>
      </c>
      <c r="BK133" s="151">
        <f>ROUND(I133*H133,2)</f>
        <v>0</v>
      </c>
      <c r="BL133" s="16" t="s">
        <v>165</v>
      </c>
      <c r="BM133" s="150" t="s">
        <v>748</v>
      </c>
    </row>
    <row r="134" spans="2:65" s="11" customFormat="1" ht="22.9" customHeight="1">
      <c r="B134" s="126"/>
      <c r="D134" s="127" t="s">
        <v>75</v>
      </c>
      <c r="E134" s="135" t="s">
        <v>198</v>
      </c>
      <c r="F134" s="135" t="s">
        <v>293</v>
      </c>
      <c r="I134" s="129"/>
      <c r="J134" s="136">
        <f>BK134</f>
        <v>0</v>
      </c>
      <c r="L134" s="126"/>
      <c r="M134" s="130"/>
      <c r="P134" s="131">
        <f>SUM(P135:P137)</f>
        <v>0</v>
      </c>
      <c r="R134" s="131">
        <f>SUM(R135:R137)</f>
        <v>0</v>
      </c>
      <c r="T134" s="132">
        <f>SUM(T135:T137)</f>
        <v>0.21299999999999999</v>
      </c>
      <c r="AR134" s="127" t="s">
        <v>83</v>
      </c>
      <c r="AT134" s="133" t="s">
        <v>75</v>
      </c>
      <c r="AU134" s="133" t="s">
        <v>83</v>
      </c>
      <c r="AY134" s="127" t="s">
        <v>158</v>
      </c>
      <c r="BK134" s="134">
        <f>SUM(BK135:BK137)</f>
        <v>0</v>
      </c>
    </row>
    <row r="135" spans="2:65" s="1" customFormat="1" ht="24.2" customHeight="1">
      <c r="B135" s="137"/>
      <c r="C135" s="138" t="s">
        <v>85</v>
      </c>
      <c r="D135" s="138" t="s">
        <v>161</v>
      </c>
      <c r="E135" s="139" t="s">
        <v>749</v>
      </c>
      <c r="F135" s="140" t="s">
        <v>750</v>
      </c>
      <c r="G135" s="141" t="s">
        <v>263</v>
      </c>
      <c r="H135" s="142">
        <v>16</v>
      </c>
      <c r="I135" s="143"/>
      <c r="J135" s="144">
        <f>ROUND(I135*H135,2)</f>
        <v>0</v>
      </c>
      <c r="K135" s="145"/>
      <c r="L135" s="31"/>
      <c r="M135" s="146" t="s">
        <v>1</v>
      </c>
      <c r="N135" s="147" t="s">
        <v>41</v>
      </c>
      <c r="P135" s="148">
        <f>O135*H135</f>
        <v>0</v>
      </c>
      <c r="Q135" s="148">
        <v>0</v>
      </c>
      <c r="R135" s="148">
        <f>Q135*H135</f>
        <v>0</v>
      </c>
      <c r="S135" s="148">
        <v>6.0000000000000001E-3</v>
      </c>
      <c r="T135" s="149">
        <f>S135*H135</f>
        <v>9.6000000000000002E-2</v>
      </c>
      <c r="AR135" s="150" t="s">
        <v>165</v>
      </c>
      <c r="AT135" s="150" t="s">
        <v>161</v>
      </c>
      <c r="AU135" s="150" t="s">
        <v>85</v>
      </c>
      <c r="AY135" s="16" t="s">
        <v>158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6" t="s">
        <v>83</v>
      </c>
      <c r="BK135" s="151">
        <f>ROUND(I135*H135,2)</f>
        <v>0</v>
      </c>
      <c r="BL135" s="16" t="s">
        <v>165</v>
      </c>
      <c r="BM135" s="150" t="s">
        <v>751</v>
      </c>
    </row>
    <row r="136" spans="2:65" s="1" customFormat="1" ht="24.2" customHeight="1">
      <c r="B136" s="137"/>
      <c r="C136" s="138" t="s">
        <v>170</v>
      </c>
      <c r="D136" s="138" t="s">
        <v>161</v>
      </c>
      <c r="E136" s="139" t="s">
        <v>752</v>
      </c>
      <c r="F136" s="140" t="s">
        <v>753</v>
      </c>
      <c r="G136" s="141" t="s">
        <v>263</v>
      </c>
      <c r="H136" s="142">
        <v>7</v>
      </c>
      <c r="I136" s="143"/>
      <c r="J136" s="144">
        <f>ROUND(I136*H136,2)</f>
        <v>0</v>
      </c>
      <c r="K136" s="145"/>
      <c r="L136" s="31"/>
      <c r="M136" s="146" t="s">
        <v>1</v>
      </c>
      <c r="N136" s="147" t="s">
        <v>41</v>
      </c>
      <c r="P136" s="148">
        <f>O136*H136</f>
        <v>0</v>
      </c>
      <c r="Q136" s="148">
        <v>0</v>
      </c>
      <c r="R136" s="148">
        <f>Q136*H136</f>
        <v>0</v>
      </c>
      <c r="S136" s="148">
        <v>8.9999999999999993E-3</v>
      </c>
      <c r="T136" s="149">
        <f>S136*H136</f>
        <v>6.3E-2</v>
      </c>
      <c r="AR136" s="150" t="s">
        <v>165</v>
      </c>
      <c r="AT136" s="150" t="s">
        <v>161</v>
      </c>
      <c r="AU136" s="150" t="s">
        <v>85</v>
      </c>
      <c r="AY136" s="16" t="s">
        <v>158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6" t="s">
        <v>83</v>
      </c>
      <c r="BK136" s="151">
        <f>ROUND(I136*H136,2)</f>
        <v>0</v>
      </c>
      <c r="BL136" s="16" t="s">
        <v>165</v>
      </c>
      <c r="BM136" s="150" t="s">
        <v>754</v>
      </c>
    </row>
    <row r="137" spans="2:65" s="1" customFormat="1" ht="24.2" customHeight="1">
      <c r="B137" s="137"/>
      <c r="C137" s="138" t="s">
        <v>165</v>
      </c>
      <c r="D137" s="138" t="s">
        <v>161</v>
      </c>
      <c r="E137" s="139" t="s">
        <v>755</v>
      </c>
      <c r="F137" s="140" t="s">
        <v>756</v>
      </c>
      <c r="G137" s="141" t="s">
        <v>263</v>
      </c>
      <c r="H137" s="142">
        <v>3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1.7999999999999999E-2</v>
      </c>
      <c r="T137" s="149">
        <f>S137*H137</f>
        <v>5.3999999999999992E-2</v>
      </c>
      <c r="AR137" s="150" t="s">
        <v>165</v>
      </c>
      <c r="AT137" s="150" t="s">
        <v>161</v>
      </c>
      <c r="AU137" s="150" t="s">
        <v>85</v>
      </c>
      <c r="AY137" s="16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6" t="s">
        <v>83</v>
      </c>
      <c r="BK137" s="151">
        <f>ROUND(I137*H137,2)</f>
        <v>0</v>
      </c>
      <c r="BL137" s="16" t="s">
        <v>165</v>
      </c>
      <c r="BM137" s="150" t="s">
        <v>757</v>
      </c>
    </row>
    <row r="138" spans="2:65" s="11" customFormat="1" ht="22.9" customHeight="1">
      <c r="B138" s="126"/>
      <c r="D138" s="127" t="s">
        <v>75</v>
      </c>
      <c r="E138" s="135" t="s">
        <v>314</v>
      </c>
      <c r="F138" s="135" t="s">
        <v>315</v>
      </c>
      <c r="I138" s="129"/>
      <c r="J138" s="136">
        <f>BK138</f>
        <v>0</v>
      </c>
      <c r="L138" s="126"/>
      <c r="M138" s="130"/>
      <c r="P138" s="131">
        <f>SUM(P139:P144)</f>
        <v>0</v>
      </c>
      <c r="R138" s="131">
        <f>SUM(R139:R144)</f>
        <v>0</v>
      </c>
      <c r="T138" s="132">
        <f>SUM(T139:T144)</f>
        <v>0</v>
      </c>
      <c r="AR138" s="127" t="s">
        <v>83</v>
      </c>
      <c r="AT138" s="133" t="s">
        <v>75</v>
      </c>
      <c r="AU138" s="133" t="s">
        <v>83</v>
      </c>
      <c r="AY138" s="127" t="s">
        <v>158</v>
      </c>
      <c r="BK138" s="134">
        <f>SUM(BK139:BK144)</f>
        <v>0</v>
      </c>
    </row>
    <row r="139" spans="2:65" s="1" customFormat="1" ht="24.2" customHeight="1">
      <c r="B139" s="137"/>
      <c r="C139" s="138" t="s">
        <v>177</v>
      </c>
      <c r="D139" s="138" t="s">
        <v>161</v>
      </c>
      <c r="E139" s="139" t="s">
        <v>317</v>
      </c>
      <c r="F139" s="140" t="s">
        <v>318</v>
      </c>
      <c r="G139" s="141" t="s">
        <v>205</v>
      </c>
      <c r="H139" s="142">
        <v>0.41</v>
      </c>
      <c r="I139" s="143"/>
      <c r="J139" s="144">
        <f>ROUND(I139*H139,2)</f>
        <v>0</v>
      </c>
      <c r="K139" s="145"/>
      <c r="L139" s="31"/>
      <c r="M139" s="146" t="s">
        <v>1</v>
      </c>
      <c r="N139" s="147" t="s">
        <v>41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165</v>
      </c>
      <c r="AT139" s="150" t="s">
        <v>161</v>
      </c>
      <c r="AU139" s="150" t="s">
        <v>85</v>
      </c>
      <c r="AY139" s="16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6" t="s">
        <v>83</v>
      </c>
      <c r="BK139" s="151">
        <f>ROUND(I139*H139,2)</f>
        <v>0</v>
      </c>
      <c r="BL139" s="16" t="s">
        <v>165</v>
      </c>
      <c r="BM139" s="150" t="s">
        <v>758</v>
      </c>
    </row>
    <row r="140" spans="2:65" s="1" customFormat="1" ht="24.2" customHeight="1">
      <c r="B140" s="137"/>
      <c r="C140" s="138" t="s">
        <v>181</v>
      </c>
      <c r="D140" s="138" t="s">
        <v>161</v>
      </c>
      <c r="E140" s="139" t="s">
        <v>321</v>
      </c>
      <c r="F140" s="140" t="s">
        <v>322</v>
      </c>
      <c r="G140" s="141" t="s">
        <v>205</v>
      </c>
      <c r="H140" s="142">
        <v>0.41</v>
      </c>
      <c r="I140" s="143"/>
      <c r="J140" s="144">
        <f>ROUND(I140*H140,2)</f>
        <v>0</v>
      </c>
      <c r="K140" s="145"/>
      <c r="L140" s="31"/>
      <c r="M140" s="146" t="s">
        <v>1</v>
      </c>
      <c r="N140" s="147" t="s">
        <v>41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234</v>
      </c>
      <c r="AT140" s="150" t="s">
        <v>161</v>
      </c>
      <c r="AU140" s="150" t="s">
        <v>85</v>
      </c>
      <c r="AY140" s="16" t="s">
        <v>158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6" t="s">
        <v>83</v>
      </c>
      <c r="BK140" s="151">
        <f>ROUND(I140*H140,2)</f>
        <v>0</v>
      </c>
      <c r="BL140" s="16" t="s">
        <v>234</v>
      </c>
      <c r="BM140" s="150" t="s">
        <v>759</v>
      </c>
    </row>
    <row r="141" spans="2:65" s="1" customFormat="1" ht="24.2" customHeight="1">
      <c r="B141" s="137"/>
      <c r="C141" s="138" t="s">
        <v>187</v>
      </c>
      <c r="D141" s="138" t="s">
        <v>161</v>
      </c>
      <c r="E141" s="139" t="s">
        <v>325</v>
      </c>
      <c r="F141" s="140" t="s">
        <v>326</v>
      </c>
      <c r="G141" s="141" t="s">
        <v>205</v>
      </c>
      <c r="H141" s="142">
        <v>4.0999999999999996</v>
      </c>
      <c r="I141" s="143"/>
      <c r="J141" s="144">
        <f>ROUND(I141*H141,2)</f>
        <v>0</v>
      </c>
      <c r="K141" s="145"/>
      <c r="L141" s="31"/>
      <c r="M141" s="146" t="s">
        <v>1</v>
      </c>
      <c r="N141" s="147" t="s">
        <v>41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165</v>
      </c>
      <c r="AT141" s="150" t="s">
        <v>161</v>
      </c>
      <c r="AU141" s="150" t="s">
        <v>85</v>
      </c>
      <c r="AY141" s="16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6" t="s">
        <v>83</v>
      </c>
      <c r="BK141" s="151">
        <f>ROUND(I141*H141,2)</f>
        <v>0</v>
      </c>
      <c r="BL141" s="16" t="s">
        <v>165</v>
      </c>
      <c r="BM141" s="150" t="s">
        <v>760</v>
      </c>
    </row>
    <row r="142" spans="2:65" s="12" customFormat="1" ht="11.25">
      <c r="B142" s="152"/>
      <c r="D142" s="153" t="s">
        <v>192</v>
      </c>
      <c r="F142" s="155" t="s">
        <v>761</v>
      </c>
      <c r="H142" s="156">
        <v>4.0999999999999996</v>
      </c>
      <c r="I142" s="157"/>
      <c r="L142" s="152"/>
      <c r="M142" s="158"/>
      <c r="T142" s="159"/>
      <c r="AT142" s="154" t="s">
        <v>192</v>
      </c>
      <c r="AU142" s="154" t="s">
        <v>85</v>
      </c>
      <c r="AV142" s="12" t="s">
        <v>85</v>
      </c>
      <c r="AW142" s="12" t="s">
        <v>3</v>
      </c>
      <c r="AX142" s="12" t="s">
        <v>83</v>
      </c>
      <c r="AY142" s="154" t="s">
        <v>158</v>
      </c>
    </row>
    <row r="143" spans="2:65" s="1" customFormat="1" ht="33" customHeight="1">
      <c r="B143" s="137"/>
      <c r="C143" s="138" t="s">
        <v>194</v>
      </c>
      <c r="D143" s="138" t="s">
        <v>161</v>
      </c>
      <c r="E143" s="139" t="s">
        <v>762</v>
      </c>
      <c r="F143" s="140" t="s">
        <v>763</v>
      </c>
      <c r="G143" s="141" t="s">
        <v>205</v>
      </c>
      <c r="H143" s="142">
        <v>0.41</v>
      </c>
      <c r="I143" s="143"/>
      <c r="J143" s="144">
        <f>ROUND(I143*H143,2)</f>
        <v>0</v>
      </c>
      <c r="K143" s="145"/>
      <c r="L143" s="31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165</v>
      </c>
      <c r="AT143" s="150" t="s">
        <v>161</v>
      </c>
      <c r="AU143" s="150" t="s">
        <v>85</v>
      </c>
      <c r="AY143" s="16" t="s">
        <v>158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6" t="s">
        <v>83</v>
      </c>
      <c r="BK143" s="151">
        <f>ROUND(I143*H143,2)</f>
        <v>0</v>
      </c>
      <c r="BL143" s="16" t="s">
        <v>165</v>
      </c>
      <c r="BM143" s="150" t="s">
        <v>764</v>
      </c>
    </row>
    <row r="144" spans="2:65" s="1" customFormat="1" ht="24.2" customHeight="1">
      <c r="B144" s="137"/>
      <c r="C144" s="138" t="s">
        <v>198</v>
      </c>
      <c r="D144" s="138" t="s">
        <v>161</v>
      </c>
      <c r="E144" s="139" t="s">
        <v>765</v>
      </c>
      <c r="F144" s="140" t="s">
        <v>766</v>
      </c>
      <c r="G144" s="141" t="s">
        <v>205</v>
      </c>
      <c r="H144" s="142">
        <v>0.41</v>
      </c>
      <c r="I144" s="143"/>
      <c r="J144" s="144">
        <f>ROUND(I144*H144,2)</f>
        <v>0</v>
      </c>
      <c r="K144" s="145"/>
      <c r="L144" s="31"/>
      <c r="M144" s="146" t="s">
        <v>1</v>
      </c>
      <c r="N144" s="147" t="s">
        <v>41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165</v>
      </c>
      <c r="AT144" s="150" t="s">
        <v>161</v>
      </c>
      <c r="AU144" s="150" t="s">
        <v>85</v>
      </c>
      <c r="AY144" s="16" t="s">
        <v>158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6" t="s">
        <v>83</v>
      </c>
      <c r="BK144" s="151">
        <f>ROUND(I144*H144,2)</f>
        <v>0</v>
      </c>
      <c r="BL144" s="16" t="s">
        <v>165</v>
      </c>
      <c r="BM144" s="150" t="s">
        <v>767</v>
      </c>
    </row>
    <row r="145" spans="2:65" s="11" customFormat="1" ht="22.9" customHeight="1">
      <c r="B145" s="126"/>
      <c r="D145" s="127" t="s">
        <v>75</v>
      </c>
      <c r="E145" s="135" t="s">
        <v>333</v>
      </c>
      <c r="F145" s="135" t="s">
        <v>334</v>
      </c>
      <c r="I145" s="129"/>
      <c r="J145" s="136">
        <f>BK145</f>
        <v>0</v>
      </c>
      <c r="L145" s="126"/>
      <c r="M145" s="130"/>
      <c r="P145" s="131">
        <f>P146</f>
        <v>0</v>
      </c>
      <c r="R145" s="131">
        <f>R146</f>
        <v>0</v>
      </c>
      <c r="T145" s="132">
        <f>T146</f>
        <v>0</v>
      </c>
      <c r="AR145" s="127" t="s">
        <v>83</v>
      </c>
      <c r="AT145" s="133" t="s">
        <v>75</v>
      </c>
      <c r="AU145" s="133" t="s">
        <v>83</v>
      </c>
      <c r="AY145" s="127" t="s">
        <v>158</v>
      </c>
      <c r="BK145" s="134">
        <f>BK146</f>
        <v>0</v>
      </c>
    </row>
    <row r="146" spans="2:65" s="1" customFormat="1" ht="16.5" customHeight="1">
      <c r="B146" s="137"/>
      <c r="C146" s="138" t="s">
        <v>202</v>
      </c>
      <c r="D146" s="138" t="s">
        <v>161</v>
      </c>
      <c r="E146" s="139" t="s">
        <v>336</v>
      </c>
      <c r="F146" s="140" t="s">
        <v>337</v>
      </c>
      <c r="G146" s="141" t="s">
        <v>205</v>
      </c>
      <c r="H146" s="142">
        <v>0.36399999999999999</v>
      </c>
      <c r="I146" s="143"/>
      <c r="J146" s="144">
        <f>ROUND(I146*H146,2)</f>
        <v>0</v>
      </c>
      <c r="K146" s="145"/>
      <c r="L146" s="31"/>
      <c r="M146" s="146" t="s">
        <v>1</v>
      </c>
      <c r="N146" s="147" t="s">
        <v>41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165</v>
      </c>
      <c r="AT146" s="150" t="s">
        <v>161</v>
      </c>
      <c r="AU146" s="150" t="s">
        <v>85</v>
      </c>
      <c r="AY146" s="16" t="s">
        <v>158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6" t="s">
        <v>83</v>
      </c>
      <c r="BK146" s="151">
        <f>ROUND(I146*H146,2)</f>
        <v>0</v>
      </c>
      <c r="BL146" s="16" t="s">
        <v>165</v>
      </c>
      <c r="BM146" s="150" t="s">
        <v>768</v>
      </c>
    </row>
    <row r="147" spans="2:65" s="11" customFormat="1" ht="25.9" customHeight="1">
      <c r="B147" s="126"/>
      <c r="D147" s="127" t="s">
        <v>75</v>
      </c>
      <c r="E147" s="128" t="s">
        <v>339</v>
      </c>
      <c r="F147" s="128" t="s">
        <v>340</v>
      </c>
      <c r="I147" s="129"/>
      <c r="J147" s="116">
        <f>BK147</f>
        <v>0</v>
      </c>
      <c r="L147" s="126"/>
      <c r="M147" s="130"/>
      <c r="P147" s="131">
        <f>P148+P160+P181</f>
        <v>0</v>
      </c>
      <c r="R147" s="131">
        <f>R148+R160+R181</f>
        <v>0.65782660000000004</v>
      </c>
      <c r="T147" s="132">
        <f>T148+T160+T181</f>
        <v>0.19658999999999999</v>
      </c>
      <c r="AR147" s="127" t="s">
        <v>85</v>
      </c>
      <c r="AT147" s="133" t="s">
        <v>75</v>
      </c>
      <c r="AU147" s="133" t="s">
        <v>76</v>
      </c>
      <c r="AY147" s="127" t="s">
        <v>158</v>
      </c>
      <c r="BK147" s="134">
        <f>BK148+BK160+BK181</f>
        <v>0</v>
      </c>
    </row>
    <row r="148" spans="2:65" s="11" customFormat="1" ht="22.9" customHeight="1">
      <c r="B148" s="126"/>
      <c r="D148" s="127" t="s">
        <v>75</v>
      </c>
      <c r="E148" s="135" t="s">
        <v>769</v>
      </c>
      <c r="F148" s="135" t="s">
        <v>770</v>
      </c>
      <c r="I148" s="129"/>
      <c r="J148" s="136">
        <f>BK148</f>
        <v>0</v>
      </c>
      <c r="L148" s="126"/>
      <c r="M148" s="130"/>
      <c r="P148" s="131">
        <f>SUM(P149:P159)</f>
        <v>0</v>
      </c>
      <c r="R148" s="131">
        <f>SUM(R149:R159)</f>
        <v>3.9550000000000002E-2</v>
      </c>
      <c r="T148" s="132">
        <f>SUM(T149:T159)</f>
        <v>2.0999999999999998E-2</v>
      </c>
      <c r="AR148" s="127" t="s">
        <v>85</v>
      </c>
      <c r="AT148" s="133" t="s">
        <v>75</v>
      </c>
      <c r="AU148" s="133" t="s">
        <v>83</v>
      </c>
      <c r="AY148" s="127" t="s">
        <v>158</v>
      </c>
      <c r="BK148" s="134">
        <f>SUM(BK149:BK159)</f>
        <v>0</v>
      </c>
    </row>
    <row r="149" spans="2:65" s="1" customFormat="1" ht="16.5" customHeight="1">
      <c r="B149" s="137"/>
      <c r="C149" s="138" t="s">
        <v>159</v>
      </c>
      <c r="D149" s="138" t="s">
        <v>161</v>
      </c>
      <c r="E149" s="139" t="s">
        <v>771</v>
      </c>
      <c r="F149" s="140" t="s">
        <v>772</v>
      </c>
      <c r="G149" s="141" t="s">
        <v>263</v>
      </c>
      <c r="H149" s="142">
        <v>10</v>
      </c>
      <c r="I149" s="143"/>
      <c r="J149" s="144">
        <f t="shared" ref="J149:J159" si="0">ROUND(I149*H149,2)</f>
        <v>0</v>
      </c>
      <c r="K149" s="145"/>
      <c r="L149" s="31"/>
      <c r="M149" s="146" t="s">
        <v>1</v>
      </c>
      <c r="N149" s="147" t="s">
        <v>41</v>
      </c>
      <c r="P149" s="148">
        <f t="shared" ref="P149:P159" si="1">O149*H149</f>
        <v>0</v>
      </c>
      <c r="Q149" s="148">
        <v>0</v>
      </c>
      <c r="R149" s="148">
        <f t="shared" ref="R149:R159" si="2">Q149*H149</f>
        <v>0</v>
      </c>
      <c r="S149" s="148">
        <v>2.0999999999999999E-3</v>
      </c>
      <c r="T149" s="149">
        <f t="shared" ref="T149:T159" si="3">S149*H149</f>
        <v>2.0999999999999998E-2</v>
      </c>
      <c r="AR149" s="150" t="s">
        <v>234</v>
      </c>
      <c r="AT149" s="150" t="s">
        <v>161</v>
      </c>
      <c r="AU149" s="150" t="s">
        <v>85</v>
      </c>
      <c r="AY149" s="16" t="s">
        <v>158</v>
      </c>
      <c r="BE149" s="151">
        <f t="shared" ref="BE149:BE159" si="4">IF(N149="základní",J149,0)</f>
        <v>0</v>
      </c>
      <c r="BF149" s="151">
        <f t="shared" ref="BF149:BF159" si="5">IF(N149="snížená",J149,0)</f>
        <v>0</v>
      </c>
      <c r="BG149" s="151">
        <f t="shared" ref="BG149:BG159" si="6">IF(N149="zákl. přenesená",J149,0)</f>
        <v>0</v>
      </c>
      <c r="BH149" s="151">
        <f t="shared" ref="BH149:BH159" si="7">IF(N149="sníž. přenesená",J149,0)</f>
        <v>0</v>
      </c>
      <c r="BI149" s="151">
        <f t="shared" ref="BI149:BI159" si="8">IF(N149="nulová",J149,0)</f>
        <v>0</v>
      </c>
      <c r="BJ149" s="16" t="s">
        <v>83</v>
      </c>
      <c r="BK149" s="151">
        <f t="shared" ref="BK149:BK159" si="9">ROUND(I149*H149,2)</f>
        <v>0</v>
      </c>
      <c r="BL149" s="16" t="s">
        <v>234</v>
      </c>
      <c r="BM149" s="150" t="s">
        <v>773</v>
      </c>
    </row>
    <row r="150" spans="2:65" s="1" customFormat="1" ht="16.5" customHeight="1">
      <c r="B150" s="137"/>
      <c r="C150" s="138" t="s">
        <v>8</v>
      </c>
      <c r="D150" s="138" t="s">
        <v>161</v>
      </c>
      <c r="E150" s="139" t="s">
        <v>774</v>
      </c>
      <c r="F150" s="140" t="s">
        <v>775</v>
      </c>
      <c r="G150" s="141" t="s">
        <v>366</v>
      </c>
      <c r="H150" s="142">
        <v>9</v>
      </c>
      <c r="I150" s="143"/>
      <c r="J150" s="144">
        <f t="shared" si="0"/>
        <v>0</v>
      </c>
      <c r="K150" s="145"/>
      <c r="L150" s="31"/>
      <c r="M150" s="146" t="s">
        <v>1</v>
      </c>
      <c r="N150" s="147" t="s">
        <v>41</v>
      </c>
      <c r="P150" s="148">
        <f t="shared" si="1"/>
        <v>0</v>
      </c>
      <c r="Q150" s="148">
        <v>3.1E-4</v>
      </c>
      <c r="R150" s="148">
        <f t="shared" si="2"/>
        <v>2.7899999999999999E-3</v>
      </c>
      <c r="S150" s="148">
        <v>0</v>
      </c>
      <c r="T150" s="149">
        <f t="shared" si="3"/>
        <v>0</v>
      </c>
      <c r="AR150" s="150" t="s">
        <v>234</v>
      </c>
      <c r="AT150" s="150" t="s">
        <v>161</v>
      </c>
      <c r="AU150" s="150" t="s">
        <v>85</v>
      </c>
      <c r="AY150" s="16" t="s">
        <v>158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6" t="s">
        <v>83</v>
      </c>
      <c r="BK150" s="151">
        <f t="shared" si="9"/>
        <v>0</v>
      </c>
      <c r="BL150" s="16" t="s">
        <v>234</v>
      </c>
      <c r="BM150" s="150" t="s">
        <v>776</v>
      </c>
    </row>
    <row r="151" spans="2:65" s="1" customFormat="1" ht="16.5" customHeight="1">
      <c r="B151" s="137"/>
      <c r="C151" s="138" t="s">
        <v>217</v>
      </c>
      <c r="D151" s="138" t="s">
        <v>161</v>
      </c>
      <c r="E151" s="139" t="s">
        <v>777</v>
      </c>
      <c r="F151" s="140" t="s">
        <v>778</v>
      </c>
      <c r="G151" s="141" t="s">
        <v>366</v>
      </c>
      <c r="H151" s="142">
        <v>4</v>
      </c>
      <c r="I151" s="143"/>
      <c r="J151" s="144">
        <f t="shared" si="0"/>
        <v>0</v>
      </c>
      <c r="K151" s="145"/>
      <c r="L151" s="31"/>
      <c r="M151" s="146" t="s">
        <v>1</v>
      </c>
      <c r="N151" s="147" t="s">
        <v>41</v>
      </c>
      <c r="P151" s="148">
        <f t="shared" si="1"/>
        <v>0</v>
      </c>
      <c r="Q151" s="148">
        <v>1E-3</v>
      </c>
      <c r="R151" s="148">
        <f t="shared" si="2"/>
        <v>4.0000000000000001E-3</v>
      </c>
      <c r="S151" s="148">
        <v>0</v>
      </c>
      <c r="T151" s="149">
        <f t="shared" si="3"/>
        <v>0</v>
      </c>
      <c r="AR151" s="150" t="s">
        <v>234</v>
      </c>
      <c r="AT151" s="150" t="s">
        <v>161</v>
      </c>
      <c r="AU151" s="150" t="s">
        <v>85</v>
      </c>
      <c r="AY151" s="16" t="s">
        <v>158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6" t="s">
        <v>83</v>
      </c>
      <c r="BK151" s="151">
        <f t="shared" si="9"/>
        <v>0</v>
      </c>
      <c r="BL151" s="16" t="s">
        <v>234</v>
      </c>
      <c r="BM151" s="150" t="s">
        <v>779</v>
      </c>
    </row>
    <row r="152" spans="2:65" s="1" customFormat="1" ht="16.5" customHeight="1">
      <c r="B152" s="137"/>
      <c r="C152" s="138" t="s">
        <v>223</v>
      </c>
      <c r="D152" s="138" t="s">
        <v>161</v>
      </c>
      <c r="E152" s="139" t="s">
        <v>780</v>
      </c>
      <c r="F152" s="140" t="s">
        <v>781</v>
      </c>
      <c r="G152" s="141" t="s">
        <v>263</v>
      </c>
      <c r="H152" s="142">
        <v>8</v>
      </c>
      <c r="I152" s="143"/>
      <c r="J152" s="144">
        <f t="shared" si="0"/>
        <v>0</v>
      </c>
      <c r="K152" s="145"/>
      <c r="L152" s="31"/>
      <c r="M152" s="146" t="s">
        <v>1</v>
      </c>
      <c r="N152" s="147" t="s">
        <v>41</v>
      </c>
      <c r="P152" s="148">
        <f t="shared" si="1"/>
        <v>0</v>
      </c>
      <c r="Q152" s="148">
        <v>4.8000000000000001E-4</v>
      </c>
      <c r="R152" s="148">
        <f t="shared" si="2"/>
        <v>3.8400000000000001E-3</v>
      </c>
      <c r="S152" s="148">
        <v>0</v>
      </c>
      <c r="T152" s="149">
        <f t="shared" si="3"/>
        <v>0</v>
      </c>
      <c r="AR152" s="150" t="s">
        <v>234</v>
      </c>
      <c r="AT152" s="150" t="s">
        <v>161</v>
      </c>
      <c r="AU152" s="150" t="s">
        <v>85</v>
      </c>
      <c r="AY152" s="16" t="s">
        <v>158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6" t="s">
        <v>83</v>
      </c>
      <c r="BK152" s="151">
        <f t="shared" si="9"/>
        <v>0</v>
      </c>
      <c r="BL152" s="16" t="s">
        <v>234</v>
      </c>
      <c r="BM152" s="150" t="s">
        <v>782</v>
      </c>
    </row>
    <row r="153" spans="2:65" s="1" customFormat="1" ht="21.75" customHeight="1">
      <c r="B153" s="137"/>
      <c r="C153" s="167" t="s">
        <v>229</v>
      </c>
      <c r="D153" s="167" t="s">
        <v>267</v>
      </c>
      <c r="E153" s="168" t="s">
        <v>783</v>
      </c>
      <c r="F153" s="169" t="s">
        <v>784</v>
      </c>
      <c r="G153" s="170" t="s">
        <v>366</v>
      </c>
      <c r="H153" s="171">
        <v>16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41</v>
      </c>
      <c r="P153" s="148">
        <f t="shared" si="1"/>
        <v>0</v>
      </c>
      <c r="Q153" s="148">
        <v>6.9999999999999994E-5</v>
      </c>
      <c r="R153" s="148">
        <f t="shared" si="2"/>
        <v>1.1199999999999999E-3</v>
      </c>
      <c r="S153" s="148">
        <v>0</v>
      </c>
      <c r="T153" s="149">
        <f t="shared" si="3"/>
        <v>0</v>
      </c>
      <c r="AR153" s="150" t="s">
        <v>316</v>
      </c>
      <c r="AT153" s="150" t="s">
        <v>267</v>
      </c>
      <c r="AU153" s="150" t="s">
        <v>85</v>
      </c>
      <c r="AY153" s="16" t="s">
        <v>158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6" t="s">
        <v>83</v>
      </c>
      <c r="BK153" s="151">
        <f t="shared" si="9"/>
        <v>0</v>
      </c>
      <c r="BL153" s="16" t="s">
        <v>234</v>
      </c>
      <c r="BM153" s="150" t="s">
        <v>785</v>
      </c>
    </row>
    <row r="154" spans="2:65" s="1" customFormat="1" ht="16.5" customHeight="1">
      <c r="B154" s="137"/>
      <c r="C154" s="138" t="s">
        <v>234</v>
      </c>
      <c r="D154" s="138" t="s">
        <v>161</v>
      </c>
      <c r="E154" s="139" t="s">
        <v>786</v>
      </c>
      <c r="F154" s="140" t="s">
        <v>787</v>
      </c>
      <c r="G154" s="141" t="s">
        <v>263</v>
      </c>
      <c r="H154" s="142">
        <v>10</v>
      </c>
      <c r="I154" s="143"/>
      <c r="J154" s="144">
        <f t="shared" si="0"/>
        <v>0</v>
      </c>
      <c r="K154" s="145"/>
      <c r="L154" s="31"/>
      <c r="M154" s="146" t="s">
        <v>1</v>
      </c>
      <c r="N154" s="147" t="s">
        <v>41</v>
      </c>
      <c r="P154" s="148">
        <f t="shared" si="1"/>
        <v>0</v>
      </c>
      <c r="Q154" s="148">
        <v>2.2399999999999998E-3</v>
      </c>
      <c r="R154" s="148">
        <f t="shared" si="2"/>
        <v>2.2399999999999996E-2</v>
      </c>
      <c r="S154" s="148">
        <v>0</v>
      </c>
      <c r="T154" s="149">
        <f t="shared" si="3"/>
        <v>0</v>
      </c>
      <c r="AR154" s="150" t="s">
        <v>234</v>
      </c>
      <c r="AT154" s="150" t="s">
        <v>161</v>
      </c>
      <c r="AU154" s="150" t="s">
        <v>85</v>
      </c>
      <c r="AY154" s="16" t="s">
        <v>158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6" t="s">
        <v>83</v>
      </c>
      <c r="BK154" s="151">
        <f t="shared" si="9"/>
        <v>0</v>
      </c>
      <c r="BL154" s="16" t="s">
        <v>234</v>
      </c>
      <c r="BM154" s="150" t="s">
        <v>788</v>
      </c>
    </row>
    <row r="155" spans="2:65" s="1" customFormat="1" ht="21.75" customHeight="1">
      <c r="B155" s="137"/>
      <c r="C155" s="167" t="s">
        <v>239</v>
      </c>
      <c r="D155" s="167" t="s">
        <v>267</v>
      </c>
      <c r="E155" s="168" t="s">
        <v>789</v>
      </c>
      <c r="F155" s="169" t="s">
        <v>790</v>
      </c>
      <c r="G155" s="170" t="s">
        <v>366</v>
      </c>
      <c r="H155" s="171">
        <v>20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41</v>
      </c>
      <c r="P155" s="148">
        <f t="shared" si="1"/>
        <v>0</v>
      </c>
      <c r="Q155" s="148">
        <v>2.7E-4</v>
      </c>
      <c r="R155" s="148">
        <f t="shared" si="2"/>
        <v>5.4000000000000003E-3</v>
      </c>
      <c r="S155" s="148">
        <v>0</v>
      </c>
      <c r="T155" s="149">
        <f t="shared" si="3"/>
        <v>0</v>
      </c>
      <c r="AR155" s="150" t="s">
        <v>316</v>
      </c>
      <c r="AT155" s="150" t="s">
        <v>267</v>
      </c>
      <c r="AU155" s="150" t="s">
        <v>85</v>
      </c>
      <c r="AY155" s="16" t="s">
        <v>158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6" t="s">
        <v>83</v>
      </c>
      <c r="BK155" s="151">
        <f t="shared" si="9"/>
        <v>0</v>
      </c>
      <c r="BL155" s="16" t="s">
        <v>234</v>
      </c>
      <c r="BM155" s="150" t="s">
        <v>791</v>
      </c>
    </row>
    <row r="156" spans="2:65" s="1" customFormat="1" ht="16.5" customHeight="1">
      <c r="B156" s="137"/>
      <c r="C156" s="138" t="s">
        <v>244</v>
      </c>
      <c r="D156" s="138" t="s">
        <v>161</v>
      </c>
      <c r="E156" s="139" t="s">
        <v>792</v>
      </c>
      <c r="F156" s="140" t="s">
        <v>793</v>
      </c>
      <c r="G156" s="141" t="s">
        <v>366</v>
      </c>
      <c r="H156" s="142">
        <v>14</v>
      </c>
      <c r="I156" s="143"/>
      <c r="J156" s="144">
        <f t="shared" si="0"/>
        <v>0</v>
      </c>
      <c r="K156" s="145"/>
      <c r="L156" s="31"/>
      <c r="M156" s="146" t="s">
        <v>1</v>
      </c>
      <c r="N156" s="147" t="s">
        <v>41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234</v>
      </c>
      <c r="AT156" s="150" t="s">
        <v>161</v>
      </c>
      <c r="AU156" s="150" t="s">
        <v>85</v>
      </c>
      <c r="AY156" s="16" t="s">
        <v>158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6" t="s">
        <v>83</v>
      </c>
      <c r="BK156" s="151">
        <f t="shared" si="9"/>
        <v>0</v>
      </c>
      <c r="BL156" s="16" t="s">
        <v>234</v>
      </c>
      <c r="BM156" s="150" t="s">
        <v>794</v>
      </c>
    </row>
    <row r="157" spans="2:65" s="1" customFormat="1" ht="21.75" customHeight="1">
      <c r="B157" s="137"/>
      <c r="C157" s="138" t="s">
        <v>249</v>
      </c>
      <c r="D157" s="138" t="s">
        <v>161</v>
      </c>
      <c r="E157" s="139" t="s">
        <v>795</v>
      </c>
      <c r="F157" s="140" t="s">
        <v>796</v>
      </c>
      <c r="G157" s="141" t="s">
        <v>366</v>
      </c>
      <c r="H157" s="142">
        <v>7</v>
      </c>
      <c r="I157" s="143"/>
      <c r="J157" s="144">
        <f t="shared" si="0"/>
        <v>0</v>
      </c>
      <c r="K157" s="145"/>
      <c r="L157" s="31"/>
      <c r="M157" s="146" t="s">
        <v>1</v>
      </c>
      <c r="N157" s="147" t="s">
        <v>41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234</v>
      </c>
      <c r="AT157" s="150" t="s">
        <v>161</v>
      </c>
      <c r="AU157" s="150" t="s">
        <v>85</v>
      </c>
      <c r="AY157" s="16" t="s">
        <v>158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6" t="s">
        <v>83</v>
      </c>
      <c r="BK157" s="151">
        <f t="shared" si="9"/>
        <v>0</v>
      </c>
      <c r="BL157" s="16" t="s">
        <v>234</v>
      </c>
      <c r="BM157" s="150" t="s">
        <v>797</v>
      </c>
    </row>
    <row r="158" spans="2:65" s="1" customFormat="1" ht="21.75" customHeight="1">
      <c r="B158" s="137"/>
      <c r="C158" s="138" t="s">
        <v>256</v>
      </c>
      <c r="D158" s="138" t="s">
        <v>161</v>
      </c>
      <c r="E158" s="139" t="s">
        <v>798</v>
      </c>
      <c r="F158" s="140" t="s">
        <v>799</v>
      </c>
      <c r="G158" s="141" t="s">
        <v>263</v>
      </c>
      <c r="H158" s="142">
        <v>18</v>
      </c>
      <c r="I158" s="143"/>
      <c r="J158" s="144">
        <f t="shared" si="0"/>
        <v>0</v>
      </c>
      <c r="K158" s="145"/>
      <c r="L158" s="31"/>
      <c r="M158" s="146" t="s">
        <v>1</v>
      </c>
      <c r="N158" s="147" t="s">
        <v>41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234</v>
      </c>
      <c r="AT158" s="150" t="s">
        <v>161</v>
      </c>
      <c r="AU158" s="150" t="s">
        <v>85</v>
      </c>
      <c r="AY158" s="16" t="s">
        <v>158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6" t="s">
        <v>83</v>
      </c>
      <c r="BK158" s="151">
        <f t="shared" si="9"/>
        <v>0</v>
      </c>
      <c r="BL158" s="16" t="s">
        <v>234</v>
      </c>
      <c r="BM158" s="150" t="s">
        <v>800</v>
      </c>
    </row>
    <row r="159" spans="2:65" s="1" customFormat="1" ht="24.2" customHeight="1">
      <c r="B159" s="137"/>
      <c r="C159" s="138" t="s">
        <v>7</v>
      </c>
      <c r="D159" s="138" t="s">
        <v>161</v>
      </c>
      <c r="E159" s="139" t="s">
        <v>801</v>
      </c>
      <c r="F159" s="140" t="s">
        <v>802</v>
      </c>
      <c r="G159" s="141" t="s">
        <v>205</v>
      </c>
      <c r="H159" s="142">
        <v>0.04</v>
      </c>
      <c r="I159" s="143"/>
      <c r="J159" s="144">
        <f t="shared" si="0"/>
        <v>0</v>
      </c>
      <c r="K159" s="145"/>
      <c r="L159" s="31"/>
      <c r="M159" s="146" t="s">
        <v>1</v>
      </c>
      <c r="N159" s="147" t="s">
        <v>41</v>
      </c>
      <c r="P159" s="148">
        <f t="shared" si="1"/>
        <v>0</v>
      </c>
      <c r="Q159" s="148">
        <v>0</v>
      </c>
      <c r="R159" s="148">
        <f t="shared" si="2"/>
        <v>0</v>
      </c>
      <c r="S159" s="148">
        <v>0</v>
      </c>
      <c r="T159" s="149">
        <f t="shared" si="3"/>
        <v>0</v>
      </c>
      <c r="AR159" s="150" t="s">
        <v>234</v>
      </c>
      <c r="AT159" s="150" t="s">
        <v>161</v>
      </c>
      <c r="AU159" s="150" t="s">
        <v>85</v>
      </c>
      <c r="AY159" s="16" t="s">
        <v>158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6" t="s">
        <v>83</v>
      </c>
      <c r="BK159" s="151">
        <f t="shared" si="9"/>
        <v>0</v>
      </c>
      <c r="BL159" s="16" t="s">
        <v>234</v>
      </c>
      <c r="BM159" s="150" t="s">
        <v>803</v>
      </c>
    </row>
    <row r="160" spans="2:65" s="11" customFormat="1" ht="22.9" customHeight="1">
      <c r="B160" s="126"/>
      <c r="D160" s="127" t="s">
        <v>75</v>
      </c>
      <c r="E160" s="135" t="s">
        <v>804</v>
      </c>
      <c r="F160" s="135" t="s">
        <v>805</v>
      </c>
      <c r="I160" s="129"/>
      <c r="J160" s="136">
        <f>BK160</f>
        <v>0</v>
      </c>
      <c r="L160" s="126"/>
      <c r="M160" s="130"/>
      <c r="P160" s="131">
        <f>SUM(P161:P180)</f>
        <v>0</v>
      </c>
      <c r="R160" s="131">
        <f>SUM(R161:R180)</f>
        <v>0.18408659999999999</v>
      </c>
      <c r="T160" s="132">
        <f>SUM(T161:T180)</f>
        <v>1.052E-2</v>
      </c>
      <c r="AR160" s="127" t="s">
        <v>85</v>
      </c>
      <c r="AT160" s="133" t="s">
        <v>75</v>
      </c>
      <c r="AU160" s="133" t="s">
        <v>83</v>
      </c>
      <c r="AY160" s="127" t="s">
        <v>158</v>
      </c>
      <c r="BK160" s="134">
        <f>SUM(BK161:BK180)</f>
        <v>0</v>
      </c>
    </row>
    <row r="161" spans="2:65" s="1" customFormat="1" ht="21.75" customHeight="1">
      <c r="B161" s="137"/>
      <c r="C161" s="138" t="s">
        <v>266</v>
      </c>
      <c r="D161" s="138" t="s">
        <v>161</v>
      </c>
      <c r="E161" s="139" t="s">
        <v>806</v>
      </c>
      <c r="F161" s="140" t="s">
        <v>807</v>
      </c>
      <c r="G161" s="141" t="s">
        <v>263</v>
      </c>
      <c r="H161" s="142">
        <v>20</v>
      </c>
      <c r="I161" s="143"/>
      <c r="J161" s="144">
        <f>ROUND(I161*H161,2)</f>
        <v>0</v>
      </c>
      <c r="K161" s="145"/>
      <c r="L161" s="31"/>
      <c r="M161" s="146" t="s">
        <v>1</v>
      </c>
      <c r="N161" s="147" t="s">
        <v>41</v>
      </c>
      <c r="P161" s="148">
        <f>O161*H161</f>
        <v>0</v>
      </c>
      <c r="Q161" s="148">
        <v>0</v>
      </c>
      <c r="R161" s="148">
        <f>Q161*H161</f>
        <v>0</v>
      </c>
      <c r="S161" s="148">
        <v>2.9E-4</v>
      </c>
      <c r="T161" s="149">
        <f>S161*H161</f>
        <v>5.7999999999999996E-3</v>
      </c>
      <c r="AR161" s="150" t="s">
        <v>234</v>
      </c>
      <c r="AT161" s="150" t="s">
        <v>161</v>
      </c>
      <c r="AU161" s="150" t="s">
        <v>85</v>
      </c>
      <c r="AY161" s="16" t="s">
        <v>158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6" t="s">
        <v>83</v>
      </c>
      <c r="BK161" s="151">
        <f>ROUND(I161*H161,2)</f>
        <v>0</v>
      </c>
      <c r="BL161" s="16" t="s">
        <v>234</v>
      </c>
      <c r="BM161" s="150" t="s">
        <v>808</v>
      </c>
    </row>
    <row r="162" spans="2:65" s="1" customFormat="1" ht="24.2" customHeight="1">
      <c r="B162" s="137"/>
      <c r="C162" s="138" t="s">
        <v>272</v>
      </c>
      <c r="D162" s="138" t="s">
        <v>161</v>
      </c>
      <c r="E162" s="139" t="s">
        <v>809</v>
      </c>
      <c r="F162" s="140" t="s">
        <v>810</v>
      </c>
      <c r="G162" s="141" t="s">
        <v>366</v>
      </c>
      <c r="H162" s="142">
        <v>4</v>
      </c>
      <c r="I162" s="143"/>
      <c r="J162" s="144">
        <f>ROUND(I162*H162,2)</f>
        <v>0</v>
      </c>
      <c r="K162" s="145"/>
      <c r="L162" s="31"/>
      <c r="M162" s="146" t="s">
        <v>1</v>
      </c>
      <c r="N162" s="147" t="s">
        <v>41</v>
      </c>
      <c r="P162" s="148">
        <f>O162*H162</f>
        <v>0</v>
      </c>
      <c r="Q162" s="148">
        <v>5.0000000000000002E-5</v>
      </c>
      <c r="R162" s="148">
        <f>Q162*H162</f>
        <v>2.0000000000000001E-4</v>
      </c>
      <c r="S162" s="148">
        <v>5.1999999999999995E-4</v>
      </c>
      <c r="T162" s="149">
        <f>S162*H162</f>
        <v>2.0799999999999998E-3</v>
      </c>
      <c r="AR162" s="150" t="s">
        <v>234</v>
      </c>
      <c r="AT162" s="150" t="s">
        <v>161</v>
      </c>
      <c r="AU162" s="150" t="s">
        <v>85</v>
      </c>
      <c r="AY162" s="16" t="s">
        <v>158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6" t="s">
        <v>83</v>
      </c>
      <c r="BK162" s="151">
        <f>ROUND(I162*H162,2)</f>
        <v>0</v>
      </c>
      <c r="BL162" s="16" t="s">
        <v>234</v>
      </c>
      <c r="BM162" s="150" t="s">
        <v>811</v>
      </c>
    </row>
    <row r="163" spans="2:65" s="1" customFormat="1" ht="21.75" customHeight="1">
      <c r="B163" s="137"/>
      <c r="C163" s="167" t="s">
        <v>277</v>
      </c>
      <c r="D163" s="167" t="s">
        <v>267</v>
      </c>
      <c r="E163" s="168" t="s">
        <v>812</v>
      </c>
      <c r="F163" s="169" t="s">
        <v>813</v>
      </c>
      <c r="G163" s="170" t="s">
        <v>263</v>
      </c>
      <c r="H163" s="171">
        <v>2</v>
      </c>
      <c r="I163" s="172"/>
      <c r="J163" s="173">
        <f>ROUND(I163*H163,2)</f>
        <v>0</v>
      </c>
      <c r="K163" s="174"/>
      <c r="L163" s="175"/>
      <c r="M163" s="176" t="s">
        <v>1</v>
      </c>
      <c r="N163" s="177" t="s">
        <v>41</v>
      </c>
      <c r="P163" s="148">
        <f>O163*H163</f>
        <v>0</v>
      </c>
      <c r="Q163" s="148">
        <v>4.6999999999999999E-4</v>
      </c>
      <c r="R163" s="148">
        <f>Q163*H163</f>
        <v>9.3999999999999997E-4</v>
      </c>
      <c r="S163" s="148">
        <v>0</v>
      </c>
      <c r="T163" s="149">
        <f>S163*H163</f>
        <v>0</v>
      </c>
      <c r="AR163" s="150" t="s">
        <v>316</v>
      </c>
      <c r="AT163" s="150" t="s">
        <v>267</v>
      </c>
      <c r="AU163" s="150" t="s">
        <v>85</v>
      </c>
      <c r="AY163" s="16" t="s">
        <v>158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6" t="s">
        <v>83</v>
      </c>
      <c r="BK163" s="151">
        <f>ROUND(I163*H163,2)</f>
        <v>0</v>
      </c>
      <c r="BL163" s="16" t="s">
        <v>234</v>
      </c>
      <c r="BM163" s="150" t="s">
        <v>814</v>
      </c>
    </row>
    <row r="164" spans="2:65" s="12" customFormat="1" ht="11.25">
      <c r="B164" s="152"/>
      <c r="D164" s="153" t="s">
        <v>192</v>
      </c>
      <c r="F164" s="155" t="s">
        <v>815</v>
      </c>
      <c r="H164" s="156">
        <v>2</v>
      </c>
      <c r="I164" s="157"/>
      <c r="L164" s="152"/>
      <c r="M164" s="158"/>
      <c r="T164" s="159"/>
      <c r="AT164" s="154" t="s">
        <v>192</v>
      </c>
      <c r="AU164" s="154" t="s">
        <v>85</v>
      </c>
      <c r="AV164" s="12" t="s">
        <v>85</v>
      </c>
      <c r="AW164" s="12" t="s">
        <v>3</v>
      </c>
      <c r="AX164" s="12" t="s">
        <v>83</v>
      </c>
      <c r="AY164" s="154" t="s">
        <v>158</v>
      </c>
    </row>
    <row r="165" spans="2:65" s="1" customFormat="1" ht="24.2" customHeight="1">
      <c r="B165" s="137"/>
      <c r="C165" s="138" t="s">
        <v>281</v>
      </c>
      <c r="D165" s="138" t="s">
        <v>161</v>
      </c>
      <c r="E165" s="139" t="s">
        <v>816</v>
      </c>
      <c r="F165" s="140" t="s">
        <v>817</v>
      </c>
      <c r="G165" s="141" t="s">
        <v>366</v>
      </c>
      <c r="H165" s="142">
        <v>4</v>
      </c>
      <c r="I165" s="143"/>
      <c r="J165" s="144">
        <f>ROUND(I165*H165,2)</f>
        <v>0</v>
      </c>
      <c r="K165" s="145"/>
      <c r="L165" s="31"/>
      <c r="M165" s="146" t="s">
        <v>1</v>
      </c>
      <c r="N165" s="147" t="s">
        <v>41</v>
      </c>
      <c r="P165" s="148">
        <f>O165*H165</f>
        <v>0</v>
      </c>
      <c r="Q165" s="148">
        <v>5.0000000000000002E-5</v>
      </c>
      <c r="R165" s="148">
        <f>Q165*H165</f>
        <v>2.0000000000000001E-4</v>
      </c>
      <c r="S165" s="148">
        <v>6.6E-4</v>
      </c>
      <c r="T165" s="149">
        <f>S165*H165</f>
        <v>2.64E-3</v>
      </c>
      <c r="AR165" s="150" t="s">
        <v>234</v>
      </c>
      <c r="AT165" s="150" t="s">
        <v>161</v>
      </c>
      <c r="AU165" s="150" t="s">
        <v>85</v>
      </c>
      <c r="AY165" s="16" t="s">
        <v>158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6" t="s">
        <v>83</v>
      </c>
      <c r="BK165" s="151">
        <f>ROUND(I165*H165,2)</f>
        <v>0</v>
      </c>
      <c r="BL165" s="16" t="s">
        <v>234</v>
      </c>
      <c r="BM165" s="150" t="s">
        <v>818</v>
      </c>
    </row>
    <row r="166" spans="2:65" s="1" customFormat="1" ht="21.75" customHeight="1">
      <c r="B166" s="137"/>
      <c r="C166" s="167" t="s">
        <v>285</v>
      </c>
      <c r="D166" s="167" t="s">
        <v>267</v>
      </c>
      <c r="E166" s="168" t="s">
        <v>819</v>
      </c>
      <c r="F166" s="169" t="s">
        <v>820</v>
      </c>
      <c r="G166" s="170" t="s">
        <v>263</v>
      </c>
      <c r="H166" s="171">
        <v>2.06</v>
      </c>
      <c r="I166" s="172"/>
      <c r="J166" s="173">
        <f>ROUND(I166*H166,2)</f>
        <v>0</v>
      </c>
      <c r="K166" s="174"/>
      <c r="L166" s="175"/>
      <c r="M166" s="176" t="s">
        <v>1</v>
      </c>
      <c r="N166" s="177" t="s">
        <v>41</v>
      </c>
      <c r="P166" s="148">
        <f>O166*H166</f>
        <v>0</v>
      </c>
      <c r="Q166" s="148">
        <v>6.0999999999999997E-4</v>
      </c>
      <c r="R166" s="148">
        <f>Q166*H166</f>
        <v>1.2566000000000001E-3</v>
      </c>
      <c r="S166" s="148">
        <v>0</v>
      </c>
      <c r="T166" s="149">
        <f>S166*H166</f>
        <v>0</v>
      </c>
      <c r="AR166" s="150" t="s">
        <v>316</v>
      </c>
      <c r="AT166" s="150" t="s">
        <v>267</v>
      </c>
      <c r="AU166" s="150" t="s">
        <v>85</v>
      </c>
      <c r="AY166" s="16" t="s">
        <v>158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6" t="s">
        <v>83</v>
      </c>
      <c r="BK166" s="151">
        <f>ROUND(I166*H166,2)</f>
        <v>0</v>
      </c>
      <c r="BL166" s="16" t="s">
        <v>234</v>
      </c>
      <c r="BM166" s="150" t="s">
        <v>821</v>
      </c>
    </row>
    <row r="167" spans="2:65" s="12" customFormat="1" ht="11.25">
      <c r="B167" s="152"/>
      <c r="D167" s="153" t="s">
        <v>192</v>
      </c>
      <c r="F167" s="155" t="s">
        <v>822</v>
      </c>
      <c r="H167" s="156">
        <v>2.06</v>
      </c>
      <c r="I167" s="157"/>
      <c r="L167" s="152"/>
      <c r="M167" s="158"/>
      <c r="T167" s="159"/>
      <c r="AT167" s="154" t="s">
        <v>192</v>
      </c>
      <c r="AU167" s="154" t="s">
        <v>85</v>
      </c>
      <c r="AV167" s="12" t="s">
        <v>85</v>
      </c>
      <c r="AW167" s="12" t="s">
        <v>3</v>
      </c>
      <c r="AX167" s="12" t="s">
        <v>83</v>
      </c>
      <c r="AY167" s="154" t="s">
        <v>158</v>
      </c>
    </row>
    <row r="168" spans="2:65" s="1" customFormat="1" ht="24.2" customHeight="1">
      <c r="B168" s="137"/>
      <c r="C168" s="138" t="s">
        <v>289</v>
      </c>
      <c r="D168" s="138" t="s">
        <v>161</v>
      </c>
      <c r="E168" s="139" t="s">
        <v>823</v>
      </c>
      <c r="F168" s="140" t="s">
        <v>824</v>
      </c>
      <c r="G168" s="141" t="s">
        <v>263</v>
      </c>
      <c r="H168" s="142">
        <v>47</v>
      </c>
      <c r="I168" s="143"/>
      <c r="J168" s="144">
        <f t="shared" ref="J168:J180" si="10">ROUND(I168*H168,2)</f>
        <v>0</v>
      </c>
      <c r="K168" s="145"/>
      <c r="L168" s="31"/>
      <c r="M168" s="146" t="s">
        <v>1</v>
      </c>
      <c r="N168" s="147" t="s">
        <v>41</v>
      </c>
      <c r="P168" s="148">
        <f t="shared" ref="P168:P180" si="11">O168*H168</f>
        <v>0</v>
      </c>
      <c r="Q168" s="148">
        <v>8.4000000000000003E-4</v>
      </c>
      <c r="R168" s="148">
        <f t="shared" ref="R168:R180" si="12">Q168*H168</f>
        <v>3.9480000000000001E-2</v>
      </c>
      <c r="S168" s="148">
        <v>0</v>
      </c>
      <c r="T168" s="149">
        <f t="shared" ref="T168:T180" si="13">S168*H168</f>
        <v>0</v>
      </c>
      <c r="AR168" s="150" t="s">
        <v>234</v>
      </c>
      <c r="AT168" s="150" t="s">
        <v>161</v>
      </c>
      <c r="AU168" s="150" t="s">
        <v>85</v>
      </c>
      <c r="AY168" s="16" t="s">
        <v>158</v>
      </c>
      <c r="BE168" s="151">
        <f t="shared" ref="BE168:BE180" si="14">IF(N168="základní",J168,0)</f>
        <v>0</v>
      </c>
      <c r="BF168" s="151">
        <f t="shared" ref="BF168:BF180" si="15">IF(N168="snížená",J168,0)</f>
        <v>0</v>
      </c>
      <c r="BG168" s="151">
        <f t="shared" ref="BG168:BG180" si="16">IF(N168="zákl. přenesená",J168,0)</f>
        <v>0</v>
      </c>
      <c r="BH168" s="151">
        <f t="shared" ref="BH168:BH180" si="17">IF(N168="sníž. přenesená",J168,0)</f>
        <v>0</v>
      </c>
      <c r="BI168" s="151">
        <f t="shared" ref="BI168:BI180" si="18">IF(N168="nulová",J168,0)</f>
        <v>0</v>
      </c>
      <c r="BJ168" s="16" t="s">
        <v>83</v>
      </c>
      <c r="BK168" s="151">
        <f t="shared" ref="BK168:BK180" si="19">ROUND(I168*H168,2)</f>
        <v>0</v>
      </c>
      <c r="BL168" s="16" t="s">
        <v>234</v>
      </c>
      <c r="BM168" s="150" t="s">
        <v>825</v>
      </c>
    </row>
    <row r="169" spans="2:65" s="1" customFormat="1" ht="16.5" customHeight="1">
      <c r="B169" s="137"/>
      <c r="C169" s="167" t="s">
        <v>294</v>
      </c>
      <c r="D169" s="167" t="s">
        <v>267</v>
      </c>
      <c r="E169" s="168" t="s">
        <v>826</v>
      </c>
      <c r="F169" s="169" t="s">
        <v>827</v>
      </c>
      <c r="G169" s="170" t="s">
        <v>366</v>
      </c>
      <c r="H169" s="171">
        <v>94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41</v>
      </c>
      <c r="P169" s="148">
        <f t="shared" si="11"/>
        <v>0</v>
      </c>
      <c r="Q169" s="148">
        <v>6.8000000000000005E-4</v>
      </c>
      <c r="R169" s="148">
        <f t="shared" si="12"/>
        <v>6.3920000000000005E-2</v>
      </c>
      <c r="S169" s="148">
        <v>0</v>
      </c>
      <c r="T169" s="149">
        <f t="shared" si="13"/>
        <v>0</v>
      </c>
      <c r="AR169" s="150" t="s">
        <v>316</v>
      </c>
      <c r="AT169" s="150" t="s">
        <v>267</v>
      </c>
      <c r="AU169" s="150" t="s">
        <v>85</v>
      </c>
      <c r="AY169" s="16" t="s">
        <v>158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6" t="s">
        <v>83</v>
      </c>
      <c r="BK169" s="151">
        <f t="shared" si="19"/>
        <v>0</v>
      </c>
      <c r="BL169" s="16" t="s">
        <v>234</v>
      </c>
      <c r="BM169" s="150" t="s">
        <v>828</v>
      </c>
    </row>
    <row r="170" spans="2:65" s="1" customFormat="1" ht="24.2" customHeight="1">
      <c r="B170" s="137"/>
      <c r="C170" s="138" t="s">
        <v>299</v>
      </c>
      <c r="D170" s="138" t="s">
        <v>161</v>
      </c>
      <c r="E170" s="139" t="s">
        <v>829</v>
      </c>
      <c r="F170" s="140" t="s">
        <v>830</v>
      </c>
      <c r="G170" s="141" t="s">
        <v>263</v>
      </c>
      <c r="H170" s="142">
        <v>35</v>
      </c>
      <c r="I170" s="143"/>
      <c r="J170" s="144">
        <f t="shared" si="10"/>
        <v>0</v>
      </c>
      <c r="K170" s="145"/>
      <c r="L170" s="31"/>
      <c r="M170" s="146" t="s">
        <v>1</v>
      </c>
      <c r="N170" s="147" t="s">
        <v>41</v>
      </c>
      <c r="P170" s="148">
        <f t="shared" si="11"/>
        <v>0</v>
      </c>
      <c r="Q170" s="148">
        <v>1.16E-3</v>
      </c>
      <c r="R170" s="148">
        <f t="shared" si="12"/>
        <v>4.0599999999999997E-2</v>
      </c>
      <c r="S170" s="148">
        <v>0</v>
      </c>
      <c r="T170" s="149">
        <f t="shared" si="13"/>
        <v>0</v>
      </c>
      <c r="AR170" s="150" t="s">
        <v>234</v>
      </c>
      <c r="AT170" s="150" t="s">
        <v>161</v>
      </c>
      <c r="AU170" s="150" t="s">
        <v>85</v>
      </c>
      <c r="AY170" s="16" t="s">
        <v>158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6" t="s">
        <v>83</v>
      </c>
      <c r="BK170" s="151">
        <f t="shared" si="19"/>
        <v>0</v>
      </c>
      <c r="BL170" s="16" t="s">
        <v>234</v>
      </c>
      <c r="BM170" s="150" t="s">
        <v>831</v>
      </c>
    </row>
    <row r="171" spans="2:65" s="1" customFormat="1" ht="16.5" customHeight="1">
      <c r="B171" s="137"/>
      <c r="C171" s="167" t="s">
        <v>304</v>
      </c>
      <c r="D171" s="167" t="s">
        <v>267</v>
      </c>
      <c r="E171" s="168" t="s">
        <v>832</v>
      </c>
      <c r="F171" s="169" t="s">
        <v>833</v>
      </c>
      <c r="G171" s="170" t="s">
        <v>366</v>
      </c>
      <c r="H171" s="171">
        <v>40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41</v>
      </c>
      <c r="P171" s="148">
        <f t="shared" si="11"/>
        <v>0</v>
      </c>
      <c r="Q171" s="148">
        <v>6.9999999999999994E-5</v>
      </c>
      <c r="R171" s="148">
        <f t="shared" si="12"/>
        <v>2.7999999999999995E-3</v>
      </c>
      <c r="S171" s="148">
        <v>0</v>
      </c>
      <c r="T171" s="149">
        <f t="shared" si="13"/>
        <v>0</v>
      </c>
      <c r="AR171" s="150" t="s">
        <v>316</v>
      </c>
      <c r="AT171" s="150" t="s">
        <v>267</v>
      </c>
      <c r="AU171" s="150" t="s">
        <v>85</v>
      </c>
      <c r="AY171" s="16" t="s">
        <v>158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6" t="s">
        <v>83</v>
      </c>
      <c r="BK171" s="151">
        <f t="shared" si="19"/>
        <v>0</v>
      </c>
      <c r="BL171" s="16" t="s">
        <v>234</v>
      </c>
      <c r="BM171" s="150" t="s">
        <v>834</v>
      </c>
    </row>
    <row r="172" spans="2:65" s="1" customFormat="1" ht="16.5" customHeight="1">
      <c r="B172" s="137"/>
      <c r="C172" s="167" t="s">
        <v>309</v>
      </c>
      <c r="D172" s="167" t="s">
        <v>267</v>
      </c>
      <c r="E172" s="168" t="s">
        <v>835</v>
      </c>
      <c r="F172" s="169" t="s">
        <v>836</v>
      </c>
      <c r="G172" s="170" t="s">
        <v>366</v>
      </c>
      <c r="H172" s="171">
        <v>30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41</v>
      </c>
      <c r="P172" s="148">
        <f t="shared" si="11"/>
        <v>0</v>
      </c>
      <c r="Q172" s="148">
        <v>9.0000000000000006E-5</v>
      </c>
      <c r="R172" s="148">
        <f t="shared" si="12"/>
        <v>2.7000000000000001E-3</v>
      </c>
      <c r="S172" s="148">
        <v>0</v>
      </c>
      <c r="T172" s="149">
        <f t="shared" si="13"/>
        <v>0</v>
      </c>
      <c r="AR172" s="150" t="s">
        <v>316</v>
      </c>
      <c r="AT172" s="150" t="s">
        <v>267</v>
      </c>
      <c r="AU172" s="150" t="s">
        <v>85</v>
      </c>
      <c r="AY172" s="16" t="s">
        <v>158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6" t="s">
        <v>83</v>
      </c>
      <c r="BK172" s="151">
        <f t="shared" si="19"/>
        <v>0</v>
      </c>
      <c r="BL172" s="16" t="s">
        <v>234</v>
      </c>
      <c r="BM172" s="150" t="s">
        <v>837</v>
      </c>
    </row>
    <row r="173" spans="2:65" s="1" customFormat="1" ht="24.2" customHeight="1">
      <c r="B173" s="137"/>
      <c r="C173" s="138" t="s">
        <v>316</v>
      </c>
      <c r="D173" s="138" t="s">
        <v>161</v>
      </c>
      <c r="E173" s="139" t="s">
        <v>838</v>
      </c>
      <c r="F173" s="140" t="s">
        <v>839</v>
      </c>
      <c r="G173" s="141" t="s">
        <v>263</v>
      </c>
      <c r="H173" s="142">
        <v>5</v>
      </c>
      <c r="I173" s="143"/>
      <c r="J173" s="144">
        <f t="shared" si="10"/>
        <v>0</v>
      </c>
      <c r="K173" s="145"/>
      <c r="L173" s="31"/>
      <c r="M173" s="146" t="s">
        <v>1</v>
      </c>
      <c r="N173" s="147" t="s">
        <v>41</v>
      </c>
      <c r="P173" s="148">
        <f t="shared" si="11"/>
        <v>0</v>
      </c>
      <c r="Q173" s="148">
        <v>1.4400000000000001E-3</v>
      </c>
      <c r="R173" s="148">
        <f t="shared" si="12"/>
        <v>7.2000000000000007E-3</v>
      </c>
      <c r="S173" s="148">
        <v>0</v>
      </c>
      <c r="T173" s="149">
        <f t="shared" si="13"/>
        <v>0</v>
      </c>
      <c r="AR173" s="150" t="s">
        <v>234</v>
      </c>
      <c r="AT173" s="150" t="s">
        <v>161</v>
      </c>
      <c r="AU173" s="150" t="s">
        <v>85</v>
      </c>
      <c r="AY173" s="16" t="s">
        <v>158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6" t="s">
        <v>83</v>
      </c>
      <c r="BK173" s="151">
        <f t="shared" si="19"/>
        <v>0</v>
      </c>
      <c r="BL173" s="16" t="s">
        <v>234</v>
      </c>
      <c r="BM173" s="150" t="s">
        <v>840</v>
      </c>
    </row>
    <row r="174" spans="2:65" s="1" customFormat="1" ht="16.5" customHeight="1">
      <c r="B174" s="137"/>
      <c r="C174" s="167" t="s">
        <v>320</v>
      </c>
      <c r="D174" s="167" t="s">
        <v>267</v>
      </c>
      <c r="E174" s="168" t="s">
        <v>841</v>
      </c>
      <c r="F174" s="169" t="s">
        <v>842</v>
      </c>
      <c r="G174" s="170" t="s">
        <v>366</v>
      </c>
      <c r="H174" s="171">
        <v>10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41</v>
      </c>
      <c r="P174" s="148">
        <f t="shared" si="11"/>
        <v>0</v>
      </c>
      <c r="Q174" s="148">
        <v>1E-4</v>
      </c>
      <c r="R174" s="148">
        <f t="shared" si="12"/>
        <v>1E-3</v>
      </c>
      <c r="S174" s="148">
        <v>0</v>
      </c>
      <c r="T174" s="149">
        <f t="shared" si="13"/>
        <v>0</v>
      </c>
      <c r="AR174" s="150" t="s">
        <v>316</v>
      </c>
      <c r="AT174" s="150" t="s">
        <v>267</v>
      </c>
      <c r="AU174" s="150" t="s">
        <v>85</v>
      </c>
      <c r="AY174" s="16" t="s">
        <v>158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6" t="s">
        <v>83</v>
      </c>
      <c r="BK174" s="151">
        <f t="shared" si="19"/>
        <v>0</v>
      </c>
      <c r="BL174" s="16" t="s">
        <v>234</v>
      </c>
      <c r="BM174" s="150" t="s">
        <v>843</v>
      </c>
    </row>
    <row r="175" spans="2:65" s="1" customFormat="1" ht="37.9" customHeight="1">
      <c r="B175" s="137"/>
      <c r="C175" s="138" t="s">
        <v>324</v>
      </c>
      <c r="D175" s="138" t="s">
        <v>161</v>
      </c>
      <c r="E175" s="139" t="s">
        <v>844</v>
      </c>
      <c r="F175" s="140" t="s">
        <v>845</v>
      </c>
      <c r="G175" s="141" t="s">
        <v>263</v>
      </c>
      <c r="H175" s="142">
        <v>72</v>
      </c>
      <c r="I175" s="143"/>
      <c r="J175" s="144">
        <f t="shared" si="10"/>
        <v>0</v>
      </c>
      <c r="K175" s="145"/>
      <c r="L175" s="31"/>
      <c r="M175" s="146" t="s">
        <v>1</v>
      </c>
      <c r="N175" s="147" t="s">
        <v>41</v>
      </c>
      <c r="P175" s="148">
        <f t="shared" si="11"/>
        <v>0</v>
      </c>
      <c r="Q175" s="148">
        <v>6.9999999999999994E-5</v>
      </c>
      <c r="R175" s="148">
        <f t="shared" si="12"/>
        <v>5.0399999999999993E-3</v>
      </c>
      <c r="S175" s="148">
        <v>0</v>
      </c>
      <c r="T175" s="149">
        <f t="shared" si="13"/>
        <v>0</v>
      </c>
      <c r="AR175" s="150" t="s">
        <v>234</v>
      </c>
      <c r="AT175" s="150" t="s">
        <v>161</v>
      </c>
      <c r="AU175" s="150" t="s">
        <v>85</v>
      </c>
      <c r="AY175" s="16" t="s">
        <v>158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6" t="s">
        <v>83</v>
      </c>
      <c r="BK175" s="151">
        <f t="shared" si="19"/>
        <v>0</v>
      </c>
      <c r="BL175" s="16" t="s">
        <v>234</v>
      </c>
      <c r="BM175" s="150" t="s">
        <v>846</v>
      </c>
    </row>
    <row r="176" spans="2:65" s="1" customFormat="1" ht="37.9" customHeight="1">
      <c r="B176" s="137"/>
      <c r="C176" s="138" t="s">
        <v>329</v>
      </c>
      <c r="D176" s="138" t="s">
        <v>161</v>
      </c>
      <c r="E176" s="139" t="s">
        <v>847</v>
      </c>
      <c r="F176" s="140" t="s">
        <v>848</v>
      </c>
      <c r="G176" s="141" t="s">
        <v>263</v>
      </c>
      <c r="H176" s="142">
        <v>15</v>
      </c>
      <c r="I176" s="143"/>
      <c r="J176" s="144">
        <f t="shared" si="10"/>
        <v>0</v>
      </c>
      <c r="K176" s="145"/>
      <c r="L176" s="31"/>
      <c r="M176" s="146" t="s">
        <v>1</v>
      </c>
      <c r="N176" s="147" t="s">
        <v>41</v>
      </c>
      <c r="P176" s="148">
        <f t="shared" si="11"/>
        <v>0</v>
      </c>
      <c r="Q176" s="148">
        <v>9.0000000000000006E-5</v>
      </c>
      <c r="R176" s="148">
        <f t="shared" si="12"/>
        <v>1.3500000000000001E-3</v>
      </c>
      <c r="S176" s="148">
        <v>0</v>
      </c>
      <c r="T176" s="149">
        <f t="shared" si="13"/>
        <v>0</v>
      </c>
      <c r="AR176" s="150" t="s">
        <v>234</v>
      </c>
      <c r="AT176" s="150" t="s">
        <v>161</v>
      </c>
      <c r="AU176" s="150" t="s">
        <v>85</v>
      </c>
      <c r="AY176" s="16" t="s">
        <v>158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6" t="s">
        <v>83</v>
      </c>
      <c r="BK176" s="151">
        <f t="shared" si="19"/>
        <v>0</v>
      </c>
      <c r="BL176" s="16" t="s">
        <v>234</v>
      </c>
      <c r="BM176" s="150" t="s">
        <v>849</v>
      </c>
    </row>
    <row r="177" spans="2:65" s="1" customFormat="1" ht="16.5" customHeight="1">
      <c r="B177" s="137"/>
      <c r="C177" s="138" t="s">
        <v>335</v>
      </c>
      <c r="D177" s="138" t="s">
        <v>161</v>
      </c>
      <c r="E177" s="139" t="s">
        <v>850</v>
      </c>
      <c r="F177" s="140" t="s">
        <v>851</v>
      </c>
      <c r="G177" s="141" t="s">
        <v>366</v>
      </c>
      <c r="H177" s="142">
        <v>33</v>
      </c>
      <c r="I177" s="143"/>
      <c r="J177" s="144">
        <f t="shared" si="10"/>
        <v>0</v>
      </c>
      <c r="K177" s="145"/>
      <c r="L177" s="31"/>
      <c r="M177" s="146" t="s">
        <v>1</v>
      </c>
      <c r="N177" s="147" t="s">
        <v>41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234</v>
      </c>
      <c r="AT177" s="150" t="s">
        <v>161</v>
      </c>
      <c r="AU177" s="150" t="s">
        <v>85</v>
      </c>
      <c r="AY177" s="16" t="s">
        <v>158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6" t="s">
        <v>83</v>
      </c>
      <c r="BK177" s="151">
        <f t="shared" si="19"/>
        <v>0</v>
      </c>
      <c r="BL177" s="16" t="s">
        <v>234</v>
      </c>
      <c r="BM177" s="150" t="s">
        <v>852</v>
      </c>
    </row>
    <row r="178" spans="2:65" s="1" customFormat="1" ht="24.2" customHeight="1">
      <c r="B178" s="137"/>
      <c r="C178" s="138" t="s">
        <v>343</v>
      </c>
      <c r="D178" s="138" t="s">
        <v>161</v>
      </c>
      <c r="E178" s="139" t="s">
        <v>853</v>
      </c>
      <c r="F178" s="140" t="s">
        <v>854</v>
      </c>
      <c r="G178" s="141" t="s">
        <v>263</v>
      </c>
      <c r="H178" s="142">
        <v>87</v>
      </c>
      <c r="I178" s="143"/>
      <c r="J178" s="144">
        <f t="shared" si="10"/>
        <v>0</v>
      </c>
      <c r="K178" s="145"/>
      <c r="L178" s="31"/>
      <c r="M178" s="146" t="s">
        <v>1</v>
      </c>
      <c r="N178" s="147" t="s">
        <v>41</v>
      </c>
      <c r="P178" s="148">
        <f t="shared" si="11"/>
        <v>0</v>
      </c>
      <c r="Q178" s="148">
        <v>1.9000000000000001E-4</v>
      </c>
      <c r="R178" s="148">
        <f t="shared" si="12"/>
        <v>1.653E-2</v>
      </c>
      <c r="S178" s="148">
        <v>0</v>
      </c>
      <c r="T178" s="149">
        <f t="shared" si="13"/>
        <v>0</v>
      </c>
      <c r="AR178" s="150" t="s">
        <v>234</v>
      </c>
      <c r="AT178" s="150" t="s">
        <v>161</v>
      </c>
      <c r="AU178" s="150" t="s">
        <v>85</v>
      </c>
      <c r="AY178" s="16" t="s">
        <v>158</v>
      </c>
      <c r="BE178" s="151">
        <f t="shared" si="14"/>
        <v>0</v>
      </c>
      <c r="BF178" s="151">
        <f t="shared" si="15"/>
        <v>0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6" t="s">
        <v>83</v>
      </c>
      <c r="BK178" s="151">
        <f t="shared" si="19"/>
        <v>0</v>
      </c>
      <c r="BL178" s="16" t="s">
        <v>234</v>
      </c>
      <c r="BM178" s="150" t="s">
        <v>855</v>
      </c>
    </row>
    <row r="179" spans="2:65" s="1" customFormat="1" ht="21.75" customHeight="1">
      <c r="B179" s="137"/>
      <c r="C179" s="138" t="s">
        <v>347</v>
      </c>
      <c r="D179" s="138" t="s">
        <v>161</v>
      </c>
      <c r="E179" s="139" t="s">
        <v>856</v>
      </c>
      <c r="F179" s="140" t="s">
        <v>857</v>
      </c>
      <c r="G179" s="141" t="s">
        <v>263</v>
      </c>
      <c r="H179" s="142">
        <v>87</v>
      </c>
      <c r="I179" s="143"/>
      <c r="J179" s="144">
        <f t="shared" si="10"/>
        <v>0</v>
      </c>
      <c r="K179" s="145"/>
      <c r="L179" s="31"/>
      <c r="M179" s="146" t="s">
        <v>1</v>
      </c>
      <c r="N179" s="147" t="s">
        <v>41</v>
      </c>
      <c r="P179" s="148">
        <f t="shared" si="11"/>
        <v>0</v>
      </c>
      <c r="Q179" s="148">
        <v>1.0000000000000001E-5</v>
      </c>
      <c r="R179" s="148">
        <f t="shared" si="12"/>
        <v>8.7000000000000011E-4</v>
      </c>
      <c r="S179" s="148">
        <v>0</v>
      </c>
      <c r="T179" s="149">
        <f t="shared" si="13"/>
        <v>0</v>
      </c>
      <c r="AR179" s="150" t="s">
        <v>234</v>
      </c>
      <c r="AT179" s="150" t="s">
        <v>161</v>
      </c>
      <c r="AU179" s="150" t="s">
        <v>85</v>
      </c>
      <c r="AY179" s="16" t="s">
        <v>158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6" t="s">
        <v>83</v>
      </c>
      <c r="BK179" s="151">
        <f t="shared" si="19"/>
        <v>0</v>
      </c>
      <c r="BL179" s="16" t="s">
        <v>234</v>
      </c>
      <c r="BM179" s="150" t="s">
        <v>858</v>
      </c>
    </row>
    <row r="180" spans="2:65" s="1" customFormat="1" ht="24.2" customHeight="1">
      <c r="B180" s="137"/>
      <c r="C180" s="138" t="s">
        <v>351</v>
      </c>
      <c r="D180" s="138" t="s">
        <v>161</v>
      </c>
      <c r="E180" s="139" t="s">
        <v>859</v>
      </c>
      <c r="F180" s="140" t="s">
        <v>860</v>
      </c>
      <c r="G180" s="141" t="s">
        <v>205</v>
      </c>
      <c r="H180" s="142">
        <v>0.184</v>
      </c>
      <c r="I180" s="143"/>
      <c r="J180" s="144">
        <f t="shared" si="10"/>
        <v>0</v>
      </c>
      <c r="K180" s="145"/>
      <c r="L180" s="31"/>
      <c r="M180" s="146" t="s">
        <v>1</v>
      </c>
      <c r="N180" s="147" t="s">
        <v>41</v>
      </c>
      <c r="P180" s="148">
        <f t="shared" si="11"/>
        <v>0</v>
      </c>
      <c r="Q180" s="148">
        <v>0</v>
      </c>
      <c r="R180" s="148">
        <f t="shared" si="12"/>
        <v>0</v>
      </c>
      <c r="S180" s="148">
        <v>0</v>
      </c>
      <c r="T180" s="149">
        <f t="shared" si="13"/>
        <v>0</v>
      </c>
      <c r="AR180" s="150" t="s">
        <v>234</v>
      </c>
      <c r="AT180" s="150" t="s">
        <v>161</v>
      </c>
      <c r="AU180" s="150" t="s">
        <v>85</v>
      </c>
      <c r="AY180" s="16" t="s">
        <v>158</v>
      </c>
      <c r="BE180" s="151">
        <f t="shared" si="14"/>
        <v>0</v>
      </c>
      <c r="BF180" s="151">
        <f t="shared" si="15"/>
        <v>0</v>
      </c>
      <c r="BG180" s="151">
        <f t="shared" si="16"/>
        <v>0</v>
      </c>
      <c r="BH180" s="151">
        <f t="shared" si="17"/>
        <v>0</v>
      </c>
      <c r="BI180" s="151">
        <f t="shared" si="18"/>
        <v>0</v>
      </c>
      <c r="BJ180" s="16" t="s">
        <v>83</v>
      </c>
      <c r="BK180" s="151">
        <f t="shared" si="19"/>
        <v>0</v>
      </c>
      <c r="BL180" s="16" t="s">
        <v>234</v>
      </c>
      <c r="BM180" s="150" t="s">
        <v>861</v>
      </c>
    </row>
    <row r="181" spans="2:65" s="11" customFormat="1" ht="22.9" customHeight="1">
      <c r="B181" s="126"/>
      <c r="D181" s="127" t="s">
        <v>75</v>
      </c>
      <c r="E181" s="135" t="s">
        <v>341</v>
      </c>
      <c r="F181" s="135" t="s">
        <v>342</v>
      </c>
      <c r="I181" s="129"/>
      <c r="J181" s="136">
        <f>BK181</f>
        <v>0</v>
      </c>
      <c r="L181" s="126"/>
      <c r="M181" s="130"/>
      <c r="P181" s="131">
        <f>SUM(P182:P199)</f>
        <v>0</v>
      </c>
      <c r="R181" s="131">
        <f>SUM(R182:R199)</f>
        <v>0.43419000000000008</v>
      </c>
      <c r="T181" s="132">
        <f>SUM(T182:T199)</f>
        <v>0.16506999999999999</v>
      </c>
      <c r="AR181" s="127" t="s">
        <v>85</v>
      </c>
      <c r="AT181" s="133" t="s">
        <v>75</v>
      </c>
      <c r="AU181" s="133" t="s">
        <v>83</v>
      </c>
      <c r="AY181" s="127" t="s">
        <v>158</v>
      </c>
      <c r="BK181" s="134">
        <f>SUM(BK182:BK199)</f>
        <v>0</v>
      </c>
    </row>
    <row r="182" spans="2:65" s="1" customFormat="1" ht="24.2" customHeight="1">
      <c r="B182" s="137"/>
      <c r="C182" s="138" t="s">
        <v>355</v>
      </c>
      <c r="D182" s="138" t="s">
        <v>161</v>
      </c>
      <c r="E182" s="139" t="s">
        <v>862</v>
      </c>
      <c r="F182" s="140" t="s">
        <v>863</v>
      </c>
      <c r="G182" s="141" t="s">
        <v>164</v>
      </c>
      <c r="H182" s="142">
        <v>3</v>
      </c>
      <c r="I182" s="143"/>
      <c r="J182" s="144">
        <f t="shared" ref="J182:J199" si="20">ROUND(I182*H182,2)</f>
        <v>0</v>
      </c>
      <c r="K182" s="145"/>
      <c r="L182" s="31"/>
      <c r="M182" s="146" t="s">
        <v>1</v>
      </c>
      <c r="N182" s="147" t="s">
        <v>41</v>
      </c>
      <c r="P182" s="148">
        <f t="shared" ref="P182:P199" si="21">O182*H182</f>
        <v>0</v>
      </c>
      <c r="Q182" s="148">
        <v>2.894E-2</v>
      </c>
      <c r="R182" s="148">
        <f t="shared" ref="R182:R199" si="22">Q182*H182</f>
        <v>8.6820000000000008E-2</v>
      </c>
      <c r="S182" s="148">
        <v>0</v>
      </c>
      <c r="T182" s="149">
        <f t="shared" ref="T182:T199" si="23">S182*H182</f>
        <v>0</v>
      </c>
      <c r="AR182" s="150" t="s">
        <v>234</v>
      </c>
      <c r="AT182" s="150" t="s">
        <v>161</v>
      </c>
      <c r="AU182" s="150" t="s">
        <v>85</v>
      </c>
      <c r="AY182" s="16" t="s">
        <v>158</v>
      </c>
      <c r="BE182" s="151">
        <f t="shared" ref="BE182:BE199" si="24">IF(N182="základní",J182,0)</f>
        <v>0</v>
      </c>
      <c r="BF182" s="151">
        <f t="shared" ref="BF182:BF199" si="25">IF(N182="snížená",J182,0)</f>
        <v>0</v>
      </c>
      <c r="BG182" s="151">
        <f t="shared" ref="BG182:BG199" si="26">IF(N182="zákl. přenesená",J182,0)</f>
        <v>0</v>
      </c>
      <c r="BH182" s="151">
        <f t="shared" ref="BH182:BH199" si="27">IF(N182="sníž. přenesená",J182,0)</f>
        <v>0</v>
      </c>
      <c r="BI182" s="151">
        <f t="shared" ref="BI182:BI199" si="28">IF(N182="nulová",J182,0)</f>
        <v>0</v>
      </c>
      <c r="BJ182" s="16" t="s">
        <v>83</v>
      </c>
      <c r="BK182" s="151">
        <f t="shared" ref="BK182:BK199" si="29">ROUND(I182*H182,2)</f>
        <v>0</v>
      </c>
      <c r="BL182" s="16" t="s">
        <v>234</v>
      </c>
      <c r="BM182" s="150" t="s">
        <v>864</v>
      </c>
    </row>
    <row r="183" spans="2:65" s="1" customFormat="1" ht="21.75" customHeight="1">
      <c r="B183" s="137"/>
      <c r="C183" s="138" t="s">
        <v>359</v>
      </c>
      <c r="D183" s="138" t="s">
        <v>161</v>
      </c>
      <c r="E183" s="139" t="s">
        <v>865</v>
      </c>
      <c r="F183" s="140" t="s">
        <v>866</v>
      </c>
      <c r="G183" s="141" t="s">
        <v>366</v>
      </c>
      <c r="H183" s="142">
        <v>3</v>
      </c>
      <c r="I183" s="143"/>
      <c r="J183" s="144">
        <f t="shared" si="20"/>
        <v>0</v>
      </c>
      <c r="K183" s="145"/>
      <c r="L183" s="31"/>
      <c r="M183" s="146" t="s">
        <v>1</v>
      </c>
      <c r="N183" s="147" t="s">
        <v>41</v>
      </c>
      <c r="P183" s="148">
        <f t="shared" si="21"/>
        <v>0</v>
      </c>
      <c r="Q183" s="148">
        <v>1.1900000000000001E-3</v>
      </c>
      <c r="R183" s="148">
        <f t="shared" si="22"/>
        <v>3.5700000000000003E-3</v>
      </c>
      <c r="S183" s="148">
        <v>0</v>
      </c>
      <c r="T183" s="149">
        <f t="shared" si="23"/>
        <v>0</v>
      </c>
      <c r="AR183" s="150" t="s">
        <v>234</v>
      </c>
      <c r="AT183" s="150" t="s">
        <v>161</v>
      </c>
      <c r="AU183" s="150" t="s">
        <v>85</v>
      </c>
      <c r="AY183" s="16" t="s">
        <v>158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6" t="s">
        <v>83</v>
      </c>
      <c r="BK183" s="151">
        <f t="shared" si="29"/>
        <v>0</v>
      </c>
      <c r="BL183" s="16" t="s">
        <v>234</v>
      </c>
      <c r="BM183" s="150" t="s">
        <v>867</v>
      </c>
    </row>
    <row r="184" spans="2:65" s="1" customFormat="1" ht="24.2" customHeight="1">
      <c r="B184" s="137"/>
      <c r="C184" s="167" t="s">
        <v>363</v>
      </c>
      <c r="D184" s="167" t="s">
        <v>267</v>
      </c>
      <c r="E184" s="168" t="s">
        <v>868</v>
      </c>
      <c r="F184" s="169" t="s">
        <v>869</v>
      </c>
      <c r="G184" s="170" t="s">
        <v>366</v>
      </c>
      <c r="H184" s="171">
        <v>3</v>
      </c>
      <c r="I184" s="172"/>
      <c r="J184" s="173">
        <f t="shared" si="20"/>
        <v>0</v>
      </c>
      <c r="K184" s="174"/>
      <c r="L184" s="175"/>
      <c r="M184" s="176" t="s">
        <v>1</v>
      </c>
      <c r="N184" s="177" t="s">
        <v>41</v>
      </c>
      <c r="P184" s="148">
        <f t="shared" si="21"/>
        <v>0</v>
      </c>
      <c r="Q184" s="148">
        <v>1.4500000000000001E-2</v>
      </c>
      <c r="R184" s="148">
        <f t="shared" si="22"/>
        <v>4.3500000000000004E-2</v>
      </c>
      <c r="S184" s="148">
        <v>0</v>
      </c>
      <c r="T184" s="149">
        <f t="shared" si="23"/>
        <v>0</v>
      </c>
      <c r="AR184" s="150" t="s">
        <v>316</v>
      </c>
      <c r="AT184" s="150" t="s">
        <v>267</v>
      </c>
      <c r="AU184" s="150" t="s">
        <v>85</v>
      </c>
      <c r="AY184" s="16" t="s">
        <v>158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6" t="s">
        <v>83</v>
      </c>
      <c r="BK184" s="151">
        <f t="shared" si="29"/>
        <v>0</v>
      </c>
      <c r="BL184" s="16" t="s">
        <v>234</v>
      </c>
      <c r="BM184" s="150" t="s">
        <v>870</v>
      </c>
    </row>
    <row r="185" spans="2:65" s="1" customFormat="1" ht="24.2" customHeight="1">
      <c r="B185" s="137"/>
      <c r="C185" s="138" t="s">
        <v>370</v>
      </c>
      <c r="D185" s="138" t="s">
        <v>161</v>
      </c>
      <c r="E185" s="139" t="s">
        <v>871</v>
      </c>
      <c r="F185" s="140" t="s">
        <v>872</v>
      </c>
      <c r="G185" s="141" t="s">
        <v>164</v>
      </c>
      <c r="H185" s="142">
        <v>3</v>
      </c>
      <c r="I185" s="143"/>
      <c r="J185" s="144">
        <f t="shared" si="20"/>
        <v>0</v>
      </c>
      <c r="K185" s="145"/>
      <c r="L185" s="31"/>
      <c r="M185" s="146" t="s">
        <v>1</v>
      </c>
      <c r="N185" s="147" t="s">
        <v>41</v>
      </c>
      <c r="P185" s="148">
        <f t="shared" si="21"/>
        <v>0</v>
      </c>
      <c r="Q185" s="148">
        <v>1.908E-2</v>
      </c>
      <c r="R185" s="148">
        <f t="shared" si="22"/>
        <v>5.7239999999999999E-2</v>
      </c>
      <c r="S185" s="148">
        <v>0</v>
      </c>
      <c r="T185" s="149">
        <f t="shared" si="23"/>
        <v>0</v>
      </c>
      <c r="AR185" s="150" t="s">
        <v>234</v>
      </c>
      <c r="AT185" s="150" t="s">
        <v>161</v>
      </c>
      <c r="AU185" s="150" t="s">
        <v>85</v>
      </c>
      <c r="AY185" s="16" t="s">
        <v>158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6" t="s">
        <v>83</v>
      </c>
      <c r="BK185" s="151">
        <f t="shared" si="29"/>
        <v>0</v>
      </c>
      <c r="BL185" s="16" t="s">
        <v>234</v>
      </c>
      <c r="BM185" s="150" t="s">
        <v>873</v>
      </c>
    </row>
    <row r="186" spans="2:65" s="1" customFormat="1" ht="24.2" customHeight="1">
      <c r="B186" s="137"/>
      <c r="C186" s="138" t="s">
        <v>375</v>
      </c>
      <c r="D186" s="138" t="s">
        <v>161</v>
      </c>
      <c r="E186" s="139" t="s">
        <v>874</v>
      </c>
      <c r="F186" s="140" t="s">
        <v>875</v>
      </c>
      <c r="G186" s="141" t="s">
        <v>164</v>
      </c>
      <c r="H186" s="142">
        <v>10</v>
      </c>
      <c r="I186" s="143"/>
      <c r="J186" s="144">
        <f t="shared" si="20"/>
        <v>0</v>
      </c>
      <c r="K186" s="145"/>
      <c r="L186" s="31"/>
      <c r="M186" s="146" t="s">
        <v>1</v>
      </c>
      <c r="N186" s="147" t="s">
        <v>41</v>
      </c>
      <c r="P186" s="148">
        <f t="shared" si="21"/>
        <v>0</v>
      </c>
      <c r="Q186" s="148">
        <v>1.4970000000000001E-2</v>
      </c>
      <c r="R186" s="148">
        <f t="shared" si="22"/>
        <v>0.1497</v>
      </c>
      <c r="S186" s="148">
        <v>0</v>
      </c>
      <c r="T186" s="149">
        <f t="shared" si="23"/>
        <v>0</v>
      </c>
      <c r="AR186" s="150" t="s">
        <v>234</v>
      </c>
      <c r="AT186" s="150" t="s">
        <v>161</v>
      </c>
      <c r="AU186" s="150" t="s">
        <v>85</v>
      </c>
      <c r="AY186" s="16" t="s">
        <v>158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6" t="s">
        <v>83</v>
      </c>
      <c r="BK186" s="151">
        <f t="shared" si="29"/>
        <v>0</v>
      </c>
      <c r="BL186" s="16" t="s">
        <v>234</v>
      </c>
      <c r="BM186" s="150" t="s">
        <v>876</v>
      </c>
    </row>
    <row r="187" spans="2:65" s="1" customFormat="1" ht="24.2" customHeight="1">
      <c r="B187" s="137"/>
      <c r="C187" s="138" t="s">
        <v>380</v>
      </c>
      <c r="D187" s="138" t="s">
        <v>161</v>
      </c>
      <c r="E187" s="139" t="s">
        <v>877</v>
      </c>
      <c r="F187" s="140" t="s">
        <v>878</v>
      </c>
      <c r="G187" s="141" t="s">
        <v>164</v>
      </c>
      <c r="H187" s="142">
        <v>1</v>
      </c>
      <c r="I187" s="143"/>
      <c r="J187" s="144">
        <f t="shared" si="20"/>
        <v>0</v>
      </c>
      <c r="K187" s="145"/>
      <c r="L187" s="31"/>
      <c r="M187" s="146" t="s">
        <v>1</v>
      </c>
      <c r="N187" s="147" t="s">
        <v>41</v>
      </c>
      <c r="P187" s="148">
        <f t="shared" si="21"/>
        <v>0</v>
      </c>
      <c r="Q187" s="148">
        <v>1.6889999999999999E-2</v>
      </c>
      <c r="R187" s="148">
        <f t="shared" si="22"/>
        <v>1.6889999999999999E-2</v>
      </c>
      <c r="S187" s="148">
        <v>0</v>
      </c>
      <c r="T187" s="149">
        <f t="shared" si="23"/>
        <v>0</v>
      </c>
      <c r="AR187" s="150" t="s">
        <v>234</v>
      </c>
      <c r="AT187" s="150" t="s">
        <v>161</v>
      </c>
      <c r="AU187" s="150" t="s">
        <v>85</v>
      </c>
      <c r="AY187" s="16" t="s">
        <v>158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6" t="s">
        <v>83</v>
      </c>
      <c r="BK187" s="151">
        <f t="shared" si="29"/>
        <v>0</v>
      </c>
      <c r="BL187" s="16" t="s">
        <v>234</v>
      </c>
      <c r="BM187" s="150" t="s">
        <v>879</v>
      </c>
    </row>
    <row r="188" spans="2:65" s="1" customFormat="1" ht="24.2" customHeight="1">
      <c r="B188" s="137"/>
      <c r="C188" s="138" t="s">
        <v>384</v>
      </c>
      <c r="D188" s="138" t="s">
        <v>161</v>
      </c>
      <c r="E188" s="139" t="s">
        <v>880</v>
      </c>
      <c r="F188" s="140" t="s">
        <v>881</v>
      </c>
      <c r="G188" s="141" t="s">
        <v>164</v>
      </c>
      <c r="H188" s="142">
        <v>1</v>
      </c>
      <c r="I188" s="143"/>
      <c r="J188" s="144">
        <f t="shared" si="20"/>
        <v>0</v>
      </c>
      <c r="K188" s="145"/>
      <c r="L188" s="31"/>
      <c r="M188" s="146" t="s">
        <v>1</v>
      </c>
      <c r="N188" s="147" t="s">
        <v>41</v>
      </c>
      <c r="P188" s="148">
        <f t="shared" si="21"/>
        <v>0</v>
      </c>
      <c r="Q188" s="148">
        <v>1.4749999999999999E-2</v>
      </c>
      <c r="R188" s="148">
        <f t="shared" si="22"/>
        <v>1.4749999999999999E-2</v>
      </c>
      <c r="S188" s="148">
        <v>0</v>
      </c>
      <c r="T188" s="149">
        <f t="shared" si="23"/>
        <v>0</v>
      </c>
      <c r="AR188" s="150" t="s">
        <v>234</v>
      </c>
      <c r="AT188" s="150" t="s">
        <v>161</v>
      </c>
      <c r="AU188" s="150" t="s">
        <v>85</v>
      </c>
      <c r="AY188" s="16" t="s">
        <v>158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6" t="s">
        <v>83</v>
      </c>
      <c r="BK188" s="151">
        <f t="shared" si="29"/>
        <v>0</v>
      </c>
      <c r="BL188" s="16" t="s">
        <v>234</v>
      </c>
      <c r="BM188" s="150" t="s">
        <v>882</v>
      </c>
    </row>
    <row r="189" spans="2:65" s="1" customFormat="1" ht="21.75" customHeight="1">
      <c r="B189" s="137"/>
      <c r="C189" s="138" t="s">
        <v>388</v>
      </c>
      <c r="D189" s="138" t="s">
        <v>161</v>
      </c>
      <c r="E189" s="139" t="s">
        <v>883</v>
      </c>
      <c r="F189" s="140" t="s">
        <v>884</v>
      </c>
      <c r="G189" s="141" t="s">
        <v>164</v>
      </c>
      <c r="H189" s="142">
        <v>1</v>
      </c>
      <c r="I189" s="143"/>
      <c r="J189" s="144">
        <f t="shared" si="20"/>
        <v>0</v>
      </c>
      <c r="K189" s="145"/>
      <c r="L189" s="31"/>
      <c r="M189" s="146" t="s">
        <v>1</v>
      </c>
      <c r="N189" s="147" t="s">
        <v>41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0.155</v>
      </c>
      <c r="T189" s="149">
        <f t="shared" si="23"/>
        <v>0.155</v>
      </c>
      <c r="AR189" s="150" t="s">
        <v>234</v>
      </c>
      <c r="AT189" s="150" t="s">
        <v>161</v>
      </c>
      <c r="AU189" s="150" t="s">
        <v>85</v>
      </c>
      <c r="AY189" s="16" t="s">
        <v>158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6" t="s">
        <v>83</v>
      </c>
      <c r="BK189" s="151">
        <f t="shared" si="29"/>
        <v>0</v>
      </c>
      <c r="BL189" s="16" t="s">
        <v>234</v>
      </c>
      <c r="BM189" s="150" t="s">
        <v>885</v>
      </c>
    </row>
    <row r="190" spans="2:65" s="1" customFormat="1" ht="24.2" customHeight="1">
      <c r="B190" s="137"/>
      <c r="C190" s="138" t="s">
        <v>392</v>
      </c>
      <c r="D190" s="138" t="s">
        <v>161</v>
      </c>
      <c r="E190" s="139" t="s">
        <v>886</v>
      </c>
      <c r="F190" s="140" t="s">
        <v>887</v>
      </c>
      <c r="G190" s="141" t="s">
        <v>366</v>
      </c>
      <c r="H190" s="142">
        <v>1</v>
      </c>
      <c r="I190" s="143"/>
      <c r="J190" s="144">
        <f t="shared" si="20"/>
        <v>0</v>
      </c>
      <c r="K190" s="145"/>
      <c r="L190" s="31"/>
      <c r="M190" s="146" t="s">
        <v>1</v>
      </c>
      <c r="N190" s="147" t="s">
        <v>41</v>
      </c>
      <c r="P190" s="148">
        <f t="shared" si="21"/>
        <v>0</v>
      </c>
      <c r="Q190" s="148">
        <v>1.0070000000000001E-2</v>
      </c>
      <c r="R190" s="148">
        <f t="shared" si="22"/>
        <v>1.0070000000000001E-2</v>
      </c>
      <c r="S190" s="148">
        <v>1.0070000000000001E-2</v>
      </c>
      <c r="T190" s="149">
        <f t="shared" si="23"/>
        <v>1.0070000000000001E-2</v>
      </c>
      <c r="AR190" s="150" t="s">
        <v>234</v>
      </c>
      <c r="AT190" s="150" t="s">
        <v>161</v>
      </c>
      <c r="AU190" s="150" t="s">
        <v>85</v>
      </c>
      <c r="AY190" s="16" t="s">
        <v>158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6" t="s">
        <v>83</v>
      </c>
      <c r="BK190" s="151">
        <f t="shared" si="29"/>
        <v>0</v>
      </c>
      <c r="BL190" s="16" t="s">
        <v>234</v>
      </c>
      <c r="BM190" s="150" t="s">
        <v>888</v>
      </c>
    </row>
    <row r="191" spans="2:65" s="1" customFormat="1" ht="24.2" customHeight="1">
      <c r="B191" s="137"/>
      <c r="C191" s="138" t="s">
        <v>396</v>
      </c>
      <c r="D191" s="138" t="s">
        <v>161</v>
      </c>
      <c r="E191" s="139" t="s">
        <v>889</v>
      </c>
      <c r="F191" s="140" t="s">
        <v>890</v>
      </c>
      <c r="G191" s="141" t="s">
        <v>164</v>
      </c>
      <c r="H191" s="142">
        <v>31</v>
      </c>
      <c r="I191" s="143"/>
      <c r="J191" s="144">
        <f t="shared" si="20"/>
        <v>0</v>
      </c>
      <c r="K191" s="145"/>
      <c r="L191" s="31"/>
      <c r="M191" s="146" t="s">
        <v>1</v>
      </c>
      <c r="N191" s="147" t="s">
        <v>41</v>
      </c>
      <c r="P191" s="148">
        <f t="shared" si="21"/>
        <v>0</v>
      </c>
      <c r="Q191" s="148">
        <v>2.4000000000000001E-4</v>
      </c>
      <c r="R191" s="148">
        <f t="shared" si="22"/>
        <v>7.4400000000000004E-3</v>
      </c>
      <c r="S191" s="148">
        <v>0</v>
      </c>
      <c r="T191" s="149">
        <f t="shared" si="23"/>
        <v>0</v>
      </c>
      <c r="AR191" s="150" t="s">
        <v>234</v>
      </c>
      <c r="AT191" s="150" t="s">
        <v>161</v>
      </c>
      <c r="AU191" s="150" t="s">
        <v>85</v>
      </c>
      <c r="AY191" s="16" t="s">
        <v>158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6" t="s">
        <v>83</v>
      </c>
      <c r="BK191" s="151">
        <f t="shared" si="29"/>
        <v>0</v>
      </c>
      <c r="BL191" s="16" t="s">
        <v>234</v>
      </c>
      <c r="BM191" s="150" t="s">
        <v>891</v>
      </c>
    </row>
    <row r="192" spans="2:65" s="1" customFormat="1" ht="24.2" customHeight="1">
      <c r="B192" s="137"/>
      <c r="C192" s="138" t="s">
        <v>402</v>
      </c>
      <c r="D192" s="138" t="s">
        <v>161</v>
      </c>
      <c r="E192" s="139" t="s">
        <v>892</v>
      </c>
      <c r="F192" s="140" t="s">
        <v>893</v>
      </c>
      <c r="G192" s="141" t="s">
        <v>164</v>
      </c>
      <c r="H192" s="142">
        <v>1</v>
      </c>
      <c r="I192" s="143"/>
      <c r="J192" s="144">
        <f t="shared" si="20"/>
        <v>0</v>
      </c>
      <c r="K192" s="145"/>
      <c r="L192" s="31"/>
      <c r="M192" s="146" t="s">
        <v>1</v>
      </c>
      <c r="N192" s="147" t="s">
        <v>41</v>
      </c>
      <c r="P192" s="148">
        <f t="shared" si="21"/>
        <v>0</v>
      </c>
      <c r="Q192" s="148">
        <v>1.9599999999999999E-3</v>
      </c>
      <c r="R192" s="148">
        <f t="shared" si="22"/>
        <v>1.9599999999999999E-3</v>
      </c>
      <c r="S192" s="148">
        <v>0</v>
      </c>
      <c r="T192" s="149">
        <f t="shared" si="23"/>
        <v>0</v>
      </c>
      <c r="AR192" s="150" t="s">
        <v>234</v>
      </c>
      <c r="AT192" s="150" t="s">
        <v>161</v>
      </c>
      <c r="AU192" s="150" t="s">
        <v>85</v>
      </c>
      <c r="AY192" s="16" t="s">
        <v>158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6" t="s">
        <v>83</v>
      </c>
      <c r="BK192" s="151">
        <f t="shared" si="29"/>
        <v>0</v>
      </c>
      <c r="BL192" s="16" t="s">
        <v>234</v>
      </c>
      <c r="BM192" s="150" t="s">
        <v>894</v>
      </c>
    </row>
    <row r="193" spans="2:65" s="1" customFormat="1" ht="16.5" customHeight="1">
      <c r="B193" s="137"/>
      <c r="C193" s="138" t="s">
        <v>407</v>
      </c>
      <c r="D193" s="138" t="s">
        <v>161</v>
      </c>
      <c r="E193" s="139" t="s">
        <v>895</v>
      </c>
      <c r="F193" s="140" t="s">
        <v>896</v>
      </c>
      <c r="G193" s="141" t="s">
        <v>164</v>
      </c>
      <c r="H193" s="142">
        <v>10</v>
      </c>
      <c r="I193" s="143"/>
      <c r="J193" s="144">
        <f t="shared" si="20"/>
        <v>0</v>
      </c>
      <c r="K193" s="145"/>
      <c r="L193" s="31"/>
      <c r="M193" s="146" t="s">
        <v>1</v>
      </c>
      <c r="N193" s="147" t="s">
        <v>41</v>
      </c>
      <c r="P193" s="148">
        <f t="shared" si="21"/>
        <v>0</v>
      </c>
      <c r="Q193" s="148">
        <v>1.8400000000000001E-3</v>
      </c>
      <c r="R193" s="148">
        <f t="shared" si="22"/>
        <v>1.84E-2</v>
      </c>
      <c r="S193" s="148">
        <v>0</v>
      </c>
      <c r="T193" s="149">
        <f t="shared" si="23"/>
        <v>0</v>
      </c>
      <c r="AR193" s="150" t="s">
        <v>234</v>
      </c>
      <c r="AT193" s="150" t="s">
        <v>161</v>
      </c>
      <c r="AU193" s="150" t="s">
        <v>85</v>
      </c>
      <c r="AY193" s="16" t="s">
        <v>158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6" t="s">
        <v>83</v>
      </c>
      <c r="BK193" s="151">
        <f t="shared" si="29"/>
        <v>0</v>
      </c>
      <c r="BL193" s="16" t="s">
        <v>234</v>
      </c>
      <c r="BM193" s="150" t="s">
        <v>897</v>
      </c>
    </row>
    <row r="194" spans="2:65" s="1" customFormat="1" ht="16.5" customHeight="1">
      <c r="B194" s="137"/>
      <c r="C194" s="138" t="s">
        <v>413</v>
      </c>
      <c r="D194" s="138" t="s">
        <v>161</v>
      </c>
      <c r="E194" s="139" t="s">
        <v>898</v>
      </c>
      <c r="F194" s="140" t="s">
        <v>899</v>
      </c>
      <c r="G194" s="141" t="s">
        <v>164</v>
      </c>
      <c r="H194" s="142">
        <v>1</v>
      </c>
      <c r="I194" s="143"/>
      <c r="J194" s="144">
        <f t="shared" si="20"/>
        <v>0</v>
      </c>
      <c r="K194" s="145"/>
      <c r="L194" s="31"/>
      <c r="M194" s="146" t="s">
        <v>1</v>
      </c>
      <c r="N194" s="147" t="s">
        <v>41</v>
      </c>
      <c r="P194" s="148">
        <f t="shared" si="21"/>
        <v>0</v>
      </c>
      <c r="Q194" s="148">
        <v>1.8400000000000001E-3</v>
      </c>
      <c r="R194" s="148">
        <f t="shared" si="22"/>
        <v>1.8400000000000001E-3</v>
      </c>
      <c r="S194" s="148">
        <v>0</v>
      </c>
      <c r="T194" s="149">
        <f t="shared" si="23"/>
        <v>0</v>
      </c>
      <c r="AR194" s="150" t="s">
        <v>234</v>
      </c>
      <c r="AT194" s="150" t="s">
        <v>161</v>
      </c>
      <c r="AU194" s="150" t="s">
        <v>85</v>
      </c>
      <c r="AY194" s="16" t="s">
        <v>158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6" t="s">
        <v>83</v>
      </c>
      <c r="BK194" s="151">
        <f t="shared" si="29"/>
        <v>0</v>
      </c>
      <c r="BL194" s="16" t="s">
        <v>234</v>
      </c>
      <c r="BM194" s="150" t="s">
        <v>900</v>
      </c>
    </row>
    <row r="195" spans="2:65" s="1" customFormat="1" ht="16.5" customHeight="1">
      <c r="B195" s="137"/>
      <c r="C195" s="138" t="s">
        <v>418</v>
      </c>
      <c r="D195" s="138" t="s">
        <v>161</v>
      </c>
      <c r="E195" s="139" t="s">
        <v>901</v>
      </c>
      <c r="F195" s="140" t="s">
        <v>902</v>
      </c>
      <c r="G195" s="141" t="s">
        <v>366</v>
      </c>
      <c r="H195" s="142">
        <v>10</v>
      </c>
      <c r="I195" s="143"/>
      <c r="J195" s="144">
        <f t="shared" si="20"/>
        <v>0</v>
      </c>
      <c r="K195" s="145"/>
      <c r="L195" s="31"/>
      <c r="M195" s="146" t="s">
        <v>1</v>
      </c>
      <c r="N195" s="147" t="s">
        <v>41</v>
      </c>
      <c r="P195" s="148">
        <f t="shared" si="21"/>
        <v>0</v>
      </c>
      <c r="Q195" s="148">
        <v>2.4000000000000001E-4</v>
      </c>
      <c r="R195" s="148">
        <f t="shared" si="22"/>
        <v>2.4000000000000002E-3</v>
      </c>
      <c r="S195" s="148">
        <v>0</v>
      </c>
      <c r="T195" s="149">
        <f t="shared" si="23"/>
        <v>0</v>
      </c>
      <c r="AR195" s="150" t="s">
        <v>234</v>
      </c>
      <c r="AT195" s="150" t="s">
        <v>161</v>
      </c>
      <c r="AU195" s="150" t="s">
        <v>85</v>
      </c>
      <c r="AY195" s="16" t="s">
        <v>158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6" t="s">
        <v>83</v>
      </c>
      <c r="BK195" s="151">
        <f t="shared" si="29"/>
        <v>0</v>
      </c>
      <c r="BL195" s="16" t="s">
        <v>234</v>
      </c>
      <c r="BM195" s="150" t="s">
        <v>903</v>
      </c>
    </row>
    <row r="196" spans="2:65" s="1" customFormat="1" ht="16.5" customHeight="1">
      <c r="B196" s="137"/>
      <c r="C196" s="138" t="s">
        <v>422</v>
      </c>
      <c r="D196" s="138" t="s">
        <v>161</v>
      </c>
      <c r="E196" s="139" t="s">
        <v>904</v>
      </c>
      <c r="F196" s="140" t="s">
        <v>905</v>
      </c>
      <c r="G196" s="141" t="s">
        <v>366</v>
      </c>
      <c r="H196" s="142">
        <v>1</v>
      </c>
      <c r="I196" s="143"/>
      <c r="J196" s="144">
        <f t="shared" si="20"/>
        <v>0</v>
      </c>
      <c r="K196" s="145"/>
      <c r="L196" s="31"/>
      <c r="M196" s="146" t="s">
        <v>1</v>
      </c>
      <c r="N196" s="147" t="s">
        <v>41</v>
      </c>
      <c r="P196" s="148">
        <f t="shared" si="21"/>
        <v>0</v>
      </c>
      <c r="Q196" s="148">
        <v>3.6999999999999999E-4</v>
      </c>
      <c r="R196" s="148">
        <f t="shared" si="22"/>
        <v>3.6999999999999999E-4</v>
      </c>
      <c r="S196" s="148">
        <v>0</v>
      </c>
      <c r="T196" s="149">
        <f t="shared" si="23"/>
        <v>0</v>
      </c>
      <c r="AR196" s="150" t="s">
        <v>234</v>
      </c>
      <c r="AT196" s="150" t="s">
        <v>161</v>
      </c>
      <c r="AU196" s="150" t="s">
        <v>85</v>
      </c>
      <c r="AY196" s="16" t="s">
        <v>158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6" t="s">
        <v>83</v>
      </c>
      <c r="BK196" s="151">
        <f t="shared" si="29"/>
        <v>0</v>
      </c>
      <c r="BL196" s="16" t="s">
        <v>234</v>
      </c>
      <c r="BM196" s="150" t="s">
        <v>906</v>
      </c>
    </row>
    <row r="197" spans="2:65" s="1" customFormat="1" ht="16.5" customHeight="1">
      <c r="B197" s="137"/>
      <c r="C197" s="138" t="s">
        <v>426</v>
      </c>
      <c r="D197" s="138" t="s">
        <v>161</v>
      </c>
      <c r="E197" s="139" t="s">
        <v>907</v>
      </c>
      <c r="F197" s="140" t="s">
        <v>908</v>
      </c>
      <c r="G197" s="141" t="s">
        <v>366</v>
      </c>
      <c r="H197" s="142">
        <v>3</v>
      </c>
      <c r="I197" s="143"/>
      <c r="J197" s="144">
        <f t="shared" si="20"/>
        <v>0</v>
      </c>
      <c r="K197" s="145"/>
      <c r="L197" s="31"/>
      <c r="M197" s="146" t="s">
        <v>1</v>
      </c>
      <c r="N197" s="147" t="s">
        <v>41</v>
      </c>
      <c r="P197" s="148">
        <f t="shared" si="21"/>
        <v>0</v>
      </c>
      <c r="Q197" s="148">
        <v>2.7999999999999998E-4</v>
      </c>
      <c r="R197" s="148">
        <f t="shared" si="22"/>
        <v>8.3999999999999993E-4</v>
      </c>
      <c r="S197" s="148">
        <v>0</v>
      </c>
      <c r="T197" s="149">
        <f t="shared" si="23"/>
        <v>0</v>
      </c>
      <c r="AR197" s="150" t="s">
        <v>234</v>
      </c>
      <c r="AT197" s="150" t="s">
        <v>161</v>
      </c>
      <c r="AU197" s="150" t="s">
        <v>85</v>
      </c>
      <c r="AY197" s="16" t="s">
        <v>158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6" t="s">
        <v>83</v>
      </c>
      <c r="BK197" s="151">
        <f t="shared" si="29"/>
        <v>0</v>
      </c>
      <c r="BL197" s="16" t="s">
        <v>234</v>
      </c>
      <c r="BM197" s="150" t="s">
        <v>909</v>
      </c>
    </row>
    <row r="198" spans="2:65" s="1" customFormat="1" ht="33" customHeight="1">
      <c r="B198" s="137"/>
      <c r="C198" s="138" t="s">
        <v>430</v>
      </c>
      <c r="D198" s="138" t="s">
        <v>161</v>
      </c>
      <c r="E198" s="139" t="s">
        <v>910</v>
      </c>
      <c r="F198" s="140" t="s">
        <v>911</v>
      </c>
      <c r="G198" s="141" t="s">
        <v>164</v>
      </c>
      <c r="H198" s="142">
        <v>2</v>
      </c>
      <c r="I198" s="143"/>
      <c r="J198" s="144">
        <f t="shared" si="20"/>
        <v>0</v>
      </c>
      <c r="K198" s="145"/>
      <c r="L198" s="31"/>
      <c r="M198" s="146" t="s">
        <v>1</v>
      </c>
      <c r="N198" s="147" t="s">
        <v>41</v>
      </c>
      <c r="P198" s="148">
        <f t="shared" si="21"/>
        <v>0</v>
      </c>
      <c r="Q198" s="148">
        <v>9.1999999999999998E-3</v>
      </c>
      <c r="R198" s="148">
        <f t="shared" si="22"/>
        <v>1.84E-2</v>
      </c>
      <c r="S198" s="148">
        <v>0</v>
      </c>
      <c r="T198" s="149">
        <f t="shared" si="23"/>
        <v>0</v>
      </c>
      <c r="AR198" s="150" t="s">
        <v>234</v>
      </c>
      <c r="AT198" s="150" t="s">
        <v>161</v>
      </c>
      <c r="AU198" s="150" t="s">
        <v>85</v>
      </c>
      <c r="AY198" s="16" t="s">
        <v>158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6" t="s">
        <v>83</v>
      </c>
      <c r="BK198" s="151">
        <f t="shared" si="29"/>
        <v>0</v>
      </c>
      <c r="BL198" s="16" t="s">
        <v>234</v>
      </c>
      <c r="BM198" s="150" t="s">
        <v>912</v>
      </c>
    </row>
    <row r="199" spans="2:65" s="1" customFormat="1" ht="24.2" customHeight="1">
      <c r="B199" s="137"/>
      <c r="C199" s="138" t="s">
        <v>434</v>
      </c>
      <c r="D199" s="138" t="s">
        <v>161</v>
      </c>
      <c r="E199" s="139" t="s">
        <v>913</v>
      </c>
      <c r="F199" s="140" t="s">
        <v>914</v>
      </c>
      <c r="G199" s="141" t="s">
        <v>205</v>
      </c>
      <c r="H199" s="142">
        <v>0.434</v>
      </c>
      <c r="I199" s="143"/>
      <c r="J199" s="144">
        <f t="shared" si="20"/>
        <v>0</v>
      </c>
      <c r="K199" s="145"/>
      <c r="L199" s="31"/>
      <c r="M199" s="146" t="s">
        <v>1</v>
      </c>
      <c r="N199" s="147" t="s">
        <v>41</v>
      </c>
      <c r="P199" s="148">
        <f t="shared" si="21"/>
        <v>0</v>
      </c>
      <c r="Q199" s="148">
        <v>0</v>
      </c>
      <c r="R199" s="148">
        <f t="shared" si="22"/>
        <v>0</v>
      </c>
      <c r="S199" s="148">
        <v>0</v>
      </c>
      <c r="T199" s="149">
        <f t="shared" si="23"/>
        <v>0</v>
      </c>
      <c r="AR199" s="150" t="s">
        <v>234</v>
      </c>
      <c r="AT199" s="150" t="s">
        <v>161</v>
      </c>
      <c r="AU199" s="150" t="s">
        <v>85</v>
      </c>
      <c r="AY199" s="16" t="s">
        <v>158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6" t="s">
        <v>83</v>
      </c>
      <c r="BK199" s="151">
        <f t="shared" si="29"/>
        <v>0</v>
      </c>
      <c r="BL199" s="16" t="s">
        <v>234</v>
      </c>
      <c r="BM199" s="150" t="s">
        <v>915</v>
      </c>
    </row>
    <row r="200" spans="2:65" s="1" customFormat="1" ht="49.9" customHeight="1">
      <c r="B200" s="31"/>
      <c r="E200" s="128" t="s">
        <v>739</v>
      </c>
      <c r="F200" s="128" t="s">
        <v>740</v>
      </c>
      <c r="J200" s="116">
        <f t="shared" ref="J200:J205" si="30">BK200</f>
        <v>0</v>
      </c>
      <c r="L200" s="31"/>
      <c r="M200" s="186"/>
      <c r="T200" s="55"/>
      <c r="AT200" s="16" t="s">
        <v>75</v>
      </c>
      <c r="AU200" s="16" t="s">
        <v>76</v>
      </c>
      <c r="AY200" s="16" t="s">
        <v>741</v>
      </c>
      <c r="BK200" s="151">
        <f>SUM(BK201:BK205)</f>
        <v>0</v>
      </c>
    </row>
    <row r="201" spans="2:65" s="1" customFormat="1" ht="16.350000000000001" customHeight="1">
      <c r="B201" s="31"/>
      <c r="C201" s="187" t="s">
        <v>1</v>
      </c>
      <c r="D201" s="187" t="s">
        <v>161</v>
      </c>
      <c r="E201" s="188" t="s">
        <v>1</v>
      </c>
      <c r="F201" s="189" t="s">
        <v>1</v>
      </c>
      <c r="G201" s="190" t="s">
        <v>1</v>
      </c>
      <c r="H201" s="191"/>
      <c r="I201" s="192"/>
      <c r="J201" s="193">
        <f t="shared" si="30"/>
        <v>0</v>
      </c>
      <c r="K201" s="194"/>
      <c r="L201" s="31"/>
      <c r="M201" s="195" t="s">
        <v>1</v>
      </c>
      <c r="N201" s="196" t="s">
        <v>41</v>
      </c>
      <c r="T201" s="55"/>
      <c r="AT201" s="16" t="s">
        <v>741</v>
      </c>
      <c r="AU201" s="16" t="s">
        <v>83</v>
      </c>
      <c r="AY201" s="16" t="s">
        <v>741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6" t="s">
        <v>83</v>
      </c>
      <c r="BK201" s="151">
        <f>I201*H201</f>
        <v>0</v>
      </c>
    </row>
    <row r="202" spans="2:65" s="1" customFormat="1" ht="16.350000000000001" customHeight="1">
      <c r="B202" s="31"/>
      <c r="C202" s="187" t="s">
        <v>1</v>
      </c>
      <c r="D202" s="187" t="s">
        <v>161</v>
      </c>
      <c r="E202" s="188" t="s">
        <v>1</v>
      </c>
      <c r="F202" s="189" t="s">
        <v>1</v>
      </c>
      <c r="G202" s="190" t="s">
        <v>1</v>
      </c>
      <c r="H202" s="191"/>
      <c r="I202" s="192"/>
      <c r="J202" s="193">
        <f t="shared" si="30"/>
        <v>0</v>
      </c>
      <c r="K202" s="194"/>
      <c r="L202" s="31"/>
      <c r="M202" s="195" t="s">
        <v>1</v>
      </c>
      <c r="N202" s="196" t="s">
        <v>41</v>
      </c>
      <c r="T202" s="55"/>
      <c r="AT202" s="16" t="s">
        <v>741</v>
      </c>
      <c r="AU202" s="16" t="s">
        <v>83</v>
      </c>
      <c r="AY202" s="16" t="s">
        <v>741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6" t="s">
        <v>83</v>
      </c>
      <c r="BK202" s="151">
        <f>I202*H202</f>
        <v>0</v>
      </c>
    </row>
    <row r="203" spans="2:65" s="1" customFormat="1" ht="16.350000000000001" customHeight="1">
      <c r="B203" s="31"/>
      <c r="C203" s="187" t="s">
        <v>1</v>
      </c>
      <c r="D203" s="187" t="s">
        <v>161</v>
      </c>
      <c r="E203" s="188" t="s">
        <v>1</v>
      </c>
      <c r="F203" s="189" t="s">
        <v>1</v>
      </c>
      <c r="G203" s="190" t="s">
        <v>1</v>
      </c>
      <c r="H203" s="191"/>
      <c r="I203" s="192"/>
      <c r="J203" s="193">
        <f t="shared" si="30"/>
        <v>0</v>
      </c>
      <c r="K203" s="194"/>
      <c r="L203" s="31"/>
      <c r="M203" s="195" t="s">
        <v>1</v>
      </c>
      <c r="N203" s="196" t="s">
        <v>41</v>
      </c>
      <c r="T203" s="55"/>
      <c r="AT203" s="16" t="s">
        <v>741</v>
      </c>
      <c r="AU203" s="16" t="s">
        <v>83</v>
      </c>
      <c r="AY203" s="16" t="s">
        <v>741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6" t="s">
        <v>83</v>
      </c>
      <c r="BK203" s="151">
        <f>I203*H203</f>
        <v>0</v>
      </c>
    </row>
    <row r="204" spans="2:65" s="1" customFormat="1" ht="16.350000000000001" customHeight="1">
      <c r="B204" s="31"/>
      <c r="C204" s="187" t="s">
        <v>1</v>
      </c>
      <c r="D204" s="187" t="s">
        <v>161</v>
      </c>
      <c r="E204" s="188" t="s">
        <v>1</v>
      </c>
      <c r="F204" s="189" t="s">
        <v>1</v>
      </c>
      <c r="G204" s="190" t="s">
        <v>1</v>
      </c>
      <c r="H204" s="191"/>
      <c r="I204" s="192"/>
      <c r="J204" s="193">
        <f t="shared" si="30"/>
        <v>0</v>
      </c>
      <c r="K204" s="194"/>
      <c r="L204" s="31"/>
      <c r="M204" s="195" t="s">
        <v>1</v>
      </c>
      <c r="N204" s="196" t="s">
        <v>41</v>
      </c>
      <c r="T204" s="55"/>
      <c r="AT204" s="16" t="s">
        <v>741</v>
      </c>
      <c r="AU204" s="16" t="s">
        <v>83</v>
      </c>
      <c r="AY204" s="16" t="s">
        <v>741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6" t="s">
        <v>83</v>
      </c>
      <c r="BK204" s="151">
        <f>I204*H204</f>
        <v>0</v>
      </c>
    </row>
    <row r="205" spans="2:65" s="1" customFormat="1" ht="16.350000000000001" customHeight="1">
      <c r="B205" s="31"/>
      <c r="C205" s="187" t="s">
        <v>1</v>
      </c>
      <c r="D205" s="187" t="s">
        <v>161</v>
      </c>
      <c r="E205" s="188" t="s">
        <v>1</v>
      </c>
      <c r="F205" s="189" t="s">
        <v>1</v>
      </c>
      <c r="G205" s="190" t="s">
        <v>1</v>
      </c>
      <c r="H205" s="191"/>
      <c r="I205" s="192"/>
      <c r="J205" s="193">
        <f t="shared" si="30"/>
        <v>0</v>
      </c>
      <c r="K205" s="194"/>
      <c r="L205" s="31"/>
      <c r="M205" s="195" t="s">
        <v>1</v>
      </c>
      <c r="N205" s="196" t="s">
        <v>41</v>
      </c>
      <c r="O205" s="197"/>
      <c r="P205" s="197"/>
      <c r="Q205" s="197"/>
      <c r="R205" s="197"/>
      <c r="S205" s="197"/>
      <c r="T205" s="198"/>
      <c r="AT205" s="16" t="s">
        <v>741</v>
      </c>
      <c r="AU205" s="16" t="s">
        <v>83</v>
      </c>
      <c r="AY205" s="16" t="s">
        <v>741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6" t="s">
        <v>83</v>
      </c>
      <c r="BK205" s="151">
        <f>I205*H205</f>
        <v>0</v>
      </c>
    </row>
    <row r="206" spans="2:65" s="1" customFormat="1" ht="6.95" customHeight="1">
      <c r="B206" s="43"/>
      <c r="C206" s="44"/>
      <c r="D206" s="44"/>
      <c r="E206" s="44"/>
      <c r="F206" s="44"/>
      <c r="G206" s="44"/>
      <c r="H206" s="44"/>
      <c r="I206" s="44"/>
      <c r="J206" s="44"/>
      <c r="K206" s="44"/>
      <c r="L206" s="31"/>
    </row>
  </sheetData>
  <autoFilter ref="C129:K205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01:D206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201:N206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113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2" t="str">
        <f>'Rekapitulace stavby'!K6</f>
        <v>Stavební úpravy školských objektů a zahrady ZŠ Nepomucká</v>
      </c>
      <c r="F7" s="243"/>
      <c r="G7" s="243"/>
      <c r="H7" s="243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2" t="s">
        <v>115</v>
      </c>
      <c r="F9" s="244"/>
      <c r="G9" s="244"/>
      <c r="H9" s="244"/>
      <c r="L9" s="31"/>
    </row>
    <row r="10" spans="2:46" s="1" customFormat="1" ht="12" customHeight="1">
      <c r="B10" s="31"/>
      <c r="D10" s="26" t="s">
        <v>742</v>
      </c>
      <c r="L10" s="31"/>
    </row>
    <row r="11" spans="2:46" s="1" customFormat="1" ht="16.5" customHeight="1">
      <c r="B11" s="31"/>
      <c r="E11" s="204" t="s">
        <v>916</v>
      </c>
      <c r="F11" s="244"/>
      <c r="G11" s="244"/>
      <c r="H11" s="244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45342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5" t="str">
        <f>'Rekapitulace stavby'!E14</f>
        <v>Vyplň údaj</v>
      </c>
      <c r="F20" s="210"/>
      <c r="G20" s="210"/>
      <c r="H20" s="210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">
        <v>29</v>
      </c>
      <c r="L22" s="31"/>
    </row>
    <row r="23" spans="2:12" s="1" customFormat="1" ht="18" customHeight="1">
      <c r="B23" s="31"/>
      <c r="E23" s="24" t="s">
        <v>30</v>
      </c>
      <c r="I23" s="26" t="s">
        <v>25</v>
      </c>
      <c r="J23" s="24" t="s">
        <v>31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3"/>
      <c r="E29" s="215" t="s">
        <v>1</v>
      </c>
      <c r="F29" s="215"/>
      <c r="G29" s="215"/>
      <c r="H29" s="215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ROUND(J128,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ROUND((ROUND((SUM(BE128:BE161)),  2) + SUM(BE163:BE167)), 2)</f>
        <v>0</v>
      </c>
      <c r="I35" s="95">
        <v>0.21</v>
      </c>
      <c r="J35" s="85">
        <f>ROUND((ROUND(((SUM(BE128:BE161))*I35),  2) + (SUM(BE163:BE167)*I35)),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ROUND((ROUND((SUM(BF128:BF161)),  2) + SUM(BF163:BF167)), 2)</f>
        <v>0</v>
      </c>
      <c r="I36" s="95">
        <v>0.12</v>
      </c>
      <c r="J36" s="85">
        <f>ROUND((ROUND(((SUM(BF128:BF161))*I36),  2) + (SUM(BF163:BF167)*I36)),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ROUND((ROUND((SUM(BG128:BG161)),  2) + SUM(BG163:BG167)),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ROUND((ROUND((SUM(BH128:BH161)),  2) + SUM(BH163:BH167)),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ROUND((ROUND((SUM(BI128:BI161)),  2) + SUM(BI163:BI167)),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116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42" t="str">
        <f>E7</f>
        <v>Stavební úpravy školských objektů a zahrady ZŠ Nepomucká</v>
      </c>
      <c r="F85" s="243"/>
      <c r="G85" s="243"/>
      <c r="H85" s="243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2" t="s">
        <v>115</v>
      </c>
      <c r="F87" s="244"/>
      <c r="G87" s="244"/>
      <c r="H87" s="244"/>
      <c r="L87" s="31"/>
    </row>
    <row r="88" spans="2:12" s="1" customFormat="1" ht="12" customHeight="1">
      <c r="B88" s="31"/>
      <c r="C88" s="26" t="s">
        <v>742</v>
      </c>
      <c r="L88" s="31"/>
    </row>
    <row r="89" spans="2:12" s="1" customFormat="1" ht="16.5" customHeight="1">
      <c r="B89" s="31"/>
      <c r="E89" s="204" t="str">
        <f>E11</f>
        <v>SO-01 VZT - Vzduchotechnika</v>
      </c>
      <c r="F89" s="244"/>
      <c r="G89" s="244"/>
      <c r="H89" s="244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45342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>ABCD studio s.r.o.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33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117</v>
      </c>
      <c r="D96" s="96"/>
      <c r="E96" s="96"/>
      <c r="F96" s="96"/>
      <c r="G96" s="96"/>
      <c r="H96" s="96"/>
      <c r="I96" s="96"/>
      <c r="J96" s="105" t="s">
        <v>118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119</v>
      </c>
      <c r="J98" s="65">
        <f>J128</f>
        <v>0</v>
      </c>
      <c r="L98" s="31"/>
      <c r="AU98" s="16" t="s">
        <v>120</v>
      </c>
    </row>
    <row r="99" spans="2:47" s="8" customFormat="1" ht="24.95" customHeight="1">
      <c r="B99" s="107"/>
      <c r="D99" s="108" t="s">
        <v>121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47" s="9" customFormat="1" ht="19.899999999999999" customHeight="1">
      <c r="B100" s="111"/>
      <c r="D100" s="112" t="s">
        <v>125</v>
      </c>
      <c r="E100" s="113"/>
      <c r="F100" s="113"/>
      <c r="G100" s="113"/>
      <c r="H100" s="113"/>
      <c r="I100" s="113"/>
      <c r="J100" s="114">
        <f>J130</f>
        <v>0</v>
      </c>
      <c r="L100" s="111"/>
    </row>
    <row r="101" spans="2:47" s="9" customFormat="1" ht="19.899999999999999" customHeight="1">
      <c r="B101" s="111"/>
      <c r="D101" s="112" t="s">
        <v>127</v>
      </c>
      <c r="E101" s="113"/>
      <c r="F101" s="113"/>
      <c r="G101" s="113"/>
      <c r="H101" s="113"/>
      <c r="I101" s="113"/>
      <c r="J101" s="114">
        <f>J132</f>
        <v>0</v>
      </c>
      <c r="L101" s="111"/>
    </row>
    <row r="102" spans="2:47" s="9" customFormat="1" ht="19.899999999999999" customHeight="1">
      <c r="B102" s="111"/>
      <c r="D102" s="112" t="s">
        <v>128</v>
      </c>
      <c r="E102" s="113"/>
      <c r="F102" s="113"/>
      <c r="G102" s="113"/>
      <c r="H102" s="113"/>
      <c r="I102" s="113"/>
      <c r="J102" s="114">
        <f>J134</f>
        <v>0</v>
      </c>
      <c r="L102" s="111"/>
    </row>
    <row r="103" spans="2:47" s="9" customFormat="1" ht="19.899999999999999" customHeight="1">
      <c r="B103" s="111"/>
      <c r="D103" s="112" t="s">
        <v>129</v>
      </c>
      <c r="E103" s="113"/>
      <c r="F103" s="113"/>
      <c r="G103" s="113"/>
      <c r="H103" s="113"/>
      <c r="I103" s="113"/>
      <c r="J103" s="114">
        <f>J141</f>
        <v>0</v>
      </c>
      <c r="L103" s="111"/>
    </row>
    <row r="104" spans="2:47" s="8" customFormat="1" ht="24.95" customHeight="1">
      <c r="B104" s="107"/>
      <c r="D104" s="108" t="s">
        <v>130</v>
      </c>
      <c r="E104" s="109"/>
      <c r="F104" s="109"/>
      <c r="G104" s="109"/>
      <c r="H104" s="109"/>
      <c r="I104" s="109"/>
      <c r="J104" s="110">
        <f>J143</f>
        <v>0</v>
      </c>
      <c r="L104" s="107"/>
    </row>
    <row r="105" spans="2:47" s="9" customFormat="1" ht="19.899999999999999" customHeight="1">
      <c r="B105" s="111"/>
      <c r="D105" s="112" t="s">
        <v>917</v>
      </c>
      <c r="E105" s="113"/>
      <c r="F105" s="113"/>
      <c r="G105" s="113"/>
      <c r="H105" s="113"/>
      <c r="I105" s="113"/>
      <c r="J105" s="114">
        <f>J144</f>
        <v>0</v>
      </c>
      <c r="L105" s="111"/>
    </row>
    <row r="106" spans="2:47" s="8" customFormat="1" ht="21.75" customHeight="1">
      <c r="B106" s="107"/>
      <c r="D106" s="115" t="s">
        <v>142</v>
      </c>
      <c r="J106" s="116">
        <f>J162</f>
        <v>0</v>
      </c>
      <c r="L106" s="107"/>
    </row>
    <row r="107" spans="2:47" s="1" customFormat="1" ht="21.75" customHeight="1">
      <c r="B107" s="31"/>
      <c r="L107" s="31"/>
    </row>
    <row r="108" spans="2:47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47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143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42" t="str">
        <f>E7</f>
        <v>Stavební úpravy školských objektů a zahrady ZŠ Nepomucká</v>
      </c>
      <c r="F116" s="243"/>
      <c r="G116" s="243"/>
      <c r="H116" s="243"/>
      <c r="L116" s="31"/>
    </row>
    <row r="117" spans="2:63" ht="12" customHeight="1">
      <c r="B117" s="19"/>
      <c r="C117" s="26" t="s">
        <v>114</v>
      </c>
      <c r="L117" s="19"/>
    </row>
    <row r="118" spans="2:63" s="1" customFormat="1" ht="16.5" customHeight="1">
      <c r="B118" s="31"/>
      <c r="E118" s="242" t="s">
        <v>115</v>
      </c>
      <c r="F118" s="244"/>
      <c r="G118" s="244"/>
      <c r="H118" s="244"/>
      <c r="L118" s="31"/>
    </row>
    <row r="119" spans="2:63" s="1" customFormat="1" ht="12" customHeight="1">
      <c r="B119" s="31"/>
      <c r="C119" s="26" t="s">
        <v>742</v>
      </c>
      <c r="L119" s="31"/>
    </row>
    <row r="120" spans="2:63" s="1" customFormat="1" ht="16.5" customHeight="1">
      <c r="B120" s="31"/>
      <c r="E120" s="204" t="str">
        <f>E11</f>
        <v>SO-01 VZT - Vzduchotechnika</v>
      </c>
      <c r="F120" s="244"/>
      <c r="G120" s="244"/>
      <c r="H120" s="244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F14</f>
        <v xml:space="preserve"> </v>
      </c>
      <c r="I122" s="26" t="s">
        <v>22</v>
      </c>
      <c r="J122" s="51">
        <f>IF(J14="","",J14)</f>
        <v>45342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23</v>
      </c>
      <c r="F124" s="24" t="str">
        <f>E17</f>
        <v xml:space="preserve"> </v>
      </c>
      <c r="I124" s="26" t="s">
        <v>28</v>
      </c>
      <c r="J124" s="29" t="str">
        <f>E23</f>
        <v>ABCD studio s.r.o.</v>
      </c>
      <c r="L124" s="31"/>
    </row>
    <row r="125" spans="2:63" s="1" customFormat="1" ht="15.2" customHeight="1">
      <c r="B125" s="31"/>
      <c r="C125" s="26" t="s">
        <v>26</v>
      </c>
      <c r="F125" s="24" t="str">
        <f>IF(E20="","",E20)</f>
        <v>Vyplň údaj</v>
      </c>
      <c r="I125" s="26" t="s">
        <v>33</v>
      </c>
      <c r="J125" s="29" t="str">
        <f>E26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7"/>
      <c r="C127" s="118" t="s">
        <v>144</v>
      </c>
      <c r="D127" s="119" t="s">
        <v>61</v>
      </c>
      <c r="E127" s="119" t="s">
        <v>57</v>
      </c>
      <c r="F127" s="119" t="s">
        <v>58</v>
      </c>
      <c r="G127" s="119" t="s">
        <v>145</v>
      </c>
      <c r="H127" s="119" t="s">
        <v>146</v>
      </c>
      <c r="I127" s="119" t="s">
        <v>147</v>
      </c>
      <c r="J127" s="120" t="s">
        <v>118</v>
      </c>
      <c r="K127" s="121" t="s">
        <v>148</v>
      </c>
      <c r="L127" s="117"/>
      <c r="M127" s="58" t="s">
        <v>1</v>
      </c>
      <c r="N127" s="59" t="s">
        <v>40</v>
      </c>
      <c r="O127" s="59" t="s">
        <v>149</v>
      </c>
      <c r="P127" s="59" t="s">
        <v>150</v>
      </c>
      <c r="Q127" s="59" t="s">
        <v>151</v>
      </c>
      <c r="R127" s="59" t="s">
        <v>152</v>
      </c>
      <c r="S127" s="59" t="s">
        <v>153</v>
      </c>
      <c r="T127" s="60" t="s">
        <v>154</v>
      </c>
    </row>
    <row r="128" spans="2:63" s="1" customFormat="1" ht="22.9" customHeight="1">
      <c r="B128" s="31"/>
      <c r="C128" s="63" t="s">
        <v>155</v>
      </c>
      <c r="J128" s="122">
        <f>BK128</f>
        <v>0</v>
      </c>
      <c r="L128" s="31"/>
      <c r="M128" s="61"/>
      <c r="N128" s="52"/>
      <c r="O128" s="52"/>
      <c r="P128" s="123">
        <f>P129+P143+P162</f>
        <v>0</v>
      </c>
      <c r="Q128" s="52"/>
      <c r="R128" s="123">
        <f>R129+R143+R162</f>
        <v>0.11230200000000001</v>
      </c>
      <c r="S128" s="52"/>
      <c r="T128" s="124">
        <f>T129+T143+T162</f>
        <v>3.2000000000000001E-2</v>
      </c>
      <c r="AT128" s="16" t="s">
        <v>75</v>
      </c>
      <c r="AU128" s="16" t="s">
        <v>120</v>
      </c>
      <c r="BK128" s="125">
        <f>BK129+BK143+BK162</f>
        <v>0</v>
      </c>
    </row>
    <row r="129" spans="2:65" s="11" customFormat="1" ht="25.9" customHeight="1">
      <c r="B129" s="126"/>
      <c r="D129" s="127" t="s">
        <v>75</v>
      </c>
      <c r="E129" s="128" t="s">
        <v>156</v>
      </c>
      <c r="F129" s="128" t="s">
        <v>157</v>
      </c>
      <c r="I129" s="129"/>
      <c r="J129" s="116">
        <f>BK129</f>
        <v>0</v>
      </c>
      <c r="L129" s="126"/>
      <c r="M129" s="130"/>
      <c r="P129" s="131">
        <f>P130+P132+P134+P141</f>
        <v>0</v>
      </c>
      <c r="R129" s="131">
        <f>R130+R132+R134+R141</f>
        <v>1.341E-2</v>
      </c>
      <c r="T129" s="132">
        <f>T130+T132+T134+T141</f>
        <v>3.2000000000000001E-2</v>
      </c>
      <c r="AR129" s="127" t="s">
        <v>83</v>
      </c>
      <c r="AT129" s="133" t="s">
        <v>75</v>
      </c>
      <c r="AU129" s="133" t="s">
        <v>76</v>
      </c>
      <c r="AY129" s="127" t="s">
        <v>158</v>
      </c>
      <c r="BK129" s="134">
        <f>BK130+BK132+BK134+BK141</f>
        <v>0</v>
      </c>
    </row>
    <row r="130" spans="2:65" s="11" customFormat="1" ht="22.9" customHeight="1">
      <c r="B130" s="126"/>
      <c r="D130" s="127" t="s">
        <v>75</v>
      </c>
      <c r="E130" s="135" t="s">
        <v>170</v>
      </c>
      <c r="F130" s="135" t="s">
        <v>216</v>
      </c>
      <c r="I130" s="129"/>
      <c r="J130" s="136">
        <f>BK130</f>
        <v>0</v>
      </c>
      <c r="L130" s="126"/>
      <c r="M130" s="130"/>
      <c r="P130" s="131">
        <f>P131</f>
        <v>0</v>
      </c>
      <c r="R130" s="131">
        <f>R131</f>
        <v>1.2619999999999999E-2</v>
      </c>
      <c r="T130" s="132">
        <f>T131</f>
        <v>0</v>
      </c>
      <c r="AR130" s="127" t="s">
        <v>83</v>
      </c>
      <c r="AT130" s="133" t="s">
        <v>75</v>
      </c>
      <c r="AU130" s="133" t="s">
        <v>83</v>
      </c>
      <c r="AY130" s="127" t="s">
        <v>158</v>
      </c>
      <c r="BK130" s="134">
        <f>BK131</f>
        <v>0</v>
      </c>
    </row>
    <row r="131" spans="2:65" s="1" customFormat="1" ht="24.2" customHeight="1">
      <c r="B131" s="137"/>
      <c r="C131" s="138" t="s">
        <v>83</v>
      </c>
      <c r="D131" s="138" t="s">
        <v>161</v>
      </c>
      <c r="E131" s="139" t="s">
        <v>918</v>
      </c>
      <c r="F131" s="140" t="s">
        <v>919</v>
      </c>
      <c r="G131" s="141" t="s">
        <v>366</v>
      </c>
      <c r="H131" s="142">
        <v>1</v>
      </c>
      <c r="I131" s="143"/>
      <c r="J131" s="144">
        <f>ROUND(I131*H131,2)</f>
        <v>0</v>
      </c>
      <c r="K131" s="145"/>
      <c r="L131" s="31"/>
      <c r="M131" s="146" t="s">
        <v>1</v>
      </c>
      <c r="N131" s="147" t="s">
        <v>41</v>
      </c>
      <c r="P131" s="148">
        <f>O131*H131</f>
        <v>0</v>
      </c>
      <c r="Q131" s="148">
        <v>1.2619999999999999E-2</v>
      </c>
      <c r="R131" s="148">
        <f>Q131*H131</f>
        <v>1.2619999999999999E-2</v>
      </c>
      <c r="S131" s="148">
        <v>0</v>
      </c>
      <c r="T131" s="149">
        <f>S131*H131</f>
        <v>0</v>
      </c>
      <c r="AR131" s="150" t="s">
        <v>165</v>
      </c>
      <c r="AT131" s="150" t="s">
        <v>161</v>
      </c>
      <c r="AU131" s="150" t="s">
        <v>85</v>
      </c>
      <c r="AY131" s="16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6" t="s">
        <v>83</v>
      </c>
      <c r="BK131" s="151">
        <f>ROUND(I131*H131,2)</f>
        <v>0</v>
      </c>
      <c r="BL131" s="16" t="s">
        <v>165</v>
      </c>
      <c r="BM131" s="150" t="s">
        <v>920</v>
      </c>
    </row>
    <row r="132" spans="2:65" s="11" customFormat="1" ht="22.9" customHeight="1">
      <c r="B132" s="126"/>
      <c r="D132" s="127" t="s">
        <v>75</v>
      </c>
      <c r="E132" s="135" t="s">
        <v>198</v>
      </c>
      <c r="F132" s="135" t="s">
        <v>293</v>
      </c>
      <c r="I132" s="129"/>
      <c r="J132" s="136">
        <f>BK132</f>
        <v>0</v>
      </c>
      <c r="L132" s="126"/>
      <c r="M132" s="130"/>
      <c r="P132" s="131">
        <f>P133</f>
        <v>0</v>
      </c>
      <c r="R132" s="131">
        <f>R133</f>
        <v>7.9000000000000012E-4</v>
      </c>
      <c r="T132" s="132">
        <f>T133</f>
        <v>3.2000000000000001E-2</v>
      </c>
      <c r="AR132" s="127" t="s">
        <v>83</v>
      </c>
      <c r="AT132" s="133" t="s">
        <v>75</v>
      </c>
      <c r="AU132" s="133" t="s">
        <v>83</v>
      </c>
      <c r="AY132" s="127" t="s">
        <v>158</v>
      </c>
      <c r="BK132" s="134">
        <f>BK133</f>
        <v>0</v>
      </c>
    </row>
    <row r="133" spans="2:65" s="1" customFormat="1" ht="24.2" customHeight="1">
      <c r="B133" s="137"/>
      <c r="C133" s="138" t="s">
        <v>85</v>
      </c>
      <c r="D133" s="138" t="s">
        <v>161</v>
      </c>
      <c r="E133" s="139" t="s">
        <v>921</v>
      </c>
      <c r="F133" s="140" t="s">
        <v>922</v>
      </c>
      <c r="G133" s="141" t="s">
        <v>263</v>
      </c>
      <c r="H133" s="142">
        <v>0.2</v>
      </c>
      <c r="I133" s="143"/>
      <c r="J133" s="144">
        <f>ROUND(I133*H133,2)</f>
        <v>0</v>
      </c>
      <c r="K133" s="145"/>
      <c r="L133" s="31"/>
      <c r="M133" s="146" t="s">
        <v>1</v>
      </c>
      <c r="N133" s="147" t="s">
        <v>41</v>
      </c>
      <c r="P133" s="148">
        <f>O133*H133</f>
        <v>0</v>
      </c>
      <c r="Q133" s="148">
        <v>3.9500000000000004E-3</v>
      </c>
      <c r="R133" s="148">
        <f>Q133*H133</f>
        <v>7.9000000000000012E-4</v>
      </c>
      <c r="S133" s="148">
        <v>0.16</v>
      </c>
      <c r="T133" s="149">
        <f>S133*H133</f>
        <v>3.2000000000000001E-2</v>
      </c>
      <c r="AR133" s="150" t="s">
        <v>165</v>
      </c>
      <c r="AT133" s="150" t="s">
        <v>161</v>
      </c>
      <c r="AU133" s="150" t="s">
        <v>85</v>
      </c>
      <c r="AY133" s="16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6" t="s">
        <v>83</v>
      </c>
      <c r="BK133" s="151">
        <f>ROUND(I133*H133,2)</f>
        <v>0</v>
      </c>
      <c r="BL133" s="16" t="s">
        <v>165</v>
      </c>
      <c r="BM133" s="150" t="s">
        <v>923</v>
      </c>
    </row>
    <row r="134" spans="2:65" s="11" customFormat="1" ht="22.9" customHeight="1">
      <c r="B134" s="126"/>
      <c r="D134" s="127" t="s">
        <v>75</v>
      </c>
      <c r="E134" s="135" t="s">
        <v>314</v>
      </c>
      <c r="F134" s="135" t="s">
        <v>315</v>
      </c>
      <c r="I134" s="129"/>
      <c r="J134" s="136">
        <f>BK134</f>
        <v>0</v>
      </c>
      <c r="L134" s="126"/>
      <c r="M134" s="130"/>
      <c r="P134" s="131">
        <f>SUM(P135:P140)</f>
        <v>0</v>
      </c>
      <c r="R134" s="131">
        <f>SUM(R135:R140)</f>
        <v>0</v>
      </c>
      <c r="T134" s="132">
        <f>SUM(T135:T140)</f>
        <v>0</v>
      </c>
      <c r="AR134" s="127" t="s">
        <v>83</v>
      </c>
      <c r="AT134" s="133" t="s">
        <v>75</v>
      </c>
      <c r="AU134" s="133" t="s">
        <v>83</v>
      </c>
      <c r="AY134" s="127" t="s">
        <v>158</v>
      </c>
      <c r="BK134" s="134">
        <f>SUM(BK135:BK140)</f>
        <v>0</v>
      </c>
    </row>
    <row r="135" spans="2:65" s="1" customFormat="1" ht="24.2" customHeight="1">
      <c r="B135" s="137"/>
      <c r="C135" s="138" t="s">
        <v>170</v>
      </c>
      <c r="D135" s="138" t="s">
        <v>161</v>
      </c>
      <c r="E135" s="139" t="s">
        <v>924</v>
      </c>
      <c r="F135" s="140" t="s">
        <v>925</v>
      </c>
      <c r="G135" s="141" t="s">
        <v>205</v>
      </c>
      <c r="H135" s="142">
        <v>3.2000000000000001E-2</v>
      </c>
      <c r="I135" s="143"/>
      <c r="J135" s="144">
        <f>ROUND(I135*H135,2)</f>
        <v>0</v>
      </c>
      <c r="K135" s="145"/>
      <c r="L135" s="31"/>
      <c r="M135" s="146" t="s">
        <v>1</v>
      </c>
      <c r="N135" s="147" t="s">
        <v>41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165</v>
      </c>
      <c r="AT135" s="150" t="s">
        <v>161</v>
      </c>
      <c r="AU135" s="150" t="s">
        <v>85</v>
      </c>
      <c r="AY135" s="16" t="s">
        <v>158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6" t="s">
        <v>83</v>
      </c>
      <c r="BK135" s="151">
        <f>ROUND(I135*H135,2)</f>
        <v>0</v>
      </c>
      <c r="BL135" s="16" t="s">
        <v>165</v>
      </c>
      <c r="BM135" s="150" t="s">
        <v>926</v>
      </c>
    </row>
    <row r="136" spans="2:65" s="1" customFormat="1" ht="24.2" customHeight="1">
      <c r="B136" s="137"/>
      <c r="C136" s="138" t="s">
        <v>165</v>
      </c>
      <c r="D136" s="138" t="s">
        <v>161</v>
      </c>
      <c r="E136" s="139" t="s">
        <v>321</v>
      </c>
      <c r="F136" s="140" t="s">
        <v>322</v>
      </c>
      <c r="G136" s="141" t="s">
        <v>205</v>
      </c>
      <c r="H136" s="142">
        <v>3.2000000000000001E-2</v>
      </c>
      <c r="I136" s="143"/>
      <c r="J136" s="144">
        <f>ROUND(I136*H136,2)</f>
        <v>0</v>
      </c>
      <c r="K136" s="145"/>
      <c r="L136" s="31"/>
      <c r="M136" s="146" t="s">
        <v>1</v>
      </c>
      <c r="N136" s="147" t="s">
        <v>41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234</v>
      </c>
      <c r="AT136" s="150" t="s">
        <v>161</v>
      </c>
      <c r="AU136" s="150" t="s">
        <v>85</v>
      </c>
      <c r="AY136" s="16" t="s">
        <v>158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6" t="s">
        <v>83</v>
      </c>
      <c r="BK136" s="151">
        <f>ROUND(I136*H136,2)</f>
        <v>0</v>
      </c>
      <c r="BL136" s="16" t="s">
        <v>234</v>
      </c>
      <c r="BM136" s="150" t="s">
        <v>927</v>
      </c>
    </row>
    <row r="137" spans="2:65" s="1" customFormat="1" ht="24.2" customHeight="1">
      <c r="B137" s="137"/>
      <c r="C137" s="138" t="s">
        <v>177</v>
      </c>
      <c r="D137" s="138" t="s">
        <v>161</v>
      </c>
      <c r="E137" s="139" t="s">
        <v>325</v>
      </c>
      <c r="F137" s="140" t="s">
        <v>326</v>
      </c>
      <c r="G137" s="141" t="s">
        <v>205</v>
      </c>
      <c r="H137" s="142">
        <v>0.32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165</v>
      </c>
      <c r="AT137" s="150" t="s">
        <v>161</v>
      </c>
      <c r="AU137" s="150" t="s">
        <v>85</v>
      </c>
      <c r="AY137" s="16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6" t="s">
        <v>83</v>
      </c>
      <c r="BK137" s="151">
        <f>ROUND(I137*H137,2)</f>
        <v>0</v>
      </c>
      <c r="BL137" s="16" t="s">
        <v>165</v>
      </c>
      <c r="BM137" s="150" t="s">
        <v>928</v>
      </c>
    </row>
    <row r="138" spans="2:65" s="12" customFormat="1" ht="11.25">
      <c r="B138" s="152"/>
      <c r="D138" s="153" t="s">
        <v>192</v>
      </c>
      <c r="F138" s="155" t="s">
        <v>929</v>
      </c>
      <c r="H138" s="156">
        <v>0.32</v>
      </c>
      <c r="I138" s="157"/>
      <c r="L138" s="152"/>
      <c r="M138" s="158"/>
      <c r="T138" s="159"/>
      <c r="AT138" s="154" t="s">
        <v>192</v>
      </c>
      <c r="AU138" s="154" t="s">
        <v>85</v>
      </c>
      <c r="AV138" s="12" t="s">
        <v>85</v>
      </c>
      <c r="AW138" s="12" t="s">
        <v>3</v>
      </c>
      <c r="AX138" s="12" t="s">
        <v>83</v>
      </c>
      <c r="AY138" s="154" t="s">
        <v>158</v>
      </c>
    </row>
    <row r="139" spans="2:65" s="1" customFormat="1" ht="33" customHeight="1">
      <c r="B139" s="137"/>
      <c r="C139" s="138" t="s">
        <v>181</v>
      </c>
      <c r="D139" s="138" t="s">
        <v>161</v>
      </c>
      <c r="E139" s="139" t="s">
        <v>762</v>
      </c>
      <c r="F139" s="140" t="s">
        <v>763</v>
      </c>
      <c r="G139" s="141" t="s">
        <v>205</v>
      </c>
      <c r="H139" s="142">
        <v>3.2000000000000001E-2</v>
      </c>
      <c r="I139" s="143"/>
      <c r="J139" s="144">
        <f>ROUND(I139*H139,2)</f>
        <v>0</v>
      </c>
      <c r="K139" s="145"/>
      <c r="L139" s="31"/>
      <c r="M139" s="146" t="s">
        <v>1</v>
      </c>
      <c r="N139" s="147" t="s">
        <v>41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165</v>
      </c>
      <c r="AT139" s="150" t="s">
        <v>161</v>
      </c>
      <c r="AU139" s="150" t="s">
        <v>85</v>
      </c>
      <c r="AY139" s="16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6" t="s">
        <v>83</v>
      </c>
      <c r="BK139" s="151">
        <f>ROUND(I139*H139,2)</f>
        <v>0</v>
      </c>
      <c r="BL139" s="16" t="s">
        <v>165</v>
      </c>
      <c r="BM139" s="150" t="s">
        <v>930</v>
      </c>
    </row>
    <row r="140" spans="2:65" s="1" customFormat="1" ht="24.2" customHeight="1">
      <c r="B140" s="137"/>
      <c r="C140" s="138" t="s">
        <v>187</v>
      </c>
      <c r="D140" s="138" t="s">
        <v>161</v>
      </c>
      <c r="E140" s="139" t="s">
        <v>765</v>
      </c>
      <c r="F140" s="140" t="s">
        <v>766</v>
      </c>
      <c r="G140" s="141" t="s">
        <v>205</v>
      </c>
      <c r="H140" s="142">
        <v>3.2000000000000001E-2</v>
      </c>
      <c r="I140" s="143"/>
      <c r="J140" s="144">
        <f>ROUND(I140*H140,2)</f>
        <v>0</v>
      </c>
      <c r="K140" s="145"/>
      <c r="L140" s="31"/>
      <c r="M140" s="146" t="s">
        <v>1</v>
      </c>
      <c r="N140" s="147" t="s">
        <v>41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165</v>
      </c>
      <c r="AT140" s="150" t="s">
        <v>161</v>
      </c>
      <c r="AU140" s="150" t="s">
        <v>85</v>
      </c>
      <c r="AY140" s="16" t="s">
        <v>158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6" t="s">
        <v>83</v>
      </c>
      <c r="BK140" s="151">
        <f>ROUND(I140*H140,2)</f>
        <v>0</v>
      </c>
      <c r="BL140" s="16" t="s">
        <v>165</v>
      </c>
      <c r="BM140" s="150" t="s">
        <v>931</v>
      </c>
    </row>
    <row r="141" spans="2:65" s="11" customFormat="1" ht="22.9" customHeight="1">
      <c r="B141" s="126"/>
      <c r="D141" s="127" t="s">
        <v>75</v>
      </c>
      <c r="E141" s="135" t="s">
        <v>333</v>
      </c>
      <c r="F141" s="135" t="s">
        <v>334</v>
      </c>
      <c r="I141" s="129"/>
      <c r="J141" s="136">
        <f>BK141</f>
        <v>0</v>
      </c>
      <c r="L141" s="126"/>
      <c r="M141" s="130"/>
      <c r="P141" s="131">
        <f>P142</f>
        <v>0</v>
      </c>
      <c r="R141" s="131">
        <f>R142</f>
        <v>0</v>
      </c>
      <c r="T141" s="132">
        <f>T142</f>
        <v>0</v>
      </c>
      <c r="AR141" s="127" t="s">
        <v>83</v>
      </c>
      <c r="AT141" s="133" t="s">
        <v>75</v>
      </c>
      <c r="AU141" s="133" t="s">
        <v>83</v>
      </c>
      <c r="AY141" s="127" t="s">
        <v>158</v>
      </c>
      <c r="BK141" s="134">
        <f>BK142</f>
        <v>0</v>
      </c>
    </row>
    <row r="142" spans="2:65" s="1" customFormat="1" ht="16.5" customHeight="1">
      <c r="B142" s="137"/>
      <c r="C142" s="138" t="s">
        <v>194</v>
      </c>
      <c r="D142" s="138" t="s">
        <v>161</v>
      </c>
      <c r="E142" s="139" t="s">
        <v>336</v>
      </c>
      <c r="F142" s="140" t="s">
        <v>337</v>
      </c>
      <c r="G142" s="141" t="s">
        <v>205</v>
      </c>
      <c r="H142" s="142">
        <v>1.2999999999999999E-2</v>
      </c>
      <c r="I142" s="143"/>
      <c r="J142" s="144">
        <f>ROUND(I142*H142,2)</f>
        <v>0</v>
      </c>
      <c r="K142" s="145"/>
      <c r="L142" s="31"/>
      <c r="M142" s="146" t="s">
        <v>1</v>
      </c>
      <c r="N142" s="147" t="s">
        <v>41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165</v>
      </c>
      <c r="AT142" s="150" t="s">
        <v>161</v>
      </c>
      <c r="AU142" s="150" t="s">
        <v>85</v>
      </c>
      <c r="AY142" s="16" t="s">
        <v>158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6" t="s">
        <v>83</v>
      </c>
      <c r="BK142" s="151">
        <f>ROUND(I142*H142,2)</f>
        <v>0</v>
      </c>
      <c r="BL142" s="16" t="s">
        <v>165</v>
      </c>
      <c r="BM142" s="150" t="s">
        <v>932</v>
      </c>
    </row>
    <row r="143" spans="2:65" s="11" customFormat="1" ht="25.9" customHeight="1">
      <c r="B143" s="126"/>
      <c r="D143" s="127" t="s">
        <v>75</v>
      </c>
      <c r="E143" s="128" t="s">
        <v>339</v>
      </c>
      <c r="F143" s="128" t="s">
        <v>340</v>
      </c>
      <c r="I143" s="129"/>
      <c r="J143" s="116">
        <f>BK143</f>
        <v>0</v>
      </c>
      <c r="L143" s="126"/>
      <c r="M143" s="130"/>
      <c r="P143" s="131">
        <f>P144</f>
        <v>0</v>
      </c>
      <c r="R143" s="131">
        <f>R144</f>
        <v>9.8892000000000008E-2</v>
      </c>
      <c r="T143" s="132">
        <f>T144</f>
        <v>0</v>
      </c>
      <c r="AR143" s="127" t="s">
        <v>85</v>
      </c>
      <c r="AT143" s="133" t="s">
        <v>75</v>
      </c>
      <c r="AU143" s="133" t="s">
        <v>76</v>
      </c>
      <c r="AY143" s="127" t="s">
        <v>158</v>
      </c>
      <c r="BK143" s="134">
        <f>BK144</f>
        <v>0</v>
      </c>
    </row>
    <row r="144" spans="2:65" s="11" customFormat="1" ht="22.9" customHeight="1">
      <c r="B144" s="126"/>
      <c r="D144" s="127" t="s">
        <v>75</v>
      </c>
      <c r="E144" s="135" t="s">
        <v>933</v>
      </c>
      <c r="F144" s="135" t="s">
        <v>93</v>
      </c>
      <c r="I144" s="129"/>
      <c r="J144" s="136">
        <f>BK144</f>
        <v>0</v>
      </c>
      <c r="L144" s="126"/>
      <c r="M144" s="130"/>
      <c r="P144" s="131">
        <f>SUM(P145:P161)</f>
        <v>0</v>
      </c>
      <c r="R144" s="131">
        <f>SUM(R145:R161)</f>
        <v>9.8892000000000008E-2</v>
      </c>
      <c r="T144" s="132">
        <f>SUM(T145:T161)</f>
        <v>0</v>
      </c>
      <c r="AR144" s="127" t="s">
        <v>85</v>
      </c>
      <c r="AT144" s="133" t="s">
        <v>75</v>
      </c>
      <c r="AU144" s="133" t="s">
        <v>83</v>
      </c>
      <c r="AY144" s="127" t="s">
        <v>158</v>
      </c>
      <c r="BK144" s="134">
        <f>SUM(BK145:BK161)</f>
        <v>0</v>
      </c>
    </row>
    <row r="145" spans="2:65" s="1" customFormat="1" ht="24.2" customHeight="1">
      <c r="B145" s="137"/>
      <c r="C145" s="138" t="s">
        <v>198</v>
      </c>
      <c r="D145" s="138" t="s">
        <v>161</v>
      </c>
      <c r="E145" s="139" t="s">
        <v>934</v>
      </c>
      <c r="F145" s="140" t="s">
        <v>935</v>
      </c>
      <c r="G145" s="141" t="s">
        <v>366</v>
      </c>
      <c r="H145" s="142">
        <v>4</v>
      </c>
      <c r="I145" s="143"/>
      <c r="J145" s="144">
        <f t="shared" ref="J145:J150" si="0">ROUND(I145*H145,2)</f>
        <v>0</v>
      </c>
      <c r="K145" s="145"/>
      <c r="L145" s="31"/>
      <c r="M145" s="146" t="s">
        <v>1</v>
      </c>
      <c r="N145" s="147" t="s">
        <v>41</v>
      </c>
      <c r="P145" s="148">
        <f t="shared" ref="P145:P150" si="1">O145*H145</f>
        <v>0</v>
      </c>
      <c r="Q145" s="148">
        <v>0</v>
      </c>
      <c r="R145" s="148">
        <f t="shared" ref="R145:R150" si="2">Q145*H145</f>
        <v>0</v>
      </c>
      <c r="S145" s="148">
        <v>0</v>
      </c>
      <c r="T145" s="149">
        <f t="shared" ref="T145:T150" si="3">S145*H145</f>
        <v>0</v>
      </c>
      <c r="AR145" s="150" t="s">
        <v>234</v>
      </c>
      <c r="AT145" s="150" t="s">
        <v>161</v>
      </c>
      <c r="AU145" s="150" t="s">
        <v>85</v>
      </c>
      <c r="AY145" s="16" t="s">
        <v>158</v>
      </c>
      <c r="BE145" s="151">
        <f t="shared" ref="BE145:BE150" si="4">IF(N145="základní",J145,0)</f>
        <v>0</v>
      </c>
      <c r="BF145" s="151">
        <f t="shared" ref="BF145:BF150" si="5">IF(N145="snížená",J145,0)</f>
        <v>0</v>
      </c>
      <c r="BG145" s="151">
        <f t="shared" ref="BG145:BG150" si="6">IF(N145="zákl. přenesená",J145,0)</f>
        <v>0</v>
      </c>
      <c r="BH145" s="151">
        <f t="shared" ref="BH145:BH150" si="7">IF(N145="sníž. přenesená",J145,0)</f>
        <v>0</v>
      </c>
      <c r="BI145" s="151">
        <f t="shared" ref="BI145:BI150" si="8">IF(N145="nulová",J145,0)</f>
        <v>0</v>
      </c>
      <c r="BJ145" s="16" t="s">
        <v>83</v>
      </c>
      <c r="BK145" s="151">
        <f t="shared" ref="BK145:BK150" si="9">ROUND(I145*H145,2)</f>
        <v>0</v>
      </c>
      <c r="BL145" s="16" t="s">
        <v>234</v>
      </c>
      <c r="BM145" s="150" t="s">
        <v>936</v>
      </c>
    </row>
    <row r="146" spans="2:65" s="1" customFormat="1" ht="33" customHeight="1">
      <c r="B146" s="137"/>
      <c r="C146" s="167" t="s">
        <v>202</v>
      </c>
      <c r="D146" s="167" t="s">
        <v>267</v>
      </c>
      <c r="E146" s="168" t="s">
        <v>937</v>
      </c>
      <c r="F146" s="169" t="s">
        <v>938</v>
      </c>
      <c r="G146" s="170" t="s">
        <v>366</v>
      </c>
      <c r="H146" s="171">
        <v>4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41</v>
      </c>
      <c r="P146" s="148">
        <f t="shared" si="1"/>
        <v>0</v>
      </c>
      <c r="Q146" s="148">
        <v>5.6999999999999998E-4</v>
      </c>
      <c r="R146" s="148">
        <f t="shared" si="2"/>
        <v>2.2799999999999999E-3</v>
      </c>
      <c r="S146" s="148">
        <v>0</v>
      </c>
      <c r="T146" s="149">
        <f t="shared" si="3"/>
        <v>0</v>
      </c>
      <c r="AR146" s="150" t="s">
        <v>316</v>
      </c>
      <c r="AT146" s="150" t="s">
        <v>267</v>
      </c>
      <c r="AU146" s="150" t="s">
        <v>85</v>
      </c>
      <c r="AY146" s="16" t="s">
        <v>158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6" t="s">
        <v>83</v>
      </c>
      <c r="BK146" s="151">
        <f t="shared" si="9"/>
        <v>0</v>
      </c>
      <c r="BL146" s="16" t="s">
        <v>234</v>
      </c>
      <c r="BM146" s="150" t="s">
        <v>939</v>
      </c>
    </row>
    <row r="147" spans="2:65" s="1" customFormat="1" ht="24.2" customHeight="1">
      <c r="B147" s="137"/>
      <c r="C147" s="138" t="s">
        <v>159</v>
      </c>
      <c r="D147" s="138" t="s">
        <v>161</v>
      </c>
      <c r="E147" s="139" t="s">
        <v>940</v>
      </c>
      <c r="F147" s="140" t="s">
        <v>941</v>
      </c>
      <c r="G147" s="141" t="s">
        <v>366</v>
      </c>
      <c r="H147" s="142">
        <v>1</v>
      </c>
      <c r="I147" s="143"/>
      <c r="J147" s="144">
        <f t="shared" si="0"/>
        <v>0</v>
      </c>
      <c r="K147" s="145"/>
      <c r="L147" s="31"/>
      <c r="M147" s="146" t="s">
        <v>1</v>
      </c>
      <c r="N147" s="147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234</v>
      </c>
      <c r="AT147" s="150" t="s">
        <v>161</v>
      </c>
      <c r="AU147" s="150" t="s">
        <v>85</v>
      </c>
      <c r="AY147" s="16" t="s">
        <v>158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6" t="s">
        <v>83</v>
      </c>
      <c r="BK147" s="151">
        <f t="shared" si="9"/>
        <v>0</v>
      </c>
      <c r="BL147" s="16" t="s">
        <v>234</v>
      </c>
      <c r="BM147" s="150" t="s">
        <v>942</v>
      </c>
    </row>
    <row r="148" spans="2:65" s="1" customFormat="1" ht="24.2" customHeight="1">
      <c r="B148" s="137"/>
      <c r="C148" s="167" t="s">
        <v>8</v>
      </c>
      <c r="D148" s="167" t="s">
        <v>267</v>
      </c>
      <c r="E148" s="168" t="s">
        <v>943</v>
      </c>
      <c r="F148" s="169" t="s">
        <v>944</v>
      </c>
      <c r="G148" s="170" t="s">
        <v>366</v>
      </c>
      <c r="H148" s="171">
        <v>1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41</v>
      </c>
      <c r="P148" s="148">
        <f t="shared" si="1"/>
        <v>0</v>
      </c>
      <c r="Q148" s="148">
        <v>1.1000000000000001E-3</v>
      </c>
      <c r="R148" s="148">
        <f t="shared" si="2"/>
        <v>1.1000000000000001E-3</v>
      </c>
      <c r="S148" s="148">
        <v>0</v>
      </c>
      <c r="T148" s="149">
        <f t="shared" si="3"/>
        <v>0</v>
      </c>
      <c r="AR148" s="150" t="s">
        <v>316</v>
      </c>
      <c r="AT148" s="150" t="s">
        <v>267</v>
      </c>
      <c r="AU148" s="150" t="s">
        <v>85</v>
      </c>
      <c r="AY148" s="16" t="s">
        <v>158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6" t="s">
        <v>83</v>
      </c>
      <c r="BK148" s="151">
        <f t="shared" si="9"/>
        <v>0</v>
      </c>
      <c r="BL148" s="16" t="s">
        <v>234</v>
      </c>
      <c r="BM148" s="150" t="s">
        <v>945</v>
      </c>
    </row>
    <row r="149" spans="2:65" s="1" customFormat="1" ht="33" customHeight="1">
      <c r="B149" s="137"/>
      <c r="C149" s="138" t="s">
        <v>217</v>
      </c>
      <c r="D149" s="138" t="s">
        <v>161</v>
      </c>
      <c r="E149" s="139" t="s">
        <v>946</v>
      </c>
      <c r="F149" s="140" t="s">
        <v>947</v>
      </c>
      <c r="G149" s="141" t="s">
        <v>263</v>
      </c>
      <c r="H149" s="142">
        <v>2.8</v>
      </c>
      <c r="I149" s="143"/>
      <c r="J149" s="144">
        <f t="shared" si="0"/>
        <v>0</v>
      </c>
      <c r="K149" s="145"/>
      <c r="L149" s="31"/>
      <c r="M149" s="146" t="s">
        <v>1</v>
      </c>
      <c r="N149" s="147" t="s">
        <v>41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234</v>
      </c>
      <c r="AT149" s="150" t="s">
        <v>161</v>
      </c>
      <c r="AU149" s="150" t="s">
        <v>85</v>
      </c>
      <c r="AY149" s="16" t="s">
        <v>158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6" t="s">
        <v>83</v>
      </c>
      <c r="BK149" s="151">
        <f t="shared" si="9"/>
        <v>0</v>
      </c>
      <c r="BL149" s="16" t="s">
        <v>234</v>
      </c>
      <c r="BM149" s="150" t="s">
        <v>948</v>
      </c>
    </row>
    <row r="150" spans="2:65" s="1" customFormat="1" ht="24.2" customHeight="1">
      <c r="B150" s="137"/>
      <c r="C150" s="167" t="s">
        <v>223</v>
      </c>
      <c r="D150" s="167" t="s">
        <v>267</v>
      </c>
      <c r="E150" s="168" t="s">
        <v>949</v>
      </c>
      <c r="F150" s="169" t="s">
        <v>950</v>
      </c>
      <c r="G150" s="170" t="s">
        <v>366</v>
      </c>
      <c r="H150" s="171">
        <v>3.36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41</v>
      </c>
      <c r="P150" s="148">
        <f t="shared" si="1"/>
        <v>0</v>
      </c>
      <c r="Q150" s="148">
        <v>9.4999999999999998E-3</v>
      </c>
      <c r="R150" s="148">
        <f t="shared" si="2"/>
        <v>3.1919999999999997E-2</v>
      </c>
      <c r="S150" s="148">
        <v>0</v>
      </c>
      <c r="T150" s="149">
        <f t="shared" si="3"/>
        <v>0</v>
      </c>
      <c r="AR150" s="150" t="s">
        <v>316</v>
      </c>
      <c r="AT150" s="150" t="s">
        <v>267</v>
      </c>
      <c r="AU150" s="150" t="s">
        <v>85</v>
      </c>
      <c r="AY150" s="16" t="s">
        <v>158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6" t="s">
        <v>83</v>
      </c>
      <c r="BK150" s="151">
        <f t="shared" si="9"/>
        <v>0</v>
      </c>
      <c r="BL150" s="16" t="s">
        <v>234</v>
      </c>
      <c r="BM150" s="150" t="s">
        <v>951</v>
      </c>
    </row>
    <row r="151" spans="2:65" s="12" customFormat="1" ht="11.25">
      <c r="B151" s="152"/>
      <c r="D151" s="153" t="s">
        <v>192</v>
      </c>
      <c r="F151" s="155" t="s">
        <v>952</v>
      </c>
      <c r="H151" s="156">
        <v>3.36</v>
      </c>
      <c r="I151" s="157"/>
      <c r="L151" s="152"/>
      <c r="M151" s="158"/>
      <c r="T151" s="159"/>
      <c r="AT151" s="154" t="s">
        <v>192</v>
      </c>
      <c r="AU151" s="154" t="s">
        <v>85</v>
      </c>
      <c r="AV151" s="12" t="s">
        <v>85</v>
      </c>
      <c r="AW151" s="12" t="s">
        <v>3</v>
      </c>
      <c r="AX151" s="12" t="s">
        <v>83</v>
      </c>
      <c r="AY151" s="154" t="s">
        <v>158</v>
      </c>
    </row>
    <row r="152" spans="2:65" s="1" customFormat="1" ht="33" customHeight="1">
      <c r="B152" s="137"/>
      <c r="C152" s="138" t="s">
        <v>229</v>
      </c>
      <c r="D152" s="138" t="s">
        <v>161</v>
      </c>
      <c r="E152" s="139" t="s">
        <v>953</v>
      </c>
      <c r="F152" s="140" t="s">
        <v>954</v>
      </c>
      <c r="G152" s="141" t="s">
        <v>263</v>
      </c>
      <c r="H152" s="142">
        <v>3.4</v>
      </c>
      <c r="I152" s="143"/>
      <c r="J152" s="144">
        <f>ROUND(I152*H152,2)</f>
        <v>0</v>
      </c>
      <c r="K152" s="145"/>
      <c r="L152" s="31"/>
      <c r="M152" s="146" t="s">
        <v>1</v>
      </c>
      <c r="N152" s="147" t="s">
        <v>41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234</v>
      </c>
      <c r="AT152" s="150" t="s">
        <v>161</v>
      </c>
      <c r="AU152" s="150" t="s">
        <v>85</v>
      </c>
      <c r="AY152" s="16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6" t="s">
        <v>83</v>
      </c>
      <c r="BK152" s="151">
        <f>ROUND(I152*H152,2)</f>
        <v>0</v>
      </c>
      <c r="BL152" s="16" t="s">
        <v>234</v>
      </c>
      <c r="BM152" s="150" t="s">
        <v>955</v>
      </c>
    </row>
    <row r="153" spans="2:65" s="1" customFormat="1" ht="24.2" customHeight="1">
      <c r="B153" s="137"/>
      <c r="C153" s="167" t="s">
        <v>234</v>
      </c>
      <c r="D153" s="167" t="s">
        <v>267</v>
      </c>
      <c r="E153" s="168" t="s">
        <v>956</v>
      </c>
      <c r="F153" s="169" t="s">
        <v>957</v>
      </c>
      <c r="G153" s="170" t="s">
        <v>366</v>
      </c>
      <c r="H153" s="171">
        <v>2.88</v>
      </c>
      <c r="I153" s="172"/>
      <c r="J153" s="173">
        <f>ROUND(I153*H153,2)</f>
        <v>0</v>
      </c>
      <c r="K153" s="174"/>
      <c r="L153" s="175"/>
      <c r="M153" s="176" t="s">
        <v>1</v>
      </c>
      <c r="N153" s="177" t="s">
        <v>41</v>
      </c>
      <c r="P153" s="148">
        <f>O153*H153</f>
        <v>0</v>
      </c>
      <c r="Q153" s="148">
        <v>1.5800000000000002E-2</v>
      </c>
      <c r="R153" s="148">
        <f>Q153*H153</f>
        <v>4.5504000000000003E-2</v>
      </c>
      <c r="S153" s="148">
        <v>0</v>
      </c>
      <c r="T153" s="149">
        <f>S153*H153</f>
        <v>0</v>
      </c>
      <c r="AR153" s="150" t="s">
        <v>316</v>
      </c>
      <c r="AT153" s="150" t="s">
        <v>267</v>
      </c>
      <c r="AU153" s="150" t="s">
        <v>85</v>
      </c>
      <c r="AY153" s="16" t="s">
        <v>158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6" t="s">
        <v>83</v>
      </c>
      <c r="BK153" s="151">
        <f>ROUND(I153*H153,2)</f>
        <v>0</v>
      </c>
      <c r="BL153" s="16" t="s">
        <v>234</v>
      </c>
      <c r="BM153" s="150" t="s">
        <v>958</v>
      </c>
    </row>
    <row r="154" spans="2:65" s="12" customFormat="1" ht="11.25">
      <c r="B154" s="152"/>
      <c r="D154" s="153" t="s">
        <v>192</v>
      </c>
      <c r="F154" s="155" t="s">
        <v>959</v>
      </c>
      <c r="H154" s="156">
        <v>2.88</v>
      </c>
      <c r="I154" s="157"/>
      <c r="L154" s="152"/>
      <c r="M154" s="158"/>
      <c r="T154" s="159"/>
      <c r="AT154" s="154" t="s">
        <v>192</v>
      </c>
      <c r="AU154" s="154" t="s">
        <v>85</v>
      </c>
      <c r="AV154" s="12" t="s">
        <v>85</v>
      </c>
      <c r="AW154" s="12" t="s">
        <v>3</v>
      </c>
      <c r="AX154" s="12" t="s">
        <v>83</v>
      </c>
      <c r="AY154" s="154" t="s">
        <v>158</v>
      </c>
    </row>
    <row r="155" spans="2:65" s="1" customFormat="1" ht="24.2" customHeight="1">
      <c r="B155" s="137"/>
      <c r="C155" s="167" t="s">
        <v>239</v>
      </c>
      <c r="D155" s="167" t="s">
        <v>267</v>
      </c>
      <c r="E155" s="168" t="s">
        <v>960</v>
      </c>
      <c r="F155" s="169" t="s">
        <v>961</v>
      </c>
      <c r="G155" s="170" t="s">
        <v>366</v>
      </c>
      <c r="H155" s="171">
        <v>1.2</v>
      </c>
      <c r="I155" s="172"/>
      <c r="J155" s="173">
        <f>ROUND(I155*H155,2)</f>
        <v>0</v>
      </c>
      <c r="K155" s="174"/>
      <c r="L155" s="175"/>
      <c r="M155" s="176" t="s">
        <v>1</v>
      </c>
      <c r="N155" s="177" t="s">
        <v>41</v>
      </c>
      <c r="P155" s="148">
        <f>O155*H155</f>
        <v>0</v>
      </c>
      <c r="Q155" s="148">
        <v>1.24E-2</v>
      </c>
      <c r="R155" s="148">
        <f>Q155*H155</f>
        <v>1.4879999999999999E-2</v>
      </c>
      <c r="S155" s="148">
        <v>0</v>
      </c>
      <c r="T155" s="149">
        <f>S155*H155</f>
        <v>0</v>
      </c>
      <c r="AR155" s="150" t="s">
        <v>316</v>
      </c>
      <c r="AT155" s="150" t="s">
        <v>267</v>
      </c>
      <c r="AU155" s="150" t="s">
        <v>85</v>
      </c>
      <c r="AY155" s="16" t="s">
        <v>158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6" t="s">
        <v>83</v>
      </c>
      <c r="BK155" s="151">
        <f>ROUND(I155*H155,2)</f>
        <v>0</v>
      </c>
      <c r="BL155" s="16" t="s">
        <v>234</v>
      </c>
      <c r="BM155" s="150" t="s">
        <v>962</v>
      </c>
    </row>
    <row r="156" spans="2:65" s="12" customFormat="1" ht="11.25">
      <c r="B156" s="152"/>
      <c r="D156" s="153" t="s">
        <v>192</v>
      </c>
      <c r="F156" s="155" t="s">
        <v>963</v>
      </c>
      <c r="H156" s="156">
        <v>1.2</v>
      </c>
      <c r="I156" s="157"/>
      <c r="L156" s="152"/>
      <c r="M156" s="158"/>
      <c r="T156" s="159"/>
      <c r="AT156" s="154" t="s">
        <v>192</v>
      </c>
      <c r="AU156" s="154" t="s">
        <v>85</v>
      </c>
      <c r="AV156" s="12" t="s">
        <v>85</v>
      </c>
      <c r="AW156" s="12" t="s">
        <v>3</v>
      </c>
      <c r="AX156" s="12" t="s">
        <v>83</v>
      </c>
      <c r="AY156" s="154" t="s">
        <v>158</v>
      </c>
    </row>
    <row r="157" spans="2:65" s="1" customFormat="1" ht="24.2" customHeight="1">
      <c r="B157" s="137"/>
      <c r="C157" s="138" t="s">
        <v>244</v>
      </c>
      <c r="D157" s="138" t="s">
        <v>161</v>
      </c>
      <c r="E157" s="139" t="s">
        <v>964</v>
      </c>
      <c r="F157" s="140" t="s">
        <v>965</v>
      </c>
      <c r="G157" s="141" t="s">
        <v>263</v>
      </c>
      <c r="H157" s="142">
        <v>2.8</v>
      </c>
      <c r="I157" s="143"/>
      <c r="J157" s="144">
        <f>ROUND(I157*H157,2)</f>
        <v>0</v>
      </c>
      <c r="K157" s="145"/>
      <c r="L157" s="31"/>
      <c r="M157" s="146" t="s">
        <v>1</v>
      </c>
      <c r="N157" s="147" t="s">
        <v>41</v>
      </c>
      <c r="P157" s="148">
        <f>O157*H157</f>
        <v>0</v>
      </c>
      <c r="Q157" s="148">
        <v>2.2000000000000001E-4</v>
      </c>
      <c r="R157" s="148">
        <f>Q157*H157</f>
        <v>6.1600000000000001E-4</v>
      </c>
      <c r="S157" s="148">
        <v>0</v>
      </c>
      <c r="T157" s="149">
        <f>S157*H157</f>
        <v>0</v>
      </c>
      <c r="AR157" s="150" t="s">
        <v>234</v>
      </c>
      <c r="AT157" s="150" t="s">
        <v>161</v>
      </c>
      <c r="AU157" s="150" t="s">
        <v>85</v>
      </c>
      <c r="AY157" s="16" t="s">
        <v>158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6" t="s">
        <v>83</v>
      </c>
      <c r="BK157" s="151">
        <f>ROUND(I157*H157,2)</f>
        <v>0</v>
      </c>
      <c r="BL157" s="16" t="s">
        <v>234</v>
      </c>
      <c r="BM157" s="150" t="s">
        <v>966</v>
      </c>
    </row>
    <row r="158" spans="2:65" s="1" customFormat="1" ht="24.2" customHeight="1">
      <c r="B158" s="137"/>
      <c r="C158" s="138" t="s">
        <v>249</v>
      </c>
      <c r="D158" s="138" t="s">
        <v>161</v>
      </c>
      <c r="E158" s="139" t="s">
        <v>967</v>
      </c>
      <c r="F158" s="140" t="s">
        <v>968</v>
      </c>
      <c r="G158" s="141" t="s">
        <v>263</v>
      </c>
      <c r="H158" s="142">
        <v>3.4</v>
      </c>
      <c r="I158" s="143"/>
      <c r="J158" s="144">
        <f>ROUND(I158*H158,2)</f>
        <v>0</v>
      </c>
      <c r="K158" s="145"/>
      <c r="L158" s="31"/>
      <c r="M158" s="146" t="s">
        <v>1</v>
      </c>
      <c r="N158" s="147" t="s">
        <v>41</v>
      </c>
      <c r="P158" s="148">
        <f>O158*H158</f>
        <v>0</v>
      </c>
      <c r="Q158" s="148">
        <v>2.7999999999999998E-4</v>
      </c>
      <c r="R158" s="148">
        <f>Q158*H158</f>
        <v>9.5199999999999994E-4</v>
      </c>
      <c r="S158" s="148">
        <v>0</v>
      </c>
      <c r="T158" s="149">
        <f>S158*H158</f>
        <v>0</v>
      </c>
      <c r="AR158" s="150" t="s">
        <v>234</v>
      </c>
      <c r="AT158" s="150" t="s">
        <v>161</v>
      </c>
      <c r="AU158" s="150" t="s">
        <v>85</v>
      </c>
      <c r="AY158" s="16" t="s">
        <v>158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6" t="s">
        <v>83</v>
      </c>
      <c r="BK158" s="151">
        <f>ROUND(I158*H158,2)</f>
        <v>0</v>
      </c>
      <c r="BL158" s="16" t="s">
        <v>234</v>
      </c>
      <c r="BM158" s="150" t="s">
        <v>969</v>
      </c>
    </row>
    <row r="159" spans="2:65" s="1" customFormat="1" ht="24.2" customHeight="1">
      <c r="B159" s="137"/>
      <c r="C159" s="138" t="s">
        <v>256</v>
      </c>
      <c r="D159" s="138" t="s">
        <v>161</v>
      </c>
      <c r="E159" s="139" t="s">
        <v>970</v>
      </c>
      <c r="F159" s="140" t="s">
        <v>971</v>
      </c>
      <c r="G159" s="141" t="s">
        <v>366</v>
      </c>
      <c r="H159" s="142">
        <v>1</v>
      </c>
      <c r="I159" s="143"/>
      <c r="J159" s="144">
        <f>ROUND(I159*H159,2)</f>
        <v>0</v>
      </c>
      <c r="K159" s="145"/>
      <c r="L159" s="31"/>
      <c r="M159" s="146" t="s">
        <v>1</v>
      </c>
      <c r="N159" s="147" t="s">
        <v>41</v>
      </c>
      <c r="P159" s="148">
        <f>O159*H159</f>
        <v>0</v>
      </c>
      <c r="Q159" s="148">
        <v>1.64E-3</v>
      </c>
      <c r="R159" s="148">
        <f>Q159*H159</f>
        <v>1.64E-3</v>
      </c>
      <c r="S159" s="148">
        <v>0</v>
      </c>
      <c r="T159" s="149">
        <f>S159*H159</f>
        <v>0</v>
      </c>
      <c r="AR159" s="150" t="s">
        <v>234</v>
      </c>
      <c r="AT159" s="150" t="s">
        <v>161</v>
      </c>
      <c r="AU159" s="150" t="s">
        <v>85</v>
      </c>
      <c r="AY159" s="16" t="s">
        <v>158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6" t="s">
        <v>83</v>
      </c>
      <c r="BK159" s="151">
        <f>ROUND(I159*H159,2)</f>
        <v>0</v>
      </c>
      <c r="BL159" s="16" t="s">
        <v>234</v>
      </c>
      <c r="BM159" s="150" t="s">
        <v>972</v>
      </c>
    </row>
    <row r="160" spans="2:65" s="1" customFormat="1" ht="24.2" customHeight="1">
      <c r="B160" s="137"/>
      <c r="C160" s="138" t="s">
        <v>7</v>
      </c>
      <c r="D160" s="138" t="s">
        <v>161</v>
      </c>
      <c r="E160" s="139" t="s">
        <v>973</v>
      </c>
      <c r="F160" s="140" t="s">
        <v>974</v>
      </c>
      <c r="G160" s="141" t="s">
        <v>366</v>
      </c>
      <c r="H160" s="142">
        <v>4</v>
      </c>
      <c r="I160" s="143"/>
      <c r="J160" s="144">
        <f>ROUND(I160*H160,2)</f>
        <v>0</v>
      </c>
      <c r="K160" s="145"/>
      <c r="L160" s="31"/>
      <c r="M160" s="146" t="s">
        <v>1</v>
      </c>
      <c r="N160" s="147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234</v>
      </c>
      <c r="AT160" s="150" t="s">
        <v>161</v>
      </c>
      <c r="AU160" s="150" t="s">
        <v>85</v>
      </c>
      <c r="AY160" s="16" t="s">
        <v>158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6" t="s">
        <v>83</v>
      </c>
      <c r="BK160" s="151">
        <f>ROUND(I160*H160,2)</f>
        <v>0</v>
      </c>
      <c r="BL160" s="16" t="s">
        <v>234</v>
      </c>
      <c r="BM160" s="150" t="s">
        <v>975</v>
      </c>
    </row>
    <row r="161" spans="2:65" s="1" customFormat="1" ht="24.2" customHeight="1">
      <c r="B161" s="137"/>
      <c r="C161" s="138" t="s">
        <v>266</v>
      </c>
      <c r="D161" s="138" t="s">
        <v>161</v>
      </c>
      <c r="E161" s="139" t="s">
        <v>976</v>
      </c>
      <c r="F161" s="140" t="s">
        <v>977</v>
      </c>
      <c r="G161" s="141" t="s">
        <v>205</v>
      </c>
      <c r="H161" s="142">
        <v>9.9000000000000005E-2</v>
      </c>
      <c r="I161" s="143"/>
      <c r="J161" s="144">
        <f>ROUND(I161*H161,2)</f>
        <v>0</v>
      </c>
      <c r="K161" s="145"/>
      <c r="L161" s="31"/>
      <c r="M161" s="146" t="s">
        <v>1</v>
      </c>
      <c r="N161" s="147" t="s">
        <v>41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234</v>
      </c>
      <c r="AT161" s="150" t="s">
        <v>161</v>
      </c>
      <c r="AU161" s="150" t="s">
        <v>85</v>
      </c>
      <c r="AY161" s="16" t="s">
        <v>158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6" t="s">
        <v>83</v>
      </c>
      <c r="BK161" s="151">
        <f>ROUND(I161*H161,2)</f>
        <v>0</v>
      </c>
      <c r="BL161" s="16" t="s">
        <v>234</v>
      </c>
      <c r="BM161" s="150" t="s">
        <v>978</v>
      </c>
    </row>
    <row r="162" spans="2:65" s="1" customFormat="1" ht="49.9" customHeight="1">
      <c r="B162" s="31"/>
      <c r="E162" s="128" t="s">
        <v>739</v>
      </c>
      <c r="F162" s="128" t="s">
        <v>740</v>
      </c>
      <c r="J162" s="116">
        <f t="shared" ref="J162:J167" si="10">BK162</f>
        <v>0</v>
      </c>
      <c r="L162" s="31"/>
      <c r="M162" s="186"/>
      <c r="T162" s="55"/>
      <c r="AT162" s="16" t="s">
        <v>75</v>
      </c>
      <c r="AU162" s="16" t="s">
        <v>76</v>
      </c>
      <c r="AY162" s="16" t="s">
        <v>741</v>
      </c>
      <c r="BK162" s="151">
        <f>SUM(BK163:BK167)</f>
        <v>0</v>
      </c>
    </row>
    <row r="163" spans="2:65" s="1" customFormat="1" ht="16.350000000000001" customHeight="1">
      <c r="B163" s="31"/>
      <c r="C163" s="187" t="s">
        <v>1</v>
      </c>
      <c r="D163" s="187" t="s">
        <v>161</v>
      </c>
      <c r="E163" s="188" t="s">
        <v>1</v>
      </c>
      <c r="F163" s="189" t="s">
        <v>1</v>
      </c>
      <c r="G163" s="190" t="s">
        <v>1</v>
      </c>
      <c r="H163" s="191"/>
      <c r="I163" s="192"/>
      <c r="J163" s="193">
        <f t="shared" si="10"/>
        <v>0</v>
      </c>
      <c r="K163" s="194"/>
      <c r="L163" s="31"/>
      <c r="M163" s="195" t="s">
        <v>1</v>
      </c>
      <c r="N163" s="196" t="s">
        <v>41</v>
      </c>
      <c r="T163" s="55"/>
      <c r="AT163" s="16" t="s">
        <v>741</v>
      </c>
      <c r="AU163" s="16" t="s">
        <v>83</v>
      </c>
      <c r="AY163" s="16" t="s">
        <v>741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6" t="s">
        <v>83</v>
      </c>
      <c r="BK163" s="151">
        <f>I163*H163</f>
        <v>0</v>
      </c>
    </row>
    <row r="164" spans="2:65" s="1" customFormat="1" ht="16.350000000000001" customHeight="1">
      <c r="B164" s="31"/>
      <c r="C164" s="187" t="s">
        <v>1</v>
      </c>
      <c r="D164" s="187" t="s">
        <v>161</v>
      </c>
      <c r="E164" s="188" t="s">
        <v>1</v>
      </c>
      <c r="F164" s="189" t="s">
        <v>1</v>
      </c>
      <c r="G164" s="190" t="s">
        <v>1</v>
      </c>
      <c r="H164" s="191"/>
      <c r="I164" s="192"/>
      <c r="J164" s="193">
        <f t="shared" si="10"/>
        <v>0</v>
      </c>
      <c r="K164" s="194"/>
      <c r="L164" s="31"/>
      <c r="M164" s="195" t="s">
        <v>1</v>
      </c>
      <c r="N164" s="196" t="s">
        <v>41</v>
      </c>
      <c r="T164" s="55"/>
      <c r="AT164" s="16" t="s">
        <v>741</v>
      </c>
      <c r="AU164" s="16" t="s">
        <v>83</v>
      </c>
      <c r="AY164" s="16" t="s">
        <v>741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6" t="s">
        <v>83</v>
      </c>
      <c r="BK164" s="151">
        <f>I164*H164</f>
        <v>0</v>
      </c>
    </row>
    <row r="165" spans="2:65" s="1" customFormat="1" ht="16.350000000000001" customHeight="1">
      <c r="B165" s="31"/>
      <c r="C165" s="187" t="s">
        <v>1</v>
      </c>
      <c r="D165" s="187" t="s">
        <v>161</v>
      </c>
      <c r="E165" s="188" t="s">
        <v>1</v>
      </c>
      <c r="F165" s="189" t="s">
        <v>1</v>
      </c>
      <c r="G165" s="190" t="s">
        <v>1</v>
      </c>
      <c r="H165" s="191"/>
      <c r="I165" s="192"/>
      <c r="J165" s="193">
        <f t="shared" si="10"/>
        <v>0</v>
      </c>
      <c r="K165" s="194"/>
      <c r="L165" s="31"/>
      <c r="M165" s="195" t="s">
        <v>1</v>
      </c>
      <c r="N165" s="196" t="s">
        <v>41</v>
      </c>
      <c r="T165" s="55"/>
      <c r="AT165" s="16" t="s">
        <v>741</v>
      </c>
      <c r="AU165" s="16" t="s">
        <v>83</v>
      </c>
      <c r="AY165" s="16" t="s">
        <v>741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6" t="s">
        <v>83</v>
      </c>
      <c r="BK165" s="151">
        <f>I165*H165</f>
        <v>0</v>
      </c>
    </row>
    <row r="166" spans="2:65" s="1" customFormat="1" ht="16.350000000000001" customHeight="1">
      <c r="B166" s="31"/>
      <c r="C166" s="187" t="s">
        <v>1</v>
      </c>
      <c r="D166" s="187" t="s">
        <v>161</v>
      </c>
      <c r="E166" s="188" t="s">
        <v>1</v>
      </c>
      <c r="F166" s="189" t="s">
        <v>1</v>
      </c>
      <c r="G166" s="190" t="s">
        <v>1</v>
      </c>
      <c r="H166" s="191"/>
      <c r="I166" s="192"/>
      <c r="J166" s="193">
        <f t="shared" si="10"/>
        <v>0</v>
      </c>
      <c r="K166" s="194"/>
      <c r="L166" s="31"/>
      <c r="M166" s="195" t="s">
        <v>1</v>
      </c>
      <c r="N166" s="196" t="s">
        <v>41</v>
      </c>
      <c r="T166" s="55"/>
      <c r="AT166" s="16" t="s">
        <v>741</v>
      </c>
      <c r="AU166" s="16" t="s">
        <v>83</v>
      </c>
      <c r="AY166" s="16" t="s">
        <v>741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6" t="s">
        <v>83</v>
      </c>
      <c r="BK166" s="151">
        <f>I166*H166</f>
        <v>0</v>
      </c>
    </row>
    <row r="167" spans="2:65" s="1" customFormat="1" ht="16.350000000000001" customHeight="1">
      <c r="B167" s="31"/>
      <c r="C167" s="187" t="s">
        <v>1</v>
      </c>
      <c r="D167" s="187" t="s">
        <v>161</v>
      </c>
      <c r="E167" s="188" t="s">
        <v>1</v>
      </c>
      <c r="F167" s="189" t="s">
        <v>1</v>
      </c>
      <c r="G167" s="190" t="s">
        <v>1</v>
      </c>
      <c r="H167" s="191"/>
      <c r="I167" s="192"/>
      <c r="J167" s="193">
        <f t="shared" si="10"/>
        <v>0</v>
      </c>
      <c r="K167" s="194"/>
      <c r="L167" s="31"/>
      <c r="M167" s="195" t="s">
        <v>1</v>
      </c>
      <c r="N167" s="196" t="s">
        <v>41</v>
      </c>
      <c r="O167" s="197"/>
      <c r="P167" s="197"/>
      <c r="Q167" s="197"/>
      <c r="R167" s="197"/>
      <c r="S167" s="197"/>
      <c r="T167" s="198"/>
      <c r="AT167" s="16" t="s">
        <v>741</v>
      </c>
      <c r="AU167" s="16" t="s">
        <v>83</v>
      </c>
      <c r="AY167" s="16" t="s">
        <v>741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6" t="s">
        <v>83</v>
      </c>
      <c r="BK167" s="151">
        <f>I167*H167</f>
        <v>0</v>
      </c>
    </row>
    <row r="168" spans="2:65" s="1" customFormat="1" ht="6.95" customHeight="1">
      <c r="B168" s="43"/>
      <c r="C168" s="44"/>
      <c r="D168" s="44"/>
      <c r="E168" s="44"/>
      <c r="F168" s="44"/>
      <c r="G168" s="44"/>
      <c r="H168" s="44"/>
      <c r="I168" s="44"/>
      <c r="J168" s="44"/>
      <c r="K168" s="44"/>
      <c r="L168" s="31"/>
    </row>
  </sheetData>
  <autoFilter ref="C127:K167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163:D168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N163:N168" xr:uid="{00000000-0002-0000-03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113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2" t="str">
        <f>'Rekapitulace stavby'!K6</f>
        <v>Stavební úpravy školských objektů a zahrady ZŠ Nepomucká</v>
      </c>
      <c r="F7" s="243"/>
      <c r="G7" s="243"/>
      <c r="H7" s="243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2" t="s">
        <v>115</v>
      </c>
      <c r="F9" s="244"/>
      <c r="G9" s="244"/>
      <c r="H9" s="244"/>
      <c r="L9" s="31"/>
    </row>
    <row r="10" spans="2:46" s="1" customFormat="1" ht="12" customHeight="1">
      <c r="B10" s="31"/>
      <c r="D10" s="26" t="s">
        <v>742</v>
      </c>
      <c r="L10" s="31"/>
    </row>
    <row r="11" spans="2:46" s="1" customFormat="1" ht="16.5" customHeight="1">
      <c r="B11" s="31"/>
      <c r="E11" s="204" t="s">
        <v>979</v>
      </c>
      <c r="F11" s="244"/>
      <c r="G11" s="244"/>
      <c r="H11" s="244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45342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5" t="str">
        <f>'Rekapitulace stavby'!E14</f>
        <v>Vyplň údaj</v>
      </c>
      <c r="F20" s="210"/>
      <c r="G20" s="210"/>
      <c r="H20" s="210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">
        <v>29</v>
      </c>
      <c r="L22" s="31"/>
    </row>
    <row r="23" spans="2:12" s="1" customFormat="1" ht="18" customHeight="1">
      <c r="B23" s="31"/>
      <c r="E23" s="24" t="s">
        <v>30</v>
      </c>
      <c r="I23" s="26" t="s">
        <v>25</v>
      </c>
      <c r="J23" s="24" t="s">
        <v>31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3"/>
      <c r="E29" s="215" t="s">
        <v>1</v>
      </c>
      <c r="F29" s="215"/>
      <c r="G29" s="215"/>
      <c r="H29" s="215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ROUND(J130,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ROUND((ROUND((SUM(BE130:BE165)),  2) + SUM(BE167:BE171)), 2)</f>
        <v>0</v>
      </c>
      <c r="I35" s="95">
        <v>0.21</v>
      </c>
      <c r="J35" s="85">
        <f>ROUND((ROUND(((SUM(BE130:BE165))*I35),  2) + (SUM(BE167:BE171)*I35)),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ROUND((ROUND((SUM(BF130:BF165)),  2) + SUM(BF167:BF171)), 2)</f>
        <v>0</v>
      </c>
      <c r="I36" s="95">
        <v>0.12</v>
      </c>
      <c r="J36" s="85">
        <f>ROUND((ROUND(((SUM(BF130:BF165))*I36),  2) + (SUM(BF167:BF171)*I36)),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ROUND((ROUND((SUM(BG130:BG165)),  2) + SUM(BG167:BG171)),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ROUND((ROUND((SUM(BH130:BH165)),  2) + SUM(BH167:BH171)),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ROUND((ROUND((SUM(BI130:BI165)),  2) + SUM(BI167:BI171)),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116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42" t="str">
        <f>E7</f>
        <v>Stavební úpravy školských objektů a zahrady ZŠ Nepomucká</v>
      </c>
      <c r="F85" s="243"/>
      <c r="G85" s="243"/>
      <c r="H85" s="243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2" t="s">
        <v>115</v>
      </c>
      <c r="F87" s="244"/>
      <c r="G87" s="244"/>
      <c r="H87" s="244"/>
      <c r="L87" s="31"/>
    </row>
    <row r="88" spans="2:12" s="1" customFormat="1" ht="12" customHeight="1">
      <c r="B88" s="31"/>
      <c r="C88" s="26" t="s">
        <v>742</v>
      </c>
      <c r="L88" s="31"/>
    </row>
    <row r="89" spans="2:12" s="1" customFormat="1" ht="16.5" customHeight="1">
      <c r="B89" s="31"/>
      <c r="E89" s="204" t="str">
        <f>E11</f>
        <v>SO-01 VYT - Vytápění</v>
      </c>
      <c r="F89" s="244"/>
      <c r="G89" s="244"/>
      <c r="H89" s="244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45342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>ABCD studio s.r.o.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33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117</v>
      </c>
      <c r="D96" s="96"/>
      <c r="E96" s="96"/>
      <c r="F96" s="96"/>
      <c r="G96" s="96"/>
      <c r="H96" s="96"/>
      <c r="I96" s="96"/>
      <c r="J96" s="105" t="s">
        <v>118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119</v>
      </c>
      <c r="J98" s="65">
        <f>J130</f>
        <v>0</v>
      </c>
      <c r="L98" s="31"/>
      <c r="AU98" s="16" t="s">
        <v>120</v>
      </c>
    </row>
    <row r="99" spans="2:47" s="8" customFormat="1" ht="24.95" customHeight="1">
      <c r="B99" s="107"/>
      <c r="D99" s="108" t="s">
        <v>121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47" s="9" customFormat="1" ht="19.899999999999999" customHeight="1">
      <c r="B100" s="111"/>
      <c r="D100" s="112" t="s">
        <v>126</v>
      </c>
      <c r="E100" s="113"/>
      <c r="F100" s="113"/>
      <c r="G100" s="113"/>
      <c r="H100" s="113"/>
      <c r="I100" s="113"/>
      <c r="J100" s="114">
        <f>J132</f>
        <v>0</v>
      </c>
      <c r="L100" s="111"/>
    </row>
    <row r="101" spans="2:47" s="9" customFormat="1" ht="19.899999999999999" customHeight="1">
      <c r="B101" s="111"/>
      <c r="D101" s="112" t="s">
        <v>127</v>
      </c>
      <c r="E101" s="113"/>
      <c r="F101" s="113"/>
      <c r="G101" s="113"/>
      <c r="H101" s="113"/>
      <c r="I101" s="113"/>
      <c r="J101" s="114">
        <f>J134</f>
        <v>0</v>
      </c>
      <c r="L101" s="111"/>
    </row>
    <row r="102" spans="2:47" s="9" customFormat="1" ht="19.899999999999999" customHeight="1">
      <c r="B102" s="111"/>
      <c r="D102" s="112" t="s">
        <v>128</v>
      </c>
      <c r="E102" s="113"/>
      <c r="F102" s="113"/>
      <c r="G102" s="113"/>
      <c r="H102" s="113"/>
      <c r="I102" s="113"/>
      <c r="J102" s="114">
        <f>J136</f>
        <v>0</v>
      </c>
      <c r="L102" s="111"/>
    </row>
    <row r="103" spans="2:47" s="9" customFormat="1" ht="19.899999999999999" customHeight="1">
      <c r="B103" s="111"/>
      <c r="D103" s="112" t="s">
        <v>129</v>
      </c>
      <c r="E103" s="113"/>
      <c r="F103" s="113"/>
      <c r="G103" s="113"/>
      <c r="H103" s="113"/>
      <c r="I103" s="113"/>
      <c r="J103" s="114">
        <f>J145</f>
        <v>0</v>
      </c>
      <c r="L103" s="111"/>
    </row>
    <row r="104" spans="2:47" s="8" customFormat="1" ht="24.95" customHeight="1">
      <c r="B104" s="107"/>
      <c r="D104" s="108" t="s">
        <v>130</v>
      </c>
      <c r="E104" s="109"/>
      <c r="F104" s="109"/>
      <c r="G104" s="109"/>
      <c r="H104" s="109"/>
      <c r="I104" s="109"/>
      <c r="J104" s="110">
        <f>J147</f>
        <v>0</v>
      </c>
      <c r="L104" s="107"/>
    </row>
    <row r="105" spans="2:47" s="9" customFormat="1" ht="19.899999999999999" customHeight="1">
      <c r="B105" s="111"/>
      <c r="D105" s="112" t="s">
        <v>980</v>
      </c>
      <c r="E105" s="113"/>
      <c r="F105" s="113"/>
      <c r="G105" s="113"/>
      <c r="H105" s="113"/>
      <c r="I105" s="113"/>
      <c r="J105" s="114">
        <f>J148</f>
        <v>0</v>
      </c>
      <c r="L105" s="111"/>
    </row>
    <row r="106" spans="2:47" s="9" customFormat="1" ht="19.899999999999999" customHeight="1">
      <c r="B106" s="111"/>
      <c r="D106" s="112" t="s">
        <v>981</v>
      </c>
      <c r="E106" s="113"/>
      <c r="F106" s="113"/>
      <c r="G106" s="113"/>
      <c r="H106" s="113"/>
      <c r="I106" s="113"/>
      <c r="J106" s="114">
        <f>J156</f>
        <v>0</v>
      </c>
      <c r="L106" s="111"/>
    </row>
    <row r="107" spans="2:47" s="9" customFormat="1" ht="19.899999999999999" customHeight="1">
      <c r="B107" s="111"/>
      <c r="D107" s="112" t="s">
        <v>982</v>
      </c>
      <c r="E107" s="113"/>
      <c r="F107" s="113"/>
      <c r="G107" s="113"/>
      <c r="H107" s="113"/>
      <c r="I107" s="113"/>
      <c r="J107" s="114">
        <f>J161</f>
        <v>0</v>
      </c>
      <c r="L107" s="111"/>
    </row>
    <row r="108" spans="2:47" s="8" customFormat="1" ht="21.75" customHeight="1">
      <c r="B108" s="107"/>
      <c r="D108" s="115" t="s">
        <v>142</v>
      </c>
      <c r="J108" s="116">
        <f>J166</f>
        <v>0</v>
      </c>
      <c r="L108" s="107"/>
    </row>
    <row r="109" spans="2:47" s="1" customFormat="1" ht="21.75" customHeight="1">
      <c r="B109" s="31"/>
      <c r="L109" s="31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2" s="1" customFormat="1" ht="24.95" customHeight="1">
      <c r="B115" s="31"/>
      <c r="C115" s="20" t="s">
        <v>143</v>
      </c>
      <c r="L115" s="31"/>
    </row>
    <row r="116" spans="2:12" s="1" customFormat="1" ht="6.95" customHeight="1">
      <c r="B116" s="31"/>
      <c r="L116" s="31"/>
    </row>
    <row r="117" spans="2:12" s="1" customFormat="1" ht="12" customHeight="1">
      <c r="B117" s="31"/>
      <c r="C117" s="26" t="s">
        <v>16</v>
      </c>
      <c r="L117" s="31"/>
    </row>
    <row r="118" spans="2:12" s="1" customFormat="1" ht="16.5" customHeight="1">
      <c r="B118" s="31"/>
      <c r="E118" s="242" t="str">
        <f>E7</f>
        <v>Stavební úpravy školských objektů a zahrady ZŠ Nepomucká</v>
      </c>
      <c r="F118" s="243"/>
      <c r="G118" s="243"/>
      <c r="H118" s="243"/>
      <c r="L118" s="31"/>
    </row>
    <row r="119" spans="2:12" ht="12" customHeight="1">
      <c r="B119" s="19"/>
      <c r="C119" s="26" t="s">
        <v>114</v>
      </c>
      <c r="L119" s="19"/>
    </row>
    <row r="120" spans="2:12" s="1" customFormat="1" ht="16.5" customHeight="1">
      <c r="B120" s="31"/>
      <c r="E120" s="242" t="s">
        <v>115</v>
      </c>
      <c r="F120" s="244"/>
      <c r="G120" s="244"/>
      <c r="H120" s="244"/>
      <c r="L120" s="31"/>
    </row>
    <row r="121" spans="2:12" s="1" customFormat="1" ht="12" customHeight="1">
      <c r="B121" s="31"/>
      <c r="C121" s="26" t="s">
        <v>742</v>
      </c>
      <c r="L121" s="31"/>
    </row>
    <row r="122" spans="2:12" s="1" customFormat="1" ht="16.5" customHeight="1">
      <c r="B122" s="31"/>
      <c r="E122" s="204" t="str">
        <f>E11</f>
        <v>SO-01 VYT - Vytápění</v>
      </c>
      <c r="F122" s="244"/>
      <c r="G122" s="244"/>
      <c r="H122" s="244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F14</f>
        <v xml:space="preserve"> </v>
      </c>
      <c r="I124" s="26" t="s">
        <v>22</v>
      </c>
      <c r="J124" s="51">
        <f>IF(J14="","",J14)</f>
        <v>45342</v>
      </c>
      <c r="L124" s="31"/>
    </row>
    <row r="125" spans="2:12" s="1" customFormat="1" ht="6.95" customHeight="1">
      <c r="B125" s="31"/>
      <c r="L125" s="31"/>
    </row>
    <row r="126" spans="2:12" s="1" customFormat="1" ht="15.2" customHeight="1">
      <c r="B126" s="31"/>
      <c r="C126" s="26" t="s">
        <v>23</v>
      </c>
      <c r="F126" s="24" t="str">
        <f>E17</f>
        <v xml:space="preserve"> </v>
      </c>
      <c r="I126" s="26" t="s">
        <v>28</v>
      </c>
      <c r="J126" s="29" t="str">
        <f>E23</f>
        <v>ABCD studio s.r.o.</v>
      </c>
      <c r="L126" s="31"/>
    </row>
    <row r="127" spans="2:12" s="1" customFormat="1" ht="15.2" customHeight="1">
      <c r="B127" s="31"/>
      <c r="C127" s="26" t="s">
        <v>26</v>
      </c>
      <c r="F127" s="24" t="str">
        <f>IF(E20="","",E20)</f>
        <v>Vyplň údaj</v>
      </c>
      <c r="I127" s="26" t="s">
        <v>33</v>
      </c>
      <c r="J127" s="29" t="str">
        <f>E26</f>
        <v xml:space="preserve"> 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7"/>
      <c r="C129" s="118" t="s">
        <v>144</v>
      </c>
      <c r="D129" s="119" t="s">
        <v>61</v>
      </c>
      <c r="E129" s="119" t="s">
        <v>57</v>
      </c>
      <c r="F129" s="119" t="s">
        <v>58</v>
      </c>
      <c r="G129" s="119" t="s">
        <v>145</v>
      </c>
      <c r="H129" s="119" t="s">
        <v>146</v>
      </c>
      <c r="I129" s="119" t="s">
        <v>147</v>
      </c>
      <c r="J129" s="120" t="s">
        <v>118</v>
      </c>
      <c r="K129" s="121" t="s">
        <v>148</v>
      </c>
      <c r="L129" s="117"/>
      <c r="M129" s="58" t="s">
        <v>1</v>
      </c>
      <c r="N129" s="59" t="s">
        <v>40</v>
      </c>
      <c r="O129" s="59" t="s">
        <v>149</v>
      </c>
      <c r="P129" s="59" t="s">
        <v>150</v>
      </c>
      <c r="Q129" s="59" t="s">
        <v>151</v>
      </c>
      <c r="R129" s="59" t="s">
        <v>152</v>
      </c>
      <c r="S129" s="59" t="s">
        <v>153</v>
      </c>
      <c r="T129" s="60" t="s">
        <v>154</v>
      </c>
    </row>
    <row r="130" spans="2:65" s="1" customFormat="1" ht="22.9" customHeight="1">
      <c r="B130" s="31"/>
      <c r="C130" s="63" t="s">
        <v>155</v>
      </c>
      <c r="J130" s="122">
        <f>BK130</f>
        <v>0</v>
      </c>
      <c r="L130" s="31"/>
      <c r="M130" s="61"/>
      <c r="N130" s="52"/>
      <c r="O130" s="52"/>
      <c r="P130" s="123">
        <f>P131+P147+P166</f>
        <v>0</v>
      </c>
      <c r="Q130" s="52"/>
      <c r="R130" s="123">
        <f>R131+R147+R166</f>
        <v>5.8623999999999992</v>
      </c>
      <c r="S130" s="52"/>
      <c r="T130" s="124">
        <f>T131+T147+T166</f>
        <v>0.11437</v>
      </c>
      <c r="AT130" s="16" t="s">
        <v>75</v>
      </c>
      <c r="AU130" s="16" t="s">
        <v>120</v>
      </c>
      <c r="BK130" s="125">
        <f>BK131+BK147+BK166</f>
        <v>0</v>
      </c>
    </row>
    <row r="131" spans="2:65" s="11" customFormat="1" ht="25.9" customHeight="1">
      <c r="B131" s="126"/>
      <c r="D131" s="127" t="s">
        <v>75</v>
      </c>
      <c r="E131" s="128" t="s">
        <v>156</v>
      </c>
      <c r="F131" s="128" t="s">
        <v>157</v>
      </c>
      <c r="I131" s="129"/>
      <c r="J131" s="116">
        <f>BK131</f>
        <v>0</v>
      </c>
      <c r="L131" s="126"/>
      <c r="M131" s="130"/>
      <c r="P131" s="131">
        <f>P132+P134+P136+P145</f>
        <v>0</v>
      </c>
      <c r="R131" s="131">
        <f>R132+R134+R136+R145</f>
        <v>5.7525499999999994</v>
      </c>
      <c r="T131" s="132">
        <f>T132+T134+T136+T145</f>
        <v>0.06</v>
      </c>
      <c r="AR131" s="127" t="s">
        <v>83</v>
      </c>
      <c r="AT131" s="133" t="s">
        <v>75</v>
      </c>
      <c r="AU131" s="133" t="s">
        <v>76</v>
      </c>
      <c r="AY131" s="127" t="s">
        <v>158</v>
      </c>
      <c r="BK131" s="134">
        <f>BK132+BK134+BK136+BK145</f>
        <v>0</v>
      </c>
    </row>
    <row r="132" spans="2:65" s="11" customFormat="1" ht="22.9" customHeight="1">
      <c r="B132" s="126"/>
      <c r="D132" s="127" t="s">
        <v>75</v>
      </c>
      <c r="E132" s="135" t="s">
        <v>181</v>
      </c>
      <c r="F132" s="135" t="s">
        <v>228</v>
      </c>
      <c r="I132" s="129"/>
      <c r="J132" s="136">
        <f>BK132</f>
        <v>0</v>
      </c>
      <c r="L132" s="126"/>
      <c r="M132" s="130"/>
      <c r="P132" s="131">
        <f>P133</f>
        <v>0</v>
      </c>
      <c r="R132" s="131">
        <f>R133</f>
        <v>5.7525499999999994</v>
      </c>
      <c r="T132" s="132">
        <f>T133</f>
        <v>0</v>
      </c>
      <c r="AR132" s="127" t="s">
        <v>83</v>
      </c>
      <c r="AT132" s="133" t="s">
        <v>75</v>
      </c>
      <c r="AU132" s="133" t="s">
        <v>83</v>
      </c>
      <c r="AY132" s="127" t="s">
        <v>158</v>
      </c>
      <c r="BK132" s="134">
        <f>BK133</f>
        <v>0</v>
      </c>
    </row>
    <row r="133" spans="2:65" s="1" customFormat="1" ht="24.2" customHeight="1">
      <c r="B133" s="137"/>
      <c r="C133" s="138" t="s">
        <v>83</v>
      </c>
      <c r="D133" s="138" t="s">
        <v>161</v>
      </c>
      <c r="E133" s="139" t="s">
        <v>983</v>
      </c>
      <c r="F133" s="140" t="s">
        <v>984</v>
      </c>
      <c r="G133" s="141" t="s">
        <v>190</v>
      </c>
      <c r="H133" s="142">
        <v>2.5</v>
      </c>
      <c r="I133" s="143"/>
      <c r="J133" s="144">
        <f>ROUND(I133*H133,2)</f>
        <v>0</v>
      </c>
      <c r="K133" s="145"/>
      <c r="L133" s="31"/>
      <c r="M133" s="146" t="s">
        <v>1</v>
      </c>
      <c r="N133" s="147" t="s">
        <v>41</v>
      </c>
      <c r="P133" s="148">
        <f>O133*H133</f>
        <v>0</v>
      </c>
      <c r="Q133" s="148">
        <v>2.3010199999999998</v>
      </c>
      <c r="R133" s="148">
        <f>Q133*H133</f>
        <v>5.7525499999999994</v>
      </c>
      <c r="S133" s="148">
        <v>0</v>
      </c>
      <c r="T133" s="149">
        <f>S133*H133</f>
        <v>0</v>
      </c>
      <c r="AR133" s="150" t="s">
        <v>165</v>
      </c>
      <c r="AT133" s="150" t="s">
        <v>161</v>
      </c>
      <c r="AU133" s="150" t="s">
        <v>85</v>
      </c>
      <c r="AY133" s="16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6" t="s">
        <v>83</v>
      </c>
      <c r="BK133" s="151">
        <f>ROUND(I133*H133,2)</f>
        <v>0</v>
      </c>
      <c r="BL133" s="16" t="s">
        <v>165</v>
      </c>
      <c r="BM133" s="150" t="s">
        <v>985</v>
      </c>
    </row>
    <row r="134" spans="2:65" s="11" customFormat="1" ht="22.9" customHeight="1">
      <c r="B134" s="126"/>
      <c r="D134" s="127" t="s">
        <v>75</v>
      </c>
      <c r="E134" s="135" t="s">
        <v>198</v>
      </c>
      <c r="F134" s="135" t="s">
        <v>293</v>
      </c>
      <c r="I134" s="129"/>
      <c r="J134" s="136">
        <f>BK134</f>
        <v>0</v>
      </c>
      <c r="L134" s="126"/>
      <c r="M134" s="130"/>
      <c r="P134" s="131">
        <f>P135</f>
        <v>0</v>
      </c>
      <c r="R134" s="131">
        <f>R135</f>
        <v>0</v>
      </c>
      <c r="T134" s="132">
        <f>T135</f>
        <v>0.06</v>
      </c>
      <c r="AR134" s="127" t="s">
        <v>83</v>
      </c>
      <c r="AT134" s="133" t="s">
        <v>75</v>
      </c>
      <c r="AU134" s="133" t="s">
        <v>83</v>
      </c>
      <c r="AY134" s="127" t="s">
        <v>158</v>
      </c>
      <c r="BK134" s="134">
        <f>BK135</f>
        <v>0</v>
      </c>
    </row>
    <row r="135" spans="2:65" s="1" customFormat="1" ht="24.2" customHeight="1">
      <c r="B135" s="137"/>
      <c r="C135" s="138" t="s">
        <v>85</v>
      </c>
      <c r="D135" s="138" t="s">
        <v>161</v>
      </c>
      <c r="E135" s="139" t="s">
        <v>749</v>
      </c>
      <c r="F135" s="140" t="s">
        <v>750</v>
      </c>
      <c r="G135" s="141" t="s">
        <v>263</v>
      </c>
      <c r="H135" s="142">
        <v>10</v>
      </c>
      <c r="I135" s="143"/>
      <c r="J135" s="144">
        <f>ROUND(I135*H135,2)</f>
        <v>0</v>
      </c>
      <c r="K135" s="145"/>
      <c r="L135" s="31"/>
      <c r="M135" s="146" t="s">
        <v>1</v>
      </c>
      <c r="N135" s="147" t="s">
        <v>41</v>
      </c>
      <c r="P135" s="148">
        <f>O135*H135</f>
        <v>0</v>
      </c>
      <c r="Q135" s="148">
        <v>0</v>
      </c>
      <c r="R135" s="148">
        <f>Q135*H135</f>
        <v>0</v>
      </c>
      <c r="S135" s="148">
        <v>6.0000000000000001E-3</v>
      </c>
      <c r="T135" s="149">
        <f>S135*H135</f>
        <v>0.06</v>
      </c>
      <c r="AR135" s="150" t="s">
        <v>165</v>
      </c>
      <c r="AT135" s="150" t="s">
        <v>161</v>
      </c>
      <c r="AU135" s="150" t="s">
        <v>85</v>
      </c>
      <c r="AY135" s="16" t="s">
        <v>158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6" t="s">
        <v>83</v>
      </c>
      <c r="BK135" s="151">
        <f>ROUND(I135*H135,2)</f>
        <v>0</v>
      </c>
      <c r="BL135" s="16" t="s">
        <v>165</v>
      </c>
      <c r="BM135" s="150" t="s">
        <v>986</v>
      </c>
    </row>
    <row r="136" spans="2:65" s="11" customFormat="1" ht="22.9" customHeight="1">
      <c r="B136" s="126"/>
      <c r="D136" s="127" t="s">
        <v>75</v>
      </c>
      <c r="E136" s="135" t="s">
        <v>314</v>
      </c>
      <c r="F136" s="135" t="s">
        <v>315</v>
      </c>
      <c r="I136" s="129"/>
      <c r="J136" s="136">
        <f>BK136</f>
        <v>0</v>
      </c>
      <c r="L136" s="126"/>
      <c r="M136" s="130"/>
      <c r="P136" s="131">
        <f>SUM(P137:P144)</f>
        <v>0</v>
      </c>
      <c r="R136" s="131">
        <f>SUM(R137:R144)</f>
        <v>0</v>
      </c>
      <c r="T136" s="132">
        <f>SUM(T137:T144)</f>
        <v>0</v>
      </c>
      <c r="AR136" s="127" t="s">
        <v>83</v>
      </c>
      <c r="AT136" s="133" t="s">
        <v>75</v>
      </c>
      <c r="AU136" s="133" t="s">
        <v>83</v>
      </c>
      <c r="AY136" s="127" t="s">
        <v>158</v>
      </c>
      <c r="BK136" s="134">
        <f>SUM(BK137:BK144)</f>
        <v>0</v>
      </c>
    </row>
    <row r="137" spans="2:65" s="1" customFormat="1" ht="24.2" customHeight="1">
      <c r="B137" s="137"/>
      <c r="C137" s="138" t="s">
        <v>170</v>
      </c>
      <c r="D137" s="138" t="s">
        <v>161</v>
      </c>
      <c r="E137" s="139" t="s">
        <v>317</v>
      </c>
      <c r="F137" s="140" t="s">
        <v>318</v>
      </c>
      <c r="G137" s="141" t="s">
        <v>205</v>
      </c>
      <c r="H137" s="142">
        <v>0.114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165</v>
      </c>
      <c r="AT137" s="150" t="s">
        <v>161</v>
      </c>
      <c r="AU137" s="150" t="s">
        <v>85</v>
      </c>
      <c r="AY137" s="16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6" t="s">
        <v>83</v>
      </c>
      <c r="BK137" s="151">
        <f>ROUND(I137*H137,2)</f>
        <v>0</v>
      </c>
      <c r="BL137" s="16" t="s">
        <v>165</v>
      </c>
      <c r="BM137" s="150" t="s">
        <v>987</v>
      </c>
    </row>
    <row r="138" spans="2:65" s="1" customFormat="1" ht="24.2" customHeight="1">
      <c r="B138" s="137"/>
      <c r="C138" s="138" t="s">
        <v>165</v>
      </c>
      <c r="D138" s="138" t="s">
        <v>161</v>
      </c>
      <c r="E138" s="139" t="s">
        <v>321</v>
      </c>
      <c r="F138" s="140" t="s">
        <v>322</v>
      </c>
      <c r="G138" s="141" t="s">
        <v>205</v>
      </c>
      <c r="H138" s="142">
        <v>0.114</v>
      </c>
      <c r="I138" s="143"/>
      <c r="J138" s="144">
        <f>ROUND(I138*H138,2)</f>
        <v>0</v>
      </c>
      <c r="K138" s="145"/>
      <c r="L138" s="31"/>
      <c r="M138" s="146" t="s">
        <v>1</v>
      </c>
      <c r="N138" s="147" t="s">
        <v>41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165</v>
      </c>
      <c r="AT138" s="150" t="s">
        <v>161</v>
      </c>
      <c r="AU138" s="150" t="s">
        <v>85</v>
      </c>
      <c r="AY138" s="16" t="s">
        <v>158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6" t="s">
        <v>83</v>
      </c>
      <c r="BK138" s="151">
        <f>ROUND(I138*H138,2)</f>
        <v>0</v>
      </c>
      <c r="BL138" s="16" t="s">
        <v>165</v>
      </c>
      <c r="BM138" s="150" t="s">
        <v>988</v>
      </c>
    </row>
    <row r="139" spans="2:65" s="1" customFormat="1" ht="24.2" customHeight="1">
      <c r="B139" s="137"/>
      <c r="C139" s="138" t="s">
        <v>177</v>
      </c>
      <c r="D139" s="138" t="s">
        <v>161</v>
      </c>
      <c r="E139" s="139" t="s">
        <v>325</v>
      </c>
      <c r="F139" s="140" t="s">
        <v>326</v>
      </c>
      <c r="G139" s="141" t="s">
        <v>205</v>
      </c>
      <c r="H139" s="142">
        <v>1.1399999999999999</v>
      </c>
      <c r="I139" s="143"/>
      <c r="J139" s="144">
        <f>ROUND(I139*H139,2)</f>
        <v>0</v>
      </c>
      <c r="K139" s="145"/>
      <c r="L139" s="31"/>
      <c r="M139" s="146" t="s">
        <v>1</v>
      </c>
      <c r="N139" s="147" t="s">
        <v>41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165</v>
      </c>
      <c r="AT139" s="150" t="s">
        <v>161</v>
      </c>
      <c r="AU139" s="150" t="s">
        <v>85</v>
      </c>
      <c r="AY139" s="16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6" t="s">
        <v>83</v>
      </c>
      <c r="BK139" s="151">
        <f>ROUND(I139*H139,2)</f>
        <v>0</v>
      </c>
      <c r="BL139" s="16" t="s">
        <v>165</v>
      </c>
      <c r="BM139" s="150" t="s">
        <v>989</v>
      </c>
    </row>
    <row r="140" spans="2:65" s="12" customFormat="1" ht="11.25">
      <c r="B140" s="152"/>
      <c r="D140" s="153" t="s">
        <v>192</v>
      </c>
      <c r="F140" s="155" t="s">
        <v>990</v>
      </c>
      <c r="H140" s="156">
        <v>1.1399999999999999</v>
      </c>
      <c r="I140" s="157"/>
      <c r="L140" s="152"/>
      <c r="M140" s="158"/>
      <c r="T140" s="159"/>
      <c r="AT140" s="154" t="s">
        <v>192</v>
      </c>
      <c r="AU140" s="154" t="s">
        <v>85</v>
      </c>
      <c r="AV140" s="12" t="s">
        <v>85</v>
      </c>
      <c r="AW140" s="12" t="s">
        <v>3</v>
      </c>
      <c r="AX140" s="12" t="s">
        <v>83</v>
      </c>
      <c r="AY140" s="154" t="s">
        <v>158</v>
      </c>
    </row>
    <row r="141" spans="2:65" s="1" customFormat="1" ht="33" customHeight="1">
      <c r="B141" s="137"/>
      <c r="C141" s="138" t="s">
        <v>181</v>
      </c>
      <c r="D141" s="138" t="s">
        <v>161</v>
      </c>
      <c r="E141" s="139" t="s">
        <v>991</v>
      </c>
      <c r="F141" s="140" t="s">
        <v>992</v>
      </c>
      <c r="G141" s="141" t="s">
        <v>205</v>
      </c>
      <c r="H141" s="142">
        <v>0.114</v>
      </c>
      <c r="I141" s="143"/>
      <c r="J141" s="144">
        <f>ROUND(I141*H141,2)</f>
        <v>0</v>
      </c>
      <c r="K141" s="145"/>
      <c r="L141" s="31"/>
      <c r="M141" s="146" t="s">
        <v>1</v>
      </c>
      <c r="N141" s="147" t="s">
        <v>41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165</v>
      </c>
      <c r="AT141" s="150" t="s">
        <v>161</v>
      </c>
      <c r="AU141" s="150" t="s">
        <v>85</v>
      </c>
      <c r="AY141" s="16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6" t="s">
        <v>83</v>
      </c>
      <c r="BK141" s="151">
        <f>ROUND(I141*H141,2)</f>
        <v>0</v>
      </c>
      <c r="BL141" s="16" t="s">
        <v>165</v>
      </c>
      <c r="BM141" s="150" t="s">
        <v>993</v>
      </c>
    </row>
    <row r="142" spans="2:65" s="1" customFormat="1" ht="16.5" customHeight="1">
      <c r="B142" s="137"/>
      <c r="C142" s="138" t="s">
        <v>187</v>
      </c>
      <c r="D142" s="138" t="s">
        <v>161</v>
      </c>
      <c r="E142" s="139" t="s">
        <v>994</v>
      </c>
      <c r="F142" s="140" t="s">
        <v>995</v>
      </c>
      <c r="G142" s="141" t="s">
        <v>205</v>
      </c>
      <c r="H142" s="142">
        <v>0.114</v>
      </c>
      <c r="I142" s="143"/>
      <c r="J142" s="144">
        <f>ROUND(I142*H142,2)</f>
        <v>0</v>
      </c>
      <c r="K142" s="145"/>
      <c r="L142" s="31"/>
      <c r="M142" s="146" t="s">
        <v>1</v>
      </c>
      <c r="N142" s="147" t="s">
        <v>41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165</v>
      </c>
      <c r="AT142" s="150" t="s">
        <v>161</v>
      </c>
      <c r="AU142" s="150" t="s">
        <v>85</v>
      </c>
      <c r="AY142" s="16" t="s">
        <v>158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6" t="s">
        <v>83</v>
      </c>
      <c r="BK142" s="151">
        <f>ROUND(I142*H142,2)</f>
        <v>0</v>
      </c>
      <c r="BL142" s="16" t="s">
        <v>165</v>
      </c>
      <c r="BM142" s="150" t="s">
        <v>996</v>
      </c>
    </row>
    <row r="143" spans="2:65" s="1" customFormat="1" ht="24.2" customHeight="1">
      <c r="B143" s="137"/>
      <c r="C143" s="138" t="s">
        <v>194</v>
      </c>
      <c r="D143" s="138" t="s">
        <v>161</v>
      </c>
      <c r="E143" s="139" t="s">
        <v>997</v>
      </c>
      <c r="F143" s="140" t="s">
        <v>998</v>
      </c>
      <c r="G143" s="141" t="s">
        <v>205</v>
      </c>
      <c r="H143" s="142">
        <v>0.114</v>
      </c>
      <c r="I143" s="143"/>
      <c r="J143" s="144">
        <f>ROUND(I143*H143,2)</f>
        <v>0</v>
      </c>
      <c r="K143" s="145"/>
      <c r="L143" s="31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165</v>
      </c>
      <c r="AT143" s="150" t="s">
        <v>161</v>
      </c>
      <c r="AU143" s="150" t="s">
        <v>85</v>
      </c>
      <c r="AY143" s="16" t="s">
        <v>158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6" t="s">
        <v>83</v>
      </c>
      <c r="BK143" s="151">
        <f>ROUND(I143*H143,2)</f>
        <v>0</v>
      </c>
      <c r="BL143" s="16" t="s">
        <v>165</v>
      </c>
      <c r="BM143" s="150" t="s">
        <v>999</v>
      </c>
    </row>
    <row r="144" spans="2:65" s="1" customFormat="1" ht="24.2" customHeight="1">
      <c r="B144" s="137"/>
      <c r="C144" s="138" t="s">
        <v>198</v>
      </c>
      <c r="D144" s="138" t="s">
        <v>161</v>
      </c>
      <c r="E144" s="139" t="s">
        <v>765</v>
      </c>
      <c r="F144" s="140" t="s">
        <v>766</v>
      </c>
      <c r="G144" s="141" t="s">
        <v>205</v>
      </c>
      <c r="H144" s="142">
        <v>0.114</v>
      </c>
      <c r="I144" s="143"/>
      <c r="J144" s="144">
        <f>ROUND(I144*H144,2)</f>
        <v>0</v>
      </c>
      <c r="K144" s="145"/>
      <c r="L144" s="31"/>
      <c r="M144" s="146" t="s">
        <v>1</v>
      </c>
      <c r="N144" s="147" t="s">
        <v>41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165</v>
      </c>
      <c r="AT144" s="150" t="s">
        <v>161</v>
      </c>
      <c r="AU144" s="150" t="s">
        <v>85</v>
      </c>
      <c r="AY144" s="16" t="s">
        <v>158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6" t="s">
        <v>83</v>
      </c>
      <c r="BK144" s="151">
        <f>ROUND(I144*H144,2)</f>
        <v>0</v>
      </c>
      <c r="BL144" s="16" t="s">
        <v>165</v>
      </c>
      <c r="BM144" s="150" t="s">
        <v>1000</v>
      </c>
    </row>
    <row r="145" spans="2:65" s="11" customFormat="1" ht="22.9" customHeight="1">
      <c r="B145" s="126"/>
      <c r="D145" s="127" t="s">
        <v>75</v>
      </c>
      <c r="E145" s="135" t="s">
        <v>333</v>
      </c>
      <c r="F145" s="135" t="s">
        <v>334</v>
      </c>
      <c r="I145" s="129"/>
      <c r="J145" s="136">
        <f>BK145</f>
        <v>0</v>
      </c>
      <c r="L145" s="126"/>
      <c r="M145" s="130"/>
      <c r="P145" s="131">
        <f>P146</f>
        <v>0</v>
      </c>
      <c r="R145" s="131">
        <f>R146</f>
        <v>0</v>
      </c>
      <c r="T145" s="132">
        <f>T146</f>
        <v>0</v>
      </c>
      <c r="AR145" s="127" t="s">
        <v>83</v>
      </c>
      <c r="AT145" s="133" t="s">
        <v>75</v>
      </c>
      <c r="AU145" s="133" t="s">
        <v>83</v>
      </c>
      <c r="AY145" s="127" t="s">
        <v>158</v>
      </c>
      <c r="BK145" s="134">
        <f>BK146</f>
        <v>0</v>
      </c>
    </row>
    <row r="146" spans="2:65" s="1" customFormat="1" ht="16.5" customHeight="1">
      <c r="B146" s="137"/>
      <c r="C146" s="138" t="s">
        <v>202</v>
      </c>
      <c r="D146" s="138" t="s">
        <v>161</v>
      </c>
      <c r="E146" s="139" t="s">
        <v>336</v>
      </c>
      <c r="F146" s="140" t="s">
        <v>337</v>
      </c>
      <c r="G146" s="141" t="s">
        <v>205</v>
      </c>
      <c r="H146" s="142">
        <v>5.7530000000000001</v>
      </c>
      <c r="I146" s="143"/>
      <c r="J146" s="144">
        <f>ROUND(I146*H146,2)</f>
        <v>0</v>
      </c>
      <c r="K146" s="145"/>
      <c r="L146" s="31"/>
      <c r="M146" s="146" t="s">
        <v>1</v>
      </c>
      <c r="N146" s="147" t="s">
        <v>41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165</v>
      </c>
      <c r="AT146" s="150" t="s">
        <v>161</v>
      </c>
      <c r="AU146" s="150" t="s">
        <v>85</v>
      </c>
      <c r="AY146" s="16" t="s">
        <v>158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6" t="s">
        <v>83</v>
      </c>
      <c r="BK146" s="151">
        <f>ROUND(I146*H146,2)</f>
        <v>0</v>
      </c>
      <c r="BL146" s="16" t="s">
        <v>165</v>
      </c>
      <c r="BM146" s="150" t="s">
        <v>1001</v>
      </c>
    </row>
    <row r="147" spans="2:65" s="11" customFormat="1" ht="25.9" customHeight="1">
      <c r="B147" s="126"/>
      <c r="D147" s="127" t="s">
        <v>75</v>
      </c>
      <c r="E147" s="128" t="s">
        <v>339</v>
      </c>
      <c r="F147" s="128" t="s">
        <v>340</v>
      </c>
      <c r="I147" s="129"/>
      <c r="J147" s="116">
        <f>BK147</f>
        <v>0</v>
      </c>
      <c r="L147" s="126"/>
      <c r="M147" s="130"/>
      <c r="P147" s="131">
        <f>P148+P156+P161</f>
        <v>0</v>
      </c>
      <c r="R147" s="131">
        <f>R148+R156+R161</f>
        <v>0.10985</v>
      </c>
      <c r="T147" s="132">
        <f>T148+T156+T161</f>
        <v>5.4370000000000002E-2</v>
      </c>
      <c r="AR147" s="127" t="s">
        <v>85</v>
      </c>
      <c r="AT147" s="133" t="s">
        <v>75</v>
      </c>
      <c r="AU147" s="133" t="s">
        <v>76</v>
      </c>
      <c r="AY147" s="127" t="s">
        <v>158</v>
      </c>
      <c r="BK147" s="134">
        <f>BK148+BK156+BK161</f>
        <v>0</v>
      </c>
    </row>
    <row r="148" spans="2:65" s="11" customFormat="1" ht="22.9" customHeight="1">
      <c r="B148" s="126"/>
      <c r="D148" s="127" t="s">
        <v>75</v>
      </c>
      <c r="E148" s="135" t="s">
        <v>1002</v>
      </c>
      <c r="F148" s="135" t="s">
        <v>1003</v>
      </c>
      <c r="I148" s="129"/>
      <c r="J148" s="136">
        <f>BK148</f>
        <v>0</v>
      </c>
      <c r="L148" s="126"/>
      <c r="M148" s="130"/>
      <c r="P148" s="131">
        <f>SUM(P149:P155)</f>
        <v>0</v>
      </c>
      <c r="R148" s="131">
        <f>SUM(R149:R155)</f>
        <v>1.9479999999999997E-2</v>
      </c>
      <c r="T148" s="132">
        <f>SUM(T149:T155)</f>
        <v>7.62E-3</v>
      </c>
      <c r="AR148" s="127" t="s">
        <v>85</v>
      </c>
      <c r="AT148" s="133" t="s">
        <v>75</v>
      </c>
      <c r="AU148" s="133" t="s">
        <v>83</v>
      </c>
      <c r="AY148" s="127" t="s">
        <v>158</v>
      </c>
      <c r="BK148" s="134">
        <f>SUM(BK149:BK155)</f>
        <v>0</v>
      </c>
    </row>
    <row r="149" spans="2:65" s="1" customFormat="1" ht="24.2" customHeight="1">
      <c r="B149" s="137"/>
      <c r="C149" s="138" t="s">
        <v>159</v>
      </c>
      <c r="D149" s="138" t="s">
        <v>161</v>
      </c>
      <c r="E149" s="139" t="s">
        <v>1004</v>
      </c>
      <c r="F149" s="140" t="s">
        <v>1005</v>
      </c>
      <c r="G149" s="141" t="s">
        <v>263</v>
      </c>
      <c r="H149" s="142">
        <v>10</v>
      </c>
      <c r="I149" s="143"/>
      <c r="J149" s="144">
        <f t="shared" ref="J149:J155" si="0">ROUND(I149*H149,2)</f>
        <v>0</v>
      </c>
      <c r="K149" s="145"/>
      <c r="L149" s="31"/>
      <c r="M149" s="146" t="s">
        <v>1</v>
      </c>
      <c r="N149" s="147" t="s">
        <v>41</v>
      </c>
      <c r="P149" s="148">
        <f t="shared" ref="P149:P155" si="1">O149*H149</f>
        <v>0</v>
      </c>
      <c r="Q149" s="148">
        <v>1.48E-3</v>
      </c>
      <c r="R149" s="148">
        <f t="shared" ref="R149:R155" si="2">Q149*H149</f>
        <v>1.4800000000000001E-2</v>
      </c>
      <c r="S149" s="148">
        <v>0</v>
      </c>
      <c r="T149" s="149">
        <f t="shared" ref="T149:T155" si="3">S149*H149</f>
        <v>0</v>
      </c>
      <c r="AR149" s="150" t="s">
        <v>234</v>
      </c>
      <c r="AT149" s="150" t="s">
        <v>161</v>
      </c>
      <c r="AU149" s="150" t="s">
        <v>85</v>
      </c>
      <c r="AY149" s="16" t="s">
        <v>158</v>
      </c>
      <c r="BE149" s="151">
        <f t="shared" ref="BE149:BE155" si="4">IF(N149="základní",J149,0)</f>
        <v>0</v>
      </c>
      <c r="BF149" s="151">
        <f t="shared" ref="BF149:BF155" si="5">IF(N149="snížená",J149,0)</f>
        <v>0</v>
      </c>
      <c r="BG149" s="151">
        <f t="shared" ref="BG149:BG155" si="6">IF(N149="zákl. přenesená",J149,0)</f>
        <v>0</v>
      </c>
      <c r="BH149" s="151">
        <f t="shared" ref="BH149:BH155" si="7">IF(N149="sníž. přenesená",J149,0)</f>
        <v>0</v>
      </c>
      <c r="BI149" s="151">
        <f t="shared" ref="BI149:BI155" si="8">IF(N149="nulová",J149,0)</f>
        <v>0</v>
      </c>
      <c r="BJ149" s="16" t="s">
        <v>83</v>
      </c>
      <c r="BK149" s="151">
        <f t="shared" ref="BK149:BK155" si="9">ROUND(I149*H149,2)</f>
        <v>0</v>
      </c>
      <c r="BL149" s="16" t="s">
        <v>234</v>
      </c>
      <c r="BM149" s="150" t="s">
        <v>1006</v>
      </c>
    </row>
    <row r="150" spans="2:65" s="1" customFormat="1" ht="16.5" customHeight="1">
      <c r="B150" s="137"/>
      <c r="C150" s="138" t="s">
        <v>8</v>
      </c>
      <c r="D150" s="138" t="s">
        <v>161</v>
      </c>
      <c r="E150" s="139" t="s">
        <v>1007</v>
      </c>
      <c r="F150" s="140" t="s">
        <v>1008</v>
      </c>
      <c r="G150" s="141" t="s">
        <v>263</v>
      </c>
      <c r="H150" s="142">
        <v>3</v>
      </c>
      <c r="I150" s="143"/>
      <c r="J150" s="144">
        <f t="shared" si="0"/>
        <v>0</v>
      </c>
      <c r="K150" s="145"/>
      <c r="L150" s="31"/>
      <c r="M150" s="146" t="s">
        <v>1</v>
      </c>
      <c r="N150" s="147" t="s">
        <v>41</v>
      </c>
      <c r="P150" s="148">
        <f t="shared" si="1"/>
        <v>0</v>
      </c>
      <c r="Q150" s="148">
        <v>4.0000000000000003E-5</v>
      </c>
      <c r="R150" s="148">
        <f t="shared" si="2"/>
        <v>1.2000000000000002E-4</v>
      </c>
      <c r="S150" s="148">
        <v>2.5400000000000002E-3</v>
      </c>
      <c r="T150" s="149">
        <f t="shared" si="3"/>
        <v>7.62E-3</v>
      </c>
      <c r="AR150" s="150" t="s">
        <v>234</v>
      </c>
      <c r="AT150" s="150" t="s">
        <v>161</v>
      </c>
      <c r="AU150" s="150" t="s">
        <v>85</v>
      </c>
      <c r="AY150" s="16" t="s">
        <v>158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6" t="s">
        <v>83</v>
      </c>
      <c r="BK150" s="151">
        <f t="shared" si="9"/>
        <v>0</v>
      </c>
      <c r="BL150" s="16" t="s">
        <v>234</v>
      </c>
      <c r="BM150" s="150" t="s">
        <v>1009</v>
      </c>
    </row>
    <row r="151" spans="2:65" s="1" customFormat="1" ht="21.75" customHeight="1">
      <c r="B151" s="137"/>
      <c r="C151" s="138" t="s">
        <v>217</v>
      </c>
      <c r="D151" s="138" t="s">
        <v>161</v>
      </c>
      <c r="E151" s="139" t="s">
        <v>1010</v>
      </c>
      <c r="F151" s="140" t="s">
        <v>1011</v>
      </c>
      <c r="G151" s="141" t="s">
        <v>263</v>
      </c>
      <c r="H151" s="142">
        <v>10</v>
      </c>
      <c r="I151" s="143"/>
      <c r="J151" s="144">
        <f t="shared" si="0"/>
        <v>0</v>
      </c>
      <c r="K151" s="145"/>
      <c r="L151" s="31"/>
      <c r="M151" s="146" t="s">
        <v>1</v>
      </c>
      <c r="N151" s="147" t="s">
        <v>41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234</v>
      </c>
      <c r="AT151" s="150" t="s">
        <v>161</v>
      </c>
      <c r="AU151" s="150" t="s">
        <v>85</v>
      </c>
      <c r="AY151" s="16" t="s">
        <v>158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6" t="s">
        <v>83</v>
      </c>
      <c r="BK151" s="151">
        <f t="shared" si="9"/>
        <v>0</v>
      </c>
      <c r="BL151" s="16" t="s">
        <v>234</v>
      </c>
      <c r="BM151" s="150" t="s">
        <v>1012</v>
      </c>
    </row>
    <row r="152" spans="2:65" s="1" customFormat="1" ht="21.75" customHeight="1">
      <c r="B152" s="137"/>
      <c r="C152" s="138" t="s">
        <v>223</v>
      </c>
      <c r="D152" s="138" t="s">
        <v>161</v>
      </c>
      <c r="E152" s="139" t="s">
        <v>1013</v>
      </c>
      <c r="F152" s="140" t="s">
        <v>1014</v>
      </c>
      <c r="G152" s="141" t="s">
        <v>366</v>
      </c>
      <c r="H152" s="142">
        <v>2</v>
      </c>
      <c r="I152" s="143"/>
      <c r="J152" s="144">
        <f t="shared" si="0"/>
        <v>0</v>
      </c>
      <c r="K152" s="145"/>
      <c r="L152" s="31"/>
      <c r="M152" s="146" t="s">
        <v>1</v>
      </c>
      <c r="N152" s="147" t="s">
        <v>41</v>
      </c>
      <c r="P152" s="148">
        <f t="shared" si="1"/>
        <v>0</v>
      </c>
      <c r="Q152" s="148">
        <v>5.4000000000000001E-4</v>
      </c>
      <c r="R152" s="148">
        <f t="shared" si="2"/>
        <v>1.08E-3</v>
      </c>
      <c r="S152" s="148">
        <v>0</v>
      </c>
      <c r="T152" s="149">
        <f t="shared" si="3"/>
        <v>0</v>
      </c>
      <c r="AR152" s="150" t="s">
        <v>234</v>
      </c>
      <c r="AT152" s="150" t="s">
        <v>161</v>
      </c>
      <c r="AU152" s="150" t="s">
        <v>85</v>
      </c>
      <c r="AY152" s="16" t="s">
        <v>158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6" t="s">
        <v>83</v>
      </c>
      <c r="BK152" s="151">
        <f t="shared" si="9"/>
        <v>0</v>
      </c>
      <c r="BL152" s="16" t="s">
        <v>234</v>
      </c>
      <c r="BM152" s="150" t="s">
        <v>1015</v>
      </c>
    </row>
    <row r="153" spans="2:65" s="1" customFormat="1" ht="24.2" customHeight="1">
      <c r="B153" s="137"/>
      <c r="C153" s="138" t="s">
        <v>229</v>
      </c>
      <c r="D153" s="138" t="s">
        <v>161</v>
      </c>
      <c r="E153" s="139" t="s">
        <v>1016</v>
      </c>
      <c r="F153" s="140" t="s">
        <v>1005</v>
      </c>
      <c r="G153" s="141" t="s">
        <v>164</v>
      </c>
      <c r="H153" s="142">
        <v>1</v>
      </c>
      <c r="I153" s="143"/>
      <c r="J153" s="144">
        <f t="shared" si="0"/>
        <v>0</v>
      </c>
      <c r="K153" s="145"/>
      <c r="L153" s="31"/>
      <c r="M153" s="146" t="s">
        <v>1</v>
      </c>
      <c r="N153" s="147" t="s">
        <v>41</v>
      </c>
      <c r="P153" s="148">
        <f t="shared" si="1"/>
        <v>0</v>
      </c>
      <c r="Q153" s="148">
        <v>1.48E-3</v>
      </c>
      <c r="R153" s="148">
        <f t="shared" si="2"/>
        <v>1.48E-3</v>
      </c>
      <c r="S153" s="148">
        <v>0</v>
      </c>
      <c r="T153" s="149">
        <f t="shared" si="3"/>
        <v>0</v>
      </c>
      <c r="AR153" s="150" t="s">
        <v>234</v>
      </c>
      <c r="AT153" s="150" t="s">
        <v>161</v>
      </c>
      <c r="AU153" s="150" t="s">
        <v>85</v>
      </c>
      <c r="AY153" s="16" t="s">
        <v>158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6" t="s">
        <v>83</v>
      </c>
      <c r="BK153" s="151">
        <f t="shared" si="9"/>
        <v>0</v>
      </c>
      <c r="BL153" s="16" t="s">
        <v>234</v>
      </c>
      <c r="BM153" s="150" t="s">
        <v>1017</v>
      </c>
    </row>
    <row r="154" spans="2:65" s="1" customFormat="1" ht="33" customHeight="1">
      <c r="B154" s="137"/>
      <c r="C154" s="138" t="s">
        <v>234</v>
      </c>
      <c r="D154" s="138" t="s">
        <v>161</v>
      </c>
      <c r="E154" s="139" t="s">
        <v>1018</v>
      </c>
      <c r="F154" s="140" t="s">
        <v>1019</v>
      </c>
      <c r="G154" s="141" t="s">
        <v>263</v>
      </c>
      <c r="H154" s="142">
        <v>10</v>
      </c>
      <c r="I154" s="143"/>
      <c r="J154" s="144">
        <f t="shared" si="0"/>
        <v>0</v>
      </c>
      <c r="K154" s="145"/>
      <c r="L154" s="31"/>
      <c r="M154" s="146" t="s">
        <v>1</v>
      </c>
      <c r="N154" s="147" t="s">
        <v>41</v>
      </c>
      <c r="P154" s="148">
        <f t="shared" si="1"/>
        <v>0</v>
      </c>
      <c r="Q154" s="148">
        <v>2.0000000000000001E-4</v>
      </c>
      <c r="R154" s="148">
        <f t="shared" si="2"/>
        <v>2E-3</v>
      </c>
      <c r="S154" s="148">
        <v>0</v>
      </c>
      <c r="T154" s="149">
        <f t="shared" si="3"/>
        <v>0</v>
      </c>
      <c r="AR154" s="150" t="s">
        <v>234</v>
      </c>
      <c r="AT154" s="150" t="s">
        <v>161</v>
      </c>
      <c r="AU154" s="150" t="s">
        <v>85</v>
      </c>
      <c r="AY154" s="16" t="s">
        <v>158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6" t="s">
        <v>83</v>
      </c>
      <c r="BK154" s="151">
        <f t="shared" si="9"/>
        <v>0</v>
      </c>
      <c r="BL154" s="16" t="s">
        <v>234</v>
      </c>
      <c r="BM154" s="150" t="s">
        <v>1020</v>
      </c>
    </row>
    <row r="155" spans="2:65" s="1" customFormat="1" ht="24.2" customHeight="1">
      <c r="B155" s="137"/>
      <c r="C155" s="138" t="s">
        <v>239</v>
      </c>
      <c r="D155" s="138" t="s">
        <v>161</v>
      </c>
      <c r="E155" s="139" t="s">
        <v>1021</v>
      </c>
      <c r="F155" s="140" t="s">
        <v>1022</v>
      </c>
      <c r="G155" s="141" t="s">
        <v>205</v>
      </c>
      <c r="H155" s="142">
        <v>1.9E-2</v>
      </c>
      <c r="I155" s="143"/>
      <c r="J155" s="144">
        <f t="shared" si="0"/>
        <v>0</v>
      </c>
      <c r="K155" s="145"/>
      <c r="L155" s="31"/>
      <c r="M155" s="146" t="s">
        <v>1</v>
      </c>
      <c r="N155" s="147" t="s">
        <v>41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234</v>
      </c>
      <c r="AT155" s="150" t="s">
        <v>161</v>
      </c>
      <c r="AU155" s="150" t="s">
        <v>85</v>
      </c>
      <c r="AY155" s="16" t="s">
        <v>158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6" t="s">
        <v>83</v>
      </c>
      <c r="BK155" s="151">
        <f t="shared" si="9"/>
        <v>0</v>
      </c>
      <c r="BL155" s="16" t="s">
        <v>234</v>
      </c>
      <c r="BM155" s="150" t="s">
        <v>1023</v>
      </c>
    </row>
    <row r="156" spans="2:65" s="11" customFormat="1" ht="22.9" customHeight="1">
      <c r="B156" s="126"/>
      <c r="D156" s="127" t="s">
        <v>75</v>
      </c>
      <c r="E156" s="135" t="s">
        <v>1024</v>
      </c>
      <c r="F156" s="135" t="s">
        <v>1025</v>
      </c>
      <c r="I156" s="129"/>
      <c r="J156" s="136">
        <f>BK156</f>
        <v>0</v>
      </c>
      <c r="L156" s="126"/>
      <c r="M156" s="130"/>
      <c r="P156" s="131">
        <f>SUM(P157:P160)</f>
        <v>0</v>
      </c>
      <c r="R156" s="131">
        <f>SUM(R157:R160)</f>
        <v>2.0899999999999998E-3</v>
      </c>
      <c r="T156" s="132">
        <f>SUM(T157:T160)</f>
        <v>0</v>
      </c>
      <c r="AR156" s="127" t="s">
        <v>85</v>
      </c>
      <c r="AT156" s="133" t="s">
        <v>75</v>
      </c>
      <c r="AU156" s="133" t="s">
        <v>83</v>
      </c>
      <c r="AY156" s="127" t="s">
        <v>158</v>
      </c>
      <c r="BK156" s="134">
        <f>SUM(BK157:BK160)</f>
        <v>0</v>
      </c>
    </row>
    <row r="157" spans="2:65" s="1" customFormat="1" ht="24.2" customHeight="1">
      <c r="B157" s="137"/>
      <c r="C157" s="138" t="s">
        <v>244</v>
      </c>
      <c r="D157" s="138" t="s">
        <v>161</v>
      </c>
      <c r="E157" s="139" t="s">
        <v>1026</v>
      </c>
      <c r="F157" s="140" t="s">
        <v>1027</v>
      </c>
      <c r="G157" s="141" t="s">
        <v>366</v>
      </c>
      <c r="H157" s="142">
        <v>1</v>
      </c>
      <c r="I157" s="143"/>
      <c r="J157" s="144">
        <f>ROUND(I157*H157,2)</f>
        <v>0</v>
      </c>
      <c r="K157" s="145"/>
      <c r="L157" s="31"/>
      <c r="M157" s="146" t="s">
        <v>1</v>
      </c>
      <c r="N157" s="147" t="s">
        <v>41</v>
      </c>
      <c r="P157" s="148">
        <f>O157*H157</f>
        <v>0</v>
      </c>
      <c r="Q157" s="148">
        <v>2.5999999999999998E-4</v>
      </c>
      <c r="R157" s="148">
        <f>Q157*H157</f>
        <v>2.5999999999999998E-4</v>
      </c>
      <c r="S157" s="148">
        <v>0</v>
      </c>
      <c r="T157" s="149">
        <f>S157*H157</f>
        <v>0</v>
      </c>
      <c r="AR157" s="150" t="s">
        <v>234</v>
      </c>
      <c r="AT157" s="150" t="s">
        <v>161</v>
      </c>
      <c r="AU157" s="150" t="s">
        <v>85</v>
      </c>
      <c r="AY157" s="16" t="s">
        <v>158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6" t="s">
        <v>83</v>
      </c>
      <c r="BK157" s="151">
        <f>ROUND(I157*H157,2)</f>
        <v>0</v>
      </c>
      <c r="BL157" s="16" t="s">
        <v>234</v>
      </c>
      <c r="BM157" s="150" t="s">
        <v>1028</v>
      </c>
    </row>
    <row r="158" spans="2:65" s="1" customFormat="1" ht="24.2" customHeight="1">
      <c r="B158" s="137"/>
      <c r="C158" s="138" t="s">
        <v>249</v>
      </c>
      <c r="D158" s="138" t="s">
        <v>161</v>
      </c>
      <c r="E158" s="139" t="s">
        <v>1029</v>
      </c>
      <c r="F158" s="140" t="s">
        <v>1030</v>
      </c>
      <c r="G158" s="141" t="s">
        <v>366</v>
      </c>
      <c r="H158" s="142">
        <v>1</v>
      </c>
      <c r="I158" s="143"/>
      <c r="J158" s="144">
        <f>ROUND(I158*H158,2)</f>
        <v>0</v>
      </c>
      <c r="K158" s="145"/>
      <c r="L158" s="31"/>
      <c r="M158" s="146" t="s">
        <v>1</v>
      </c>
      <c r="N158" s="147" t="s">
        <v>41</v>
      </c>
      <c r="P158" s="148">
        <f>O158*H158</f>
        <v>0</v>
      </c>
      <c r="Q158" s="148">
        <v>1.1E-4</v>
      </c>
      <c r="R158" s="148">
        <f>Q158*H158</f>
        <v>1.1E-4</v>
      </c>
      <c r="S158" s="148">
        <v>0</v>
      </c>
      <c r="T158" s="149">
        <f>S158*H158</f>
        <v>0</v>
      </c>
      <c r="AR158" s="150" t="s">
        <v>234</v>
      </c>
      <c r="AT158" s="150" t="s">
        <v>161</v>
      </c>
      <c r="AU158" s="150" t="s">
        <v>85</v>
      </c>
      <c r="AY158" s="16" t="s">
        <v>158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6" t="s">
        <v>83</v>
      </c>
      <c r="BK158" s="151">
        <f>ROUND(I158*H158,2)</f>
        <v>0</v>
      </c>
      <c r="BL158" s="16" t="s">
        <v>234</v>
      </c>
      <c r="BM158" s="150" t="s">
        <v>1031</v>
      </c>
    </row>
    <row r="159" spans="2:65" s="1" customFormat="1" ht="24.2" customHeight="1">
      <c r="B159" s="137"/>
      <c r="C159" s="138" t="s">
        <v>256</v>
      </c>
      <c r="D159" s="138" t="s">
        <v>161</v>
      </c>
      <c r="E159" s="139" t="s">
        <v>1032</v>
      </c>
      <c r="F159" s="140" t="s">
        <v>1033</v>
      </c>
      <c r="G159" s="141" t="s">
        <v>366</v>
      </c>
      <c r="H159" s="142">
        <v>2</v>
      </c>
      <c r="I159" s="143"/>
      <c r="J159" s="144">
        <f>ROUND(I159*H159,2)</f>
        <v>0</v>
      </c>
      <c r="K159" s="145"/>
      <c r="L159" s="31"/>
      <c r="M159" s="146" t="s">
        <v>1</v>
      </c>
      <c r="N159" s="147" t="s">
        <v>41</v>
      </c>
      <c r="P159" s="148">
        <f>O159*H159</f>
        <v>0</v>
      </c>
      <c r="Q159" s="148">
        <v>8.5999999999999998E-4</v>
      </c>
      <c r="R159" s="148">
        <f>Q159*H159</f>
        <v>1.72E-3</v>
      </c>
      <c r="S159" s="148">
        <v>0</v>
      </c>
      <c r="T159" s="149">
        <f>S159*H159</f>
        <v>0</v>
      </c>
      <c r="AR159" s="150" t="s">
        <v>234</v>
      </c>
      <c r="AT159" s="150" t="s">
        <v>161</v>
      </c>
      <c r="AU159" s="150" t="s">
        <v>85</v>
      </c>
      <c r="AY159" s="16" t="s">
        <v>158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6" t="s">
        <v>83</v>
      </c>
      <c r="BK159" s="151">
        <f>ROUND(I159*H159,2)</f>
        <v>0</v>
      </c>
      <c r="BL159" s="16" t="s">
        <v>234</v>
      </c>
      <c r="BM159" s="150" t="s">
        <v>1034</v>
      </c>
    </row>
    <row r="160" spans="2:65" s="1" customFormat="1" ht="21.75" customHeight="1">
      <c r="B160" s="137"/>
      <c r="C160" s="138" t="s">
        <v>7</v>
      </c>
      <c r="D160" s="138" t="s">
        <v>161</v>
      </c>
      <c r="E160" s="139" t="s">
        <v>1035</v>
      </c>
      <c r="F160" s="140" t="s">
        <v>1036</v>
      </c>
      <c r="G160" s="141" t="s">
        <v>205</v>
      </c>
      <c r="H160" s="142">
        <v>2E-3</v>
      </c>
      <c r="I160" s="143"/>
      <c r="J160" s="144">
        <f>ROUND(I160*H160,2)</f>
        <v>0</v>
      </c>
      <c r="K160" s="145"/>
      <c r="L160" s="31"/>
      <c r="M160" s="146" t="s">
        <v>1</v>
      </c>
      <c r="N160" s="147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234</v>
      </c>
      <c r="AT160" s="150" t="s">
        <v>161</v>
      </c>
      <c r="AU160" s="150" t="s">
        <v>85</v>
      </c>
      <c r="AY160" s="16" t="s">
        <v>158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6" t="s">
        <v>83</v>
      </c>
      <c r="BK160" s="151">
        <f>ROUND(I160*H160,2)</f>
        <v>0</v>
      </c>
      <c r="BL160" s="16" t="s">
        <v>234</v>
      </c>
      <c r="BM160" s="150" t="s">
        <v>1037</v>
      </c>
    </row>
    <row r="161" spans="2:65" s="11" customFormat="1" ht="22.9" customHeight="1">
      <c r="B161" s="126"/>
      <c r="D161" s="127" t="s">
        <v>75</v>
      </c>
      <c r="E161" s="135" t="s">
        <v>1038</v>
      </c>
      <c r="F161" s="135" t="s">
        <v>1039</v>
      </c>
      <c r="I161" s="129"/>
      <c r="J161" s="136">
        <f>BK161</f>
        <v>0</v>
      </c>
      <c r="L161" s="126"/>
      <c r="M161" s="130"/>
      <c r="P161" s="131">
        <f>SUM(P162:P165)</f>
        <v>0</v>
      </c>
      <c r="R161" s="131">
        <f>SUM(R162:R165)</f>
        <v>8.8279999999999997E-2</v>
      </c>
      <c r="T161" s="132">
        <f>SUM(T162:T165)</f>
        <v>4.675E-2</v>
      </c>
      <c r="AR161" s="127" t="s">
        <v>85</v>
      </c>
      <c r="AT161" s="133" t="s">
        <v>75</v>
      </c>
      <c r="AU161" s="133" t="s">
        <v>83</v>
      </c>
      <c r="AY161" s="127" t="s">
        <v>158</v>
      </c>
      <c r="BK161" s="134">
        <f>SUM(BK162:BK165)</f>
        <v>0</v>
      </c>
    </row>
    <row r="162" spans="2:65" s="1" customFormat="1" ht="24.2" customHeight="1">
      <c r="B162" s="137"/>
      <c r="C162" s="138" t="s">
        <v>266</v>
      </c>
      <c r="D162" s="138" t="s">
        <v>161</v>
      </c>
      <c r="E162" s="139" t="s">
        <v>1040</v>
      </c>
      <c r="F162" s="140" t="s">
        <v>1041</v>
      </c>
      <c r="G162" s="141" t="s">
        <v>366</v>
      </c>
      <c r="H162" s="142">
        <v>1</v>
      </c>
      <c r="I162" s="143"/>
      <c r="J162" s="144">
        <f>ROUND(I162*H162,2)</f>
        <v>0</v>
      </c>
      <c r="K162" s="145"/>
      <c r="L162" s="31"/>
      <c r="M162" s="146" t="s">
        <v>1</v>
      </c>
      <c r="N162" s="147" t="s">
        <v>41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234</v>
      </c>
      <c r="AT162" s="150" t="s">
        <v>161</v>
      </c>
      <c r="AU162" s="150" t="s">
        <v>85</v>
      </c>
      <c r="AY162" s="16" t="s">
        <v>158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6" t="s">
        <v>83</v>
      </c>
      <c r="BK162" s="151">
        <f>ROUND(I162*H162,2)</f>
        <v>0</v>
      </c>
      <c r="BL162" s="16" t="s">
        <v>234</v>
      </c>
      <c r="BM162" s="150" t="s">
        <v>1042</v>
      </c>
    </row>
    <row r="163" spans="2:65" s="1" customFormat="1" ht="24.2" customHeight="1">
      <c r="B163" s="137"/>
      <c r="C163" s="138" t="s">
        <v>272</v>
      </c>
      <c r="D163" s="138" t="s">
        <v>161</v>
      </c>
      <c r="E163" s="139" t="s">
        <v>1043</v>
      </c>
      <c r="F163" s="140" t="s">
        <v>1044</v>
      </c>
      <c r="G163" s="141" t="s">
        <v>366</v>
      </c>
      <c r="H163" s="142">
        <v>1</v>
      </c>
      <c r="I163" s="143"/>
      <c r="J163" s="144">
        <f>ROUND(I163*H163,2)</f>
        <v>0</v>
      </c>
      <c r="K163" s="145"/>
      <c r="L163" s="31"/>
      <c r="M163" s="146" t="s">
        <v>1</v>
      </c>
      <c r="N163" s="147" t="s">
        <v>41</v>
      </c>
      <c r="P163" s="148">
        <f>O163*H163</f>
        <v>0</v>
      </c>
      <c r="Q163" s="148">
        <v>8.0000000000000007E-5</v>
      </c>
      <c r="R163" s="148">
        <f>Q163*H163</f>
        <v>8.0000000000000007E-5</v>
      </c>
      <c r="S163" s="148">
        <v>4.675E-2</v>
      </c>
      <c r="T163" s="149">
        <f>S163*H163</f>
        <v>4.675E-2</v>
      </c>
      <c r="AR163" s="150" t="s">
        <v>234</v>
      </c>
      <c r="AT163" s="150" t="s">
        <v>161</v>
      </c>
      <c r="AU163" s="150" t="s">
        <v>85</v>
      </c>
      <c r="AY163" s="16" t="s">
        <v>158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6" t="s">
        <v>83</v>
      </c>
      <c r="BK163" s="151">
        <f>ROUND(I163*H163,2)</f>
        <v>0</v>
      </c>
      <c r="BL163" s="16" t="s">
        <v>234</v>
      </c>
      <c r="BM163" s="150" t="s">
        <v>1045</v>
      </c>
    </row>
    <row r="164" spans="2:65" s="1" customFormat="1" ht="37.9" customHeight="1">
      <c r="B164" s="137"/>
      <c r="C164" s="138" t="s">
        <v>277</v>
      </c>
      <c r="D164" s="138" t="s">
        <v>161</v>
      </c>
      <c r="E164" s="139" t="s">
        <v>1046</v>
      </c>
      <c r="F164" s="140" t="s">
        <v>1047</v>
      </c>
      <c r="G164" s="141" t="s">
        <v>366</v>
      </c>
      <c r="H164" s="142">
        <v>1</v>
      </c>
      <c r="I164" s="143"/>
      <c r="J164" s="144">
        <f>ROUND(I164*H164,2)</f>
        <v>0</v>
      </c>
      <c r="K164" s="145"/>
      <c r="L164" s="31"/>
      <c r="M164" s="146" t="s">
        <v>1</v>
      </c>
      <c r="N164" s="147" t="s">
        <v>41</v>
      </c>
      <c r="P164" s="148">
        <f>O164*H164</f>
        <v>0</v>
      </c>
      <c r="Q164" s="148">
        <v>8.8200000000000001E-2</v>
      </c>
      <c r="R164" s="148">
        <f>Q164*H164</f>
        <v>8.8200000000000001E-2</v>
      </c>
      <c r="S164" s="148">
        <v>0</v>
      </c>
      <c r="T164" s="149">
        <f>S164*H164</f>
        <v>0</v>
      </c>
      <c r="AR164" s="150" t="s">
        <v>234</v>
      </c>
      <c r="AT164" s="150" t="s">
        <v>161</v>
      </c>
      <c r="AU164" s="150" t="s">
        <v>85</v>
      </c>
      <c r="AY164" s="16" t="s">
        <v>158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6" t="s">
        <v>83</v>
      </c>
      <c r="BK164" s="151">
        <f>ROUND(I164*H164,2)</f>
        <v>0</v>
      </c>
      <c r="BL164" s="16" t="s">
        <v>234</v>
      </c>
      <c r="BM164" s="150" t="s">
        <v>1048</v>
      </c>
    </row>
    <row r="165" spans="2:65" s="1" customFormat="1" ht="24.2" customHeight="1">
      <c r="B165" s="137"/>
      <c r="C165" s="138" t="s">
        <v>281</v>
      </c>
      <c r="D165" s="138" t="s">
        <v>161</v>
      </c>
      <c r="E165" s="139" t="s">
        <v>1049</v>
      </c>
      <c r="F165" s="140" t="s">
        <v>1050</v>
      </c>
      <c r="G165" s="141" t="s">
        <v>205</v>
      </c>
      <c r="H165" s="142">
        <v>8.7999999999999995E-2</v>
      </c>
      <c r="I165" s="143"/>
      <c r="J165" s="144">
        <f>ROUND(I165*H165,2)</f>
        <v>0</v>
      </c>
      <c r="K165" s="145"/>
      <c r="L165" s="31"/>
      <c r="M165" s="146" t="s">
        <v>1</v>
      </c>
      <c r="N165" s="147" t="s">
        <v>41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234</v>
      </c>
      <c r="AT165" s="150" t="s">
        <v>161</v>
      </c>
      <c r="AU165" s="150" t="s">
        <v>85</v>
      </c>
      <c r="AY165" s="16" t="s">
        <v>158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6" t="s">
        <v>83</v>
      </c>
      <c r="BK165" s="151">
        <f>ROUND(I165*H165,2)</f>
        <v>0</v>
      </c>
      <c r="BL165" s="16" t="s">
        <v>234</v>
      </c>
      <c r="BM165" s="150" t="s">
        <v>1051</v>
      </c>
    </row>
    <row r="166" spans="2:65" s="1" customFormat="1" ht="49.9" customHeight="1">
      <c r="B166" s="31"/>
      <c r="E166" s="128" t="s">
        <v>739</v>
      </c>
      <c r="F166" s="128" t="s">
        <v>740</v>
      </c>
      <c r="J166" s="116">
        <f t="shared" ref="J166:J171" si="10">BK166</f>
        <v>0</v>
      </c>
      <c r="L166" s="31"/>
      <c r="M166" s="186"/>
      <c r="T166" s="55"/>
      <c r="AT166" s="16" t="s">
        <v>75</v>
      </c>
      <c r="AU166" s="16" t="s">
        <v>76</v>
      </c>
      <c r="AY166" s="16" t="s">
        <v>741</v>
      </c>
      <c r="BK166" s="151">
        <f>SUM(BK167:BK171)</f>
        <v>0</v>
      </c>
    </row>
    <row r="167" spans="2:65" s="1" customFormat="1" ht="16.350000000000001" customHeight="1">
      <c r="B167" s="31"/>
      <c r="C167" s="187" t="s">
        <v>1</v>
      </c>
      <c r="D167" s="187" t="s">
        <v>161</v>
      </c>
      <c r="E167" s="188" t="s">
        <v>1</v>
      </c>
      <c r="F167" s="189" t="s">
        <v>1</v>
      </c>
      <c r="G167" s="190" t="s">
        <v>1</v>
      </c>
      <c r="H167" s="191"/>
      <c r="I167" s="192"/>
      <c r="J167" s="193">
        <f t="shared" si="10"/>
        <v>0</v>
      </c>
      <c r="K167" s="194"/>
      <c r="L167" s="31"/>
      <c r="M167" s="195" t="s">
        <v>1</v>
      </c>
      <c r="N167" s="196" t="s">
        <v>41</v>
      </c>
      <c r="T167" s="55"/>
      <c r="AT167" s="16" t="s">
        <v>741</v>
      </c>
      <c r="AU167" s="16" t="s">
        <v>83</v>
      </c>
      <c r="AY167" s="16" t="s">
        <v>741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6" t="s">
        <v>83</v>
      </c>
      <c r="BK167" s="151">
        <f>I167*H167</f>
        <v>0</v>
      </c>
    </row>
    <row r="168" spans="2:65" s="1" customFormat="1" ht="16.350000000000001" customHeight="1">
      <c r="B168" s="31"/>
      <c r="C168" s="187" t="s">
        <v>1</v>
      </c>
      <c r="D168" s="187" t="s">
        <v>161</v>
      </c>
      <c r="E168" s="188" t="s">
        <v>1</v>
      </c>
      <c r="F168" s="189" t="s">
        <v>1</v>
      </c>
      <c r="G168" s="190" t="s">
        <v>1</v>
      </c>
      <c r="H168" s="191"/>
      <c r="I168" s="192"/>
      <c r="J168" s="193">
        <f t="shared" si="10"/>
        <v>0</v>
      </c>
      <c r="K168" s="194"/>
      <c r="L168" s="31"/>
      <c r="M168" s="195" t="s">
        <v>1</v>
      </c>
      <c r="N168" s="196" t="s">
        <v>41</v>
      </c>
      <c r="T168" s="55"/>
      <c r="AT168" s="16" t="s">
        <v>741</v>
      </c>
      <c r="AU168" s="16" t="s">
        <v>83</v>
      </c>
      <c r="AY168" s="16" t="s">
        <v>741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6" t="s">
        <v>83</v>
      </c>
      <c r="BK168" s="151">
        <f>I168*H168</f>
        <v>0</v>
      </c>
    </row>
    <row r="169" spans="2:65" s="1" customFormat="1" ht="16.350000000000001" customHeight="1">
      <c r="B169" s="31"/>
      <c r="C169" s="187" t="s">
        <v>1</v>
      </c>
      <c r="D169" s="187" t="s">
        <v>161</v>
      </c>
      <c r="E169" s="188" t="s">
        <v>1</v>
      </c>
      <c r="F169" s="189" t="s">
        <v>1</v>
      </c>
      <c r="G169" s="190" t="s">
        <v>1</v>
      </c>
      <c r="H169" s="191"/>
      <c r="I169" s="192"/>
      <c r="J169" s="193">
        <f t="shared" si="10"/>
        <v>0</v>
      </c>
      <c r="K169" s="194"/>
      <c r="L169" s="31"/>
      <c r="M169" s="195" t="s">
        <v>1</v>
      </c>
      <c r="N169" s="196" t="s">
        <v>41</v>
      </c>
      <c r="T169" s="55"/>
      <c r="AT169" s="16" t="s">
        <v>741</v>
      </c>
      <c r="AU169" s="16" t="s">
        <v>83</v>
      </c>
      <c r="AY169" s="16" t="s">
        <v>741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6" t="s">
        <v>83</v>
      </c>
      <c r="BK169" s="151">
        <f>I169*H169</f>
        <v>0</v>
      </c>
    </row>
    <row r="170" spans="2:65" s="1" customFormat="1" ht="16.350000000000001" customHeight="1">
      <c r="B170" s="31"/>
      <c r="C170" s="187" t="s">
        <v>1</v>
      </c>
      <c r="D170" s="187" t="s">
        <v>161</v>
      </c>
      <c r="E170" s="188" t="s">
        <v>1</v>
      </c>
      <c r="F170" s="189" t="s">
        <v>1</v>
      </c>
      <c r="G170" s="190" t="s">
        <v>1</v>
      </c>
      <c r="H170" s="191"/>
      <c r="I170" s="192"/>
      <c r="J170" s="193">
        <f t="shared" si="10"/>
        <v>0</v>
      </c>
      <c r="K170" s="194"/>
      <c r="L170" s="31"/>
      <c r="M170" s="195" t="s">
        <v>1</v>
      </c>
      <c r="N170" s="196" t="s">
        <v>41</v>
      </c>
      <c r="T170" s="55"/>
      <c r="AT170" s="16" t="s">
        <v>741</v>
      </c>
      <c r="AU170" s="16" t="s">
        <v>83</v>
      </c>
      <c r="AY170" s="16" t="s">
        <v>741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6" t="s">
        <v>83</v>
      </c>
      <c r="BK170" s="151">
        <f>I170*H170</f>
        <v>0</v>
      </c>
    </row>
    <row r="171" spans="2:65" s="1" customFormat="1" ht="16.350000000000001" customHeight="1">
      <c r="B171" s="31"/>
      <c r="C171" s="187" t="s">
        <v>1</v>
      </c>
      <c r="D171" s="187" t="s">
        <v>161</v>
      </c>
      <c r="E171" s="188" t="s">
        <v>1</v>
      </c>
      <c r="F171" s="189" t="s">
        <v>1</v>
      </c>
      <c r="G171" s="190" t="s">
        <v>1</v>
      </c>
      <c r="H171" s="191"/>
      <c r="I171" s="192"/>
      <c r="J171" s="193">
        <f t="shared" si="10"/>
        <v>0</v>
      </c>
      <c r="K171" s="194"/>
      <c r="L171" s="31"/>
      <c r="M171" s="195" t="s">
        <v>1</v>
      </c>
      <c r="N171" s="196" t="s">
        <v>41</v>
      </c>
      <c r="O171" s="197"/>
      <c r="P171" s="197"/>
      <c r="Q171" s="197"/>
      <c r="R171" s="197"/>
      <c r="S171" s="197"/>
      <c r="T171" s="198"/>
      <c r="AT171" s="16" t="s">
        <v>741</v>
      </c>
      <c r="AU171" s="16" t="s">
        <v>83</v>
      </c>
      <c r="AY171" s="16" t="s">
        <v>741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6" t="s">
        <v>83</v>
      </c>
      <c r="BK171" s="151">
        <f>I171*H171</f>
        <v>0</v>
      </c>
    </row>
    <row r="172" spans="2:65" s="1" customFormat="1" ht="6.95" customHeight="1"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31"/>
    </row>
  </sheetData>
  <autoFilter ref="C129:K171" xr:uid="{00000000-0009-0000-0000-000004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167:D172" xr:uid="{00000000-0002-0000-0400-000000000000}">
      <formula1>"K, M"</formula1>
    </dataValidation>
    <dataValidation type="list" allowBlank="1" showInputMessage="1" showErrorMessage="1" error="Povoleny jsou hodnoty základní, snížená, zákl. přenesená, sníž. přenesená, nulová." sqref="N167:N172" xr:uid="{00000000-0002-0000-04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100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113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2" t="str">
        <f>'Rekapitulace stavby'!K6</f>
        <v>Stavební úpravy školských objektů a zahrady ZŠ Nepomucká</v>
      </c>
      <c r="F7" s="243"/>
      <c r="G7" s="243"/>
      <c r="H7" s="243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2" t="s">
        <v>115</v>
      </c>
      <c r="F9" s="244"/>
      <c r="G9" s="244"/>
      <c r="H9" s="244"/>
      <c r="L9" s="31"/>
    </row>
    <row r="10" spans="2:46" s="1" customFormat="1" ht="12" customHeight="1">
      <c r="B10" s="31"/>
      <c r="D10" s="26" t="s">
        <v>742</v>
      </c>
      <c r="L10" s="31"/>
    </row>
    <row r="11" spans="2:46" s="1" customFormat="1" ht="16.5" customHeight="1">
      <c r="B11" s="31"/>
      <c r="E11" s="204" t="s">
        <v>1052</v>
      </c>
      <c r="F11" s="244"/>
      <c r="G11" s="244"/>
      <c r="H11" s="244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45342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5" t="str">
        <f>'Rekapitulace stavby'!E14</f>
        <v>Vyplň údaj</v>
      </c>
      <c r="F20" s="210"/>
      <c r="G20" s="210"/>
      <c r="H20" s="210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tr">
        <f>IF('Rekapitulace stavby'!AN16="","",'Rekapitulace stavby'!AN16)</f>
        <v>22794107</v>
      </c>
      <c r="L22" s="31"/>
    </row>
    <row r="23" spans="2:12" s="1" customFormat="1" ht="18" customHeight="1">
      <c r="B23" s="31"/>
      <c r="E23" s="24" t="str">
        <f>IF('Rekapitulace stavby'!E17="","",'Rekapitulace stavby'!E17)</f>
        <v>ABCD studio s.r.o.</v>
      </c>
      <c r="I23" s="26" t="s">
        <v>25</v>
      </c>
      <c r="J23" s="24" t="str">
        <f>IF('Rekapitulace stavby'!AN17="","",'Rekapitulace stavby'!AN17)</f>
        <v>CZ22794107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3"/>
      <c r="E29" s="215" t="s">
        <v>1</v>
      </c>
      <c r="F29" s="215"/>
      <c r="G29" s="215"/>
      <c r="H29" s="215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ROUND(J128,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ROUND((ROUND((SUM(BE128:BE206)),  2) + SUM(BE208:BE212)), 2)</f>
        <v>0</v>
      </c>
      <c r="I35" s="95">
        <v>0.21</v>
      </c>
      <c r="J35" s="85">
        <f>ROUND((ROUND(((SUM(BE128:BE206))*I35),  2) + (SUM(BE208:BE212)*I35)),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ROUND((ROUND((SUM(BF128:BF206)),  2) + SUM(BF208:BF212)), 2)</f>
        <v>0</v>
      </c>
      <c r="I36" s="95">
        <v>0.12</v>
      </c>
      <c r="J36" s="85">
        <f>ROUND((ROUND(((SUM(BF128:BF206))*I36),  2) + (SUM(BF208:BF212)*I36)),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ROUND((ROUND((SUM(BG128:BG206)),  2) + SUM(BG208:BG212)),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ROUND((ROUND((SUM(BH128:BH206)),  2) + SUM(BH208:BH212)),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ROUND((ROUND((SUM(BI128:BI206)),  2) + SUM(BI208:BI212)),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116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42" t="str">
        <f>E7</f>
        <v>Stavební úpravy školských objektů a zahrady ZŠ Nepomucká</v>
      </c>
      <c r="F85" s="243"/>
      <c r="G85" s="243"/>
      <c r="H85" s="243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2" t="s">
        <v>115</v>
      </c>
      <c r="F87" s="244"/>
      <c r="G87" s="244"/>
      <c r="H87" s="244"/>
      <c r="L87" s="31"/>
    </row>
    <row r="88" spans="2:12" s="1" customFormat="1" ht="12" customHeight="1">
      <c r="B88" s="31"/>
      <c r="C88" s="26" t="s">
        <v>742</v>
      </c>
      <c r="L88" s="31"/>
    </row>
    <row r="89" spans="2:12" s="1" customFormat="1" ht="16.5" customHeight="1">
      <c r="B89" s="31"/>
      <c r="E89" s="204" t="str">
        <f>E11</f>
        <v>SO-01 ELE - Elektromontáže</v>
      </c>
      <c r="F89" s="244"/>
      <c r="G89" s="244"/>
      <c r="H89" s="244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45342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>ABCD studio s.r.o.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33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117</v>
      </c>
      <c r="D96" s="96"/>
      <c r="E96" s="96"/>
      <c r="F96" s="96"/>
      <c r="G96" s="96"/>
      <c r="H96" s="96"/>
      <c r="I96" s="96"/>
      <c r="J96" s="105" t="s">
        <v>118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119</v>
      </c>
      <c r="J98" s="65">
        <f>J128</f>
        <v>0</v>
      </c>
      <c r="L98" s="31"/>
      <c r="AU98" s="16" t="s">
        <v>120</v>
      </c>
    </row>
    <row r="99" spans="2:47" s="8" customFormat="1" ht="24.95" customHeight="1">
      <c r="B99" s="107"/>
      <c r="D99" s="108" t="s">
        <v>1053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47" s="8" customFormat="1" ht="24.95" customHeight="1">
      <c r="B100" s="107"/>
      <c r="D100" s="108" t="s">
        <v>1054</v>
      </c>
      <c r="E100" s="109"/>
      <c r="F100" s="109"/>
      <c r="G100" s="109"/>
      <c r="H100" s="109"/>
      <c r="I100" s="109"/>
      <c r="J100" s="110">
        <f>J140</f>
        <v>0</v>
      </c>
      <c r="L100" s="107"/>
    </row>
    <row r="101" spans="2:47" s="8" customFormat="1" ht="24.95" customHeight="1">
      <c r="B101" s="107"/>
      <c r="D101" s="108" t="s">
        <v>1055</v>
      </c>
      <c r="E101" s="109"/>
      <c r="F101" s="109"/>
      <c r="G101" s="109"/>
      <c r="H101" s="109"/>
      <c r="I101" s="109"/>
      <c r="J101" s="110">
        <f>J177</f>
        <v>0</v>
      </c>
      <c r="L101" s="107"/>
    </row>
    <row r="102" spans="2:47" s="8" customFormat="1" ht="24.95" customHeight="1">
      <c r="B102" s="107"/>
      <c r="D102" s="108" t="s">
        <v>1056</v>
      </c>
      <c r="E102" s="109"/>
      <c r="F102" s="109"/>
      <c r="G102" s="109"/>
      <c r="H102" s="109"/>
      <c r="I102" s="109"/>
      <c r="J102" s="110">
        <f>J184</f>
        <v>0</v>
      </c>
      <c r="L102" s="107"/>
    </row>
    <row r="103" spans="2:47" s="8" customFormat="1" ht="24.95" customHeight="1">
      <c r="B103" s="107"/>
      <c r="D103" s="108" t="s">
        <v>1057</v>
      </c>
      <c r="E103" s="109"/>
      <c r="F103" s="109"/>
      <c r="G103" s="109"/>
      <c r="H103" s="109"/>
      <c r="I103" s="109"/>
      <c r="J103" s="110">
        <f>J195</f>
        <v>0</v>
      </c>
      <c r="L103" s="107"/>
    </row>
    <row r="104" spans="2:47" s="8" customFormat="1" ht="24.95" customHeight="1">
      <c r="B104" s="107"/>
      <c r="D104" s="108" t="s">
        <v>1058</v>
      </c>
      <c r="E104" s="109"/>
      <c r="F104" s="109"/>
      <c r="G104" s="109"/>
      <c r="H104" s="109"/>
      <c r="I104" s="109"/>
      <c r="J104" s="110">
        <f>J203</f>
        <v>0</v>
      </c>
      <c r="L104" s="107"/>
    </row>
    <row r="105" spans="2:47" s="8" customFormat="1" ht="24.95" customHeight="1">
      <c r="B105" s="107"/>
      <c r="D105" s="108" t="s">
        <v>1059</v>
      </c>
      <c r="E105" s="109"/>
      <c r="F105" s="109"/>
      <c r="G105" s="109"/>
      <c r="H105" s="109"/>
      <c r="I105" s="109"/>
      <c r="J105" s="110">
        <f>J205</f>
        <v>0</v>
      </c>
      <c r="L105" s="107"/>
    </row>
    <row r="106" spans="2:47" s="8" customFormat="1" ht="21.75" customHeight="1">
      <c r="B106" s="107"/>
      <c r="D106" s="115" t="s">
        <v>142</v>
      </c>
      <c r="J106" s="116">
        <f>J207</f>
        <v>0</v>
      </c>
      <c r="L106" s="107"/>
    </row>
    <row r="107" spans="2:47" s="1" customFormat="1" ht="21.75" customHeight="1">
      <c r="B107" s="31"/>
      <c r="L107" s="31"/>
    </row>
    <row r="108" spans="2:47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47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143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42" t="str">
        <f>E7</f>
        <v>Stavební úpravy školských objektů a zahrady ZŠ Nepomucká</v>
      </c>
      <c r="F116" s="243"/>
      <c r="G116" s="243"/>
      <c r="H116" s="243"/>
      <c r="L116" s="31"/>
    </row>
    <row r="117" spans="2:63" ht="12" customHeight="1">
      <c r="B117" s="19"/>
      <c r="C117" s="26" t="s">
        <v>114</v>
      </c>
      <c r="L117" s="19"/>
    </row>
    <row r="118" spans="2:63" s="1" customFormat="1" ht="16.5" customHeight="1">
      <c r="B118" s="31"/>
      <c r="E118" s="242" t="s">
        <v>115</v>
      </c>
      <c r="F118" s="244"/>
      <c r="G118" s="244"/>
      <c r="H118" s="244"/>
      <c r="L118" s="31"/>
    </row>
    <row r="119" spans="2:63" s="1" customFormat="1" ht="12" customHeight="1">
      <c r="B119" s="31"/>
      <c r="C119" s="26" t="s">
        <v>742</v>
      </c>
      <c r="L119" s="31"/>
    </row>
    <row r="120" spans="2:63" s="1" customFormat="1" ht="16.5" customHeight="1">
      <c r="B120" s="31"/>
      <c r="E120" s="204" t="str">
        <f>E11</f>
        <v>SO-01 ELE - Elektromontáže</v>
      </c>
      <c r="F120" s="244"/>
      <c r="G120" s="244"/>
      <c r="H120" s="244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F14</f>
        <v xml:space="preserve"> </v>
      </c>
      <c r="I122" s="26" t="s">
        <v>22</v>
      </c>
      <c r="J122" s="51">
        <f>IF(J14="","",J14)</f>
        <v>45342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23</v>
      </c>
      <c r="F124" s="24" t="str">
        <f>E17</f>
        <v xml:space="preserve"> </v>
      </c>
      <c r="I124" s="26" t="s">
        <v>28</v>
      </c>
      <c r="J124" s="29" t="str">
        <f>E23</f>
        <v>ABCD studio s.r.o.</v>
      </c>
      <c r="L124" s="31"/>
    </row>
    <row r="125" spans="2:63" s="1" customFormat="1" ht="15.2" customHeight="1">
      <c r="B125" s="31"/>
      <c r="C125" s="26" t="s">
        <v>26</v>
      </c>
      <c r="F125" s="24" t="str">
        <f>IF(E20="","",E20)</f>
        <v>Vyplň údaj</v>
      </c>
      <c r="I125" s="26" t="s">
        <v>33</v>
      </c>
      <c r="J125" s="29" t="str">
        <f>E26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7"/>
      <c r="C127" s="118" t="s">
        <v>144</v>
      </c>
      <c r="D127" s="119" t="s">
        <v>61</v>
      </c>
      <c r="E127" s="119" t="s">
        <v>57</v>
      </c>
      <c r="F127" s="119" t="s">
        <v>58</v>
      </c>
      <c r="G127" s="119" t="s">
        <v>145</v>
      </c>
      <c r="H127" s="119" t="s">
        <v>146</v>
      </c>
      <c r="I127" s="119" t="s">
        <v>147</v>
      </c>
      <c r="J127" s="120" t="s">
        <v>118</v>
      </c>
      <c r="K127" s="121" t="s">
        <v>148</v>
      </c>
      <c r="L127" s="117"/>
      <c r="M127" s="58" t="s">
        <v>1</v>
      </c>
      <c r="N127" s="59" t="s">
        <v>40</v>
      </c>
      <c r="O127" s="59" t="s">
        <v>149</v>
      </c>
      <c r="P127" s="59" t="s">
        <v>150</v>
      </c>
      <c r="Q127" s="59" t="s">
        <v>151</v>
      </c>
      <c r="R127" s="59" t="s">
        <v>152</v>
      </c>
      <c r="S127" s="59" t="s">
        <v>153</v>
      </c>
      <c r="T127" s="60" t="s">
        <v>154</v>
      </c>
    </row>
    <row r="128" spans="2:63" s="1" customFormat="1" ht="22.9" customHeight="1">
      <c r="B128" s="31"/>
      <c r="C128" s="63" t="s">
        <v>155</v>
      </c>
      <c r="J128" s="122">
        <f>BK128</f>
        <v>0</v>
      </c>
      <c r="L128" s="31"/>
      <c r="M128" s="61"/>
      <c r="N128" s="52"/>
      <c r="O128" s="52"/>
      <c r="P128" s="123">
        <f>P129+P140+P177+P184+P195+P203+P205+P207</f>
        <v>0</v>
      </c>
      <c r="Q128" s="52"/>
      <c r="R128" s="123">
        <f>R129+R140+R177+R184+R195+R203+R205+R207</f>
        <v>0</v>
      </c>
      <c r="S128" s="52"/>
      <c r="T128" s="124">
        <f>T129+T140+T177+T184+T195+T203+T205+T207</f>
        <v>0</v>
      </c>
      <c r="AT128" s="16" t="s">
        <v>75</v>
      </c>
      <c r="AU128" s="16" t="s">
        <v>120</v>
      </c>
      <c r="BK128" s="125">
        <f>BK129+BK140+BK177+BK184+BK195+BK203+BK205+BK207</f>
        <v>0</v>
      </c>
    </row>
    <row r="129" spans="2:65" s="11" customFormat="1" ht="25.9" customHeight="1">
      <c r="B129" s="126"/>
      <c r="D129" s="127" t="s">
        <v>75</v>
      </c>
      <c r="E129" s="128" t="s">
        <v>1060</v>
      </c>
      <c r="F129" s="128" t="s">
        <v>1061</v>
      </c>
      <c r="I129" s="129"/>
      <c r="J129" s="116">
        <f>BK129</f>
        <v>0</v>
      </c>
      <c r="L129" s="126"/>
      <c r="M129" s="130"/>
      <c r="P129" s="131">
        <f>SUM(P130:P139)</f>
        <v>0</v>
      </c>
      <c r="R129" s="131">
        <f>SUM(R130:R139)</f>
        <v>0</v>
      </c>
      <c r="T129" s="132">
        <f>SUM(T130:T139)</f>
        <v>0</v>
      </c>
      <c r="AR129" s="127" t="s">
        <v>83</v>
      </c>
      <c r="AT129" s="133" t="s">
        <v>75</v>
      </c>
      <c r="AU129" s="133" t="s">
        <v>76</v>
      </c>
      <c r="AY129" s="127" t="s">
        <v>158</v>
      </c>
      <c r="BK129" s="134">
        <f>SUM(BK130:BK139)</f>
        <v>0</v>
      </c>
    </row>
    <row r="130" spans="2:65" s="1" customFormat="1" ht="16.5" customHeight="1">
      <c r="B130" s="137"/>
      <c r="C130" s="138" t="s">
        <v>76</v>
      </c>
      <c r="D130" s="138" t="s">
        <v>161</v>
      </c>
      <c r="E130" s="139" t="s">
        <v>1062</v>
      </c>
      <c r="F130" s="140" t="s">
        <v>1063</v>
      </c>
      <c r="G130" s="141" t="s">
        <v>1064</v>
      </c>
      <c r="H130" s="142">
        <v>2</v>
      </c>
      <c r="I130" s="143"/>
      <c r="J130" s="144">
        <f t="shared" ref="J130:J139" si="0">ROUND(I130*H130,2)</f>
        <v>0</v>
      </c>
      <c r="K130" s="145"/>
      <c r="L130" s="31"/>
      <c r="M130" s="146" t="s">
        <v>1</v>
      </c>
      <c r="N130" s="147" t="s">
        <v>41</v>
      </c>
      <c r="P130" s="148">
        <f t="shared" ref="P130:P139" si="1">O130*H130</f>
        <v>0</v>
      </c>
      <c r="Q130" s="148">
        <v>0</v>
      </c>
      <c r="R130" s="148">
        <f t="shared" ref="R130:R139" si="2">Q130*H130</f>
        <v>0</v>
      </c>
      <c r="S130" s="148">
        <v>0</v>
      </c>
      <c r="T130" s="149">
        <f t="shared" ref="T130:T139" si="3">S130*H130</f>
        <v>0</v>
      </c>
      <c r="AR130" s="150" t="s">
        <v>234</v>
      </c>
      <c r="AT130" s="150" t="s">
        <v>161</v>
      </c>
      <c r="AU130" s="150" t="s">
        <v>83</v>
      </c>
      <c r="AY130" s="16" t="s">
        <v>158</v>
      </c>
      <c r="BE130" s="151">
        <f t="shared" ref="BE130:BE139" si="4">IF(N130="základní",J130,0)</f>
        <v>0</v>
      </c>
      <c r="BF130" s="151">
        <f t="shared" ref="BF130:BF139" si="5">IF(N130="snížená",J130,0)</f>
        <v>0</v>
      </c>
      <c r="BG130" s="151">
        <f t="shared" ref="BG130:BG139" si="6">IF(N130="zákl. přenesená",J130,0)</f>
        <v>0</v>
      </c>
      <c r="BH130" s="151">
        <f t="shared" ref="BH130:BH139" si="7">IF(N130="sníž. přenesená",J130,0)</f>
        <v>0</v>
      </c>
      <c r="BI130" s="151">
        <f t="shared" ref="BI130:BI139" si="8">IF(N130="nulová",J130,0)</f>
        <v>0</v>
      </c>
      <c r="BJ130" s="16" t="s">
        <v>83</v>
      </c>
      <c r="BK130" s="151">
        <f t="shared" ref="BK130:BK139" si="9">ROUND(I130*H130,2)</f>
        <v>0</v>
      </c>
      <c r="BL130" s="16" t="s">
        <v>234</v>
      </c>
      <c r="BM130" s="150" t="s">
        <v>85</v>
      </c>
    </row>
    <row r="131" spans="2:65" s="1" customFormat="1" ht="16.5" customHeight="1">
      <c r="B131" s="137"/>
      <c r="C131" s="138" t="s">
        <v>76</v>
      </c>
      <c r="D131" s="138" t="s">
        <v>161</v>
      </c>
      <c r="E131" s="139" t="s">
        <v>1065</v>
      </c>
      <c r="F131" s="140" t="s">
        <v>1066</v>
      </c>
      <c r="G131" s="141" t="s">
        <v>1067</v>
      </c>
      <c r="H131" s="142">
        <v>4</v>
      </c>
      <c r="I131" s="143"/>
      <c r="J131" s="144">
        <f t="shared" si="0"/>
        <v>0</v>
      </c>
      <c r="K131" s="145"/>
      <c r="L131" s="31"/>
      <c r="M131" s="146" t="s">
        <v>1</v>
      </c>
      <c r="N131" s="147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234</v>
      </c>
      <c r="AT131" s="150" t="s">
        <v>161</v>
      </c>
      <c r="AU131" s="150" t="s">
        <v>83</v>
      </c>
      <c r="AY131" s="16" t="s">
        <v>158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6" t="s">
        <v>83</v>
      </c>
      <c r="BK131" s="151">
        <f t="shared" si="9"/>
        <v>0</v>
      </c>
      <c r="BL131" s="16" t="s">
        <v>234</v>
      </c>
      <c r="BM131" s="150" t="s">
        <v>165</v>
      </c>
    </row>
    <row r="132" spans="2:65" s="1" customFormat="1" ht="16.5" customHeight="1">
      <c r="B132" s="137"/>
      <c r="C132" s="138" t="s">
        <v>76</v>
      </c>
      <c r="D132" s="138" t="s">
        <v>161</v>
      </c>
      <c r="E132" s="139" t="s">
        <v>1068</v>
      </c>
      <c r="F132" s="140" t="s">
        <v>1069</v>
      </c>
      <c r="G132" s="141" t="s">
        <v>1067</v>
      </c>
      <c r="H132" s="142">
        <v>2</v>
      </c>
      <c r="I132" s="143"/>
      <c r="J132" s="144">
        <f t="shared" si="0"/>
        <v>0</v>
      </c>
      <c r="K132" s="145"/>
      <c r="L132" s="31"/>
      <c r="M132" s="146" t="s">
        <v>1</v>
      </c>
      <c r="N132" s="147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234</v>
      </c>
      <c r="AT132" s="150" t="s">
        <v>161</v>
      </c>
      <c r="AU132" s="150" t="s">
        <v>83</v>
      </c>
      <c r="AY132" s="16" t="s">
        <v>158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6" t="s">
        <v>83</v>
      </c>
      <c r="BK132" s="151">
        <f t="shared" si="9"/>
        <v>0</v>
      </c>
      <c r="BL132" s="16" t="s">
        <v>234</v>
      </c>
      <c r="BM132" s="150" t="s">
        <v>181</v>
      </c>
    </row>
    <row r="133" spans="2:65" s="1" customFormat="1" ht="16.5" customHeight="1">
      <c r="B133" s="137"/>
      <c r="C133" s="138" t="s">
        <v>76</v>
      </c>
      <c r="D133" s="138" t="s">
        <v>161</v>
      </c>
      <c r="E133" s="139" t="s">
        <v>1070</v>
      </c>
      <c r="F133" s="140" t="s">
        <v>1071</v>
      </c>
      <c r="G133" s="141" t="s">
        <v>1067</v>
      </c>
      <c r="H133" s="142">
        <v>2</v>
      </c>
      <c r="I133" s="143"/>
      <c r="J133" s="144">
        <f t="shared" si="0"/>
        <v>0</v>
      </c>
      <c r="K133" s="145"/>
      <c r="L133" s="31"/>
      <c r="M133" s="146" t="s">
        <v>1</v>
      </c>
      <c r="N133" s="147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234</v>
      </c>
      <c r="AT133" s="150" t="s">
        <v>161</v>
      </c>
      <c r="AU133" s="150" t="s">
        <v>83</v>
      </c>
      <c r="AY133" s="16" t="s">
        <v>158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6" t="s">
        <v>83</v>
      </c>
      <c r="BK133" s="151">
        <f t="shared" si="9"/>
        <v>0</v>
      </c>
      <c r="BL133" s="16" t="s">
        <v>234</v>
      </c>
      <c r="BM133" s="150" t="s">
        <v>194</v>
      </c>
    </row>
    <row r="134" spans="2:65" s="1" customFormat="1" ht="24.2" customHeight="1">
      <c r="B134" s="137"/>
      <c r="C134" s="138" t="s">
        <v>76</v>
      </c>
      <c r="D134" s="138" t="s">
        <v>161</v>
      </c>
      <c r="E134" s="139" t="s">
        <v>1072</v>
      </c>
      <c r="F134" s="140" t="s">
        <v>1073</v>
      </c>
      <c r="G134" s="141" t="s">
        <v>164</v>
      </c>
      <c r="H134" s="142">
        <v>1</v>
      </c>
      <c r="I134" s="143"/>
      <c r="J134" s="144">
        <f t="shared" si="0"/>
        <v>0</v>
      </c>
      <c r="K134" s="145"/>
      <c r="L134" s="31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234</v>
      </c>
      <c r="AT134" s="150" t="s">
        <v>161</v>
      </c>
      <c r="AU134" s="150" t="s">
        <v>83</v>
      </c>
      <c r="AY134" s="16" t="s">
        <v>158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6" t="s">
        <v>83</v>
      </c>
      <c r="BK134" s="151">
        <f t="shared" si="9"/>
        <v>0</v>
      </c>
      <c r="BL134" s="16" t="s">
        <v>234</v>
      </c>
      <c r="BM134" s="150" t="s">
        <v>202</v>
      </c>
    </row>
    <row r="135" spans="2:65" s="1" customFormat="1" ht="16.5" customHeight="1">
      <c r="B135" s="137"/>
      <c r="C135" s="138" t="s">
        <v>76</v>
      </c>
      <c r="D135" s="138" t="s">
        <v>161</v>
      </c>
      <c r="E135" s="139" t="s">
        <v>1074</v>
      </c>
      <c r="F135" s="140" t="s">
        <v>1075</v>
      </c>
      <c r="G135" s="141" t="s">
        <v>164</v>
      </c>
      <c r="H135" s="142">
        <v>1</v>
      </c>
      <c r="I135" s="143"/>
      <c r="J135" s="144">
        <f t="shared" si="0"/>
        <v>0</v>
      </c>
      <c r="K135" s="145"/>
      <c r="L135" s="31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234</v>
      </c>
      <c r="AT135" s="150" t="s">
        <v>161</v>
      </c>
      <c r="AU135" s="150" t="s">
        <v>83</v>
      </c>
      <c r="AY135" s="16" t="s">
        <v>158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6" t="s">
        <v>83</v>
      </c>
      <c r="BK135" s="151">
        <f t="shared" si="9"/>
        <v>0</v>
      </c>
      <c r="BL135" s="16" t="s">
        <v>234</v>
      </c>
      <c r="BM135" s="150" t="s">
        <v>8</v>
      </c>
    </row>
    <row r="136" spans="2:65" s="1" customFormat="1" ht="24.2" customHeight="1">
      <c r="B136" s="137"/>
      <c r="C136" s="138" t="s">
        <v>76</v>
      </c>
      <c r="D136" s="138" t="s">
        <v>161</v>
      </c>
      <c r="E136" s="139" t="s">
        <v>1076</v>
      </c>
      <c r="F136" s="140" t="s">
        <v>1077</v>
      </c>
      <c r="G136" s="141" t="s">
        <v>164</v>
      </c>
      <c r="H136" s="142">
        <v>1</v>
      </c>
      <c r="I136" s="143"/>
      <c r="J136" s="144">
        <f t="shared" si="0"/>
        <v>0</v>
      </c>
      <c r="K136" s="145"/>
      <c r="L136" s="31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234</v>
      </c>
      <c r="AT136" s="150" t="s">
        <v>161</v>
      </c>
      <c r="AU136" s="150" t="s">
        <v>83</v>
      </c>
      <c r="AY136" s="16" t="s">
        <v>158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6" t="s">
        <v>83</v>
      </c>
      <c r="BK136" s="151">
        <f t="shared" si="9"/>
        <v>0</v>
      </c>
      <c r="BL136" s="16" t="s">
        <v>234</v>
      </c>
      <c r="BM136" s="150" t="s">
        <v>223</v>
      </c>
    </row>
    <row r="137" spans="2:65" s="1" customFormat="1" ht="16.5" customHeight="1">
      <c r="B137" s="137"/>
      <c r="C137" s="138" t="s">
        <v>76</v>
      </c>
      <c r="D137" s="138" t="s">
        <v>161</v>
      </c>
      <c r="E137" s="139" t="s">
        <v>1078</v>
      </c>
      <c r="F137" s="140" t="s">
        <v>1079</v>
      </c>
      <c r="G137" s="141" t="s">
        <v>1067</v>
      </c>
      <c r="H137" s="142">
        <v>1</v>
      </c>
      <c r="I137" s="143"/>
      <c r="J137" s="144">
        <f t="shared" si="0"/>
        <v>0</v>
      </c>
      <c r="K137" s="145"/>
      <c r="L137" s="31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234</v>
      </c>
      <c r="AT137" s="150" t="s">
        <v>161</v>
      </c>
      <c r="AU137" s="150" t="s">
        <v>83</v>
      </c>
      <c r="AY137" s="16" t="s">
        <v>158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6" t="s">
        <v>83</v>
      </c>
      <c r="BK137" s="151">
        <f t="shared" si="9"/>
        <v>0</v>
      </c>
      <c r="BL137" s="16" t="s">
        <v>234</v>
      </c>
      <c r="BM137" s="150" t="s">
        <v>234</v>
      </c>
    </row>
    <row r="138" spans="2:65" s="1" customFormat="1" ht="16.5" customHeight="1">
      <c r="B138" s="137"/>
      <c r="C138" s="138" t="s">
        <v>76</v>
      </c>
      <c r="D138" s="138" t="s">
        <v>161</v>
      </c>
      <c r="E138" s="139" t="s">
        <v>1080</v>
      </c>
      <c r="F138" s="140" t="s">
        <v>1081</v>
      </c>
      <c r="G138" s="141" t="s">
        <v>1067</v>
      </c>
      <c r="H138" s="142">
        <v>1</v>
      </c>
      <c r="I138" s="143"/>
      <c r="J138" s="144">
        <f t="shared" si="0"/>
        <v>0</v>
      </c>
      <c r="K138" s="145"/>
      <c r="L138" s="31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234</v>
      </c>
      <c r="AT138" s="150" t="s">
        <v>161</v>
      </c>
      <c r="AU138" s="150" t="s">
        <v>83</v>
      </c>
      <c r="AY138" s="16" t="s">
        <v>158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6" t="s">
        <v>83</v>
      </c>
      <c r="BK138" s="151">
        <f t="shared" si="9"/>
        <v>0</v>
      </c>
      <c r="BL138" s="16" t="s">
        <v>234</v>
      </c>
      <c r="BM138" s="150" t="s">
        <v>244</v>
      </c>
    </row>
    <row r="139" spans="2:65" s="1" customFormat="1" ht="16.5" customHeight="1">
      <c r="B139" s="137"/>
      <c r="C139" s="138" t="s">
        <v>76</v>
      </c>
      <c r="D139" s="138" t="s">
        <v>161</v>
      </c>
      <c r="E139" s="139" t="s">
        <v>1082</v>
      </c>
      <c r="F139" s="140" t="s">
        <v>1083</v>
      </c>
      <c r="G139" s="141" t="s">
        <v>725</v>
      </c>
      <c r="H139" s="185"/>
      <c r="I139" s="143"/>
      <c r="J139" s="144">
        <f t="shared" si="0"/>
        <v>0</v>
      </c>
      <c r="K139" s="145"/>
      <c r="L139" s="31"/>
      <c r="M139" s="146" t="s">
        <v>1</v>
      </c>
      <c r="N139" s="147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234</v>
      </c>
      <c r="AT139" s="150" t="s">
        <v>161</v>
      </c>
      <c r="AU139" s="150" t="s">
        <v>83</v>
      </c>
      <c r="AY139" s="16" t="s">
        <v>158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6" t="s">
        <v>83</v>
      </c>
      <c r="BK139" s="151">
        <f t="shared" si="9"/>
        <v>0</v>
      </c>
      <c r="BL139" s="16" t="s">
        <v>234</v>
      </c>
      <c r="BM139" s="150" t="s">
        <v>256</v>
      </c>
    </row>
    <row r="140" spans="2:65" s="11" customFormat="1" ht="25.9" customHeight="1">
      <c r="B140" s="126"/>
      <c r="D140" s="127" t="s">
        <v>75</v>
      </c>
      <c r="E140" s="128" t="s">
        <v>1084</v>
      </c>
      <c r="F140" s="128" t="s">
        <v>1085</v>
      </c>
      <c r="I140" s="129"/>
      <c r="J140" s="116">
        <f>BK140</f>
        <v>0</v>
      </c>
      <c r="L140" s="126"/>
      <c r="M140" s="130"/>
      <c r="P140" s="131">
        <f>SUM(P141:P176)</f>
        <v>0</v>
      </c>
      <c r="R140" s="131">
        <f>SUM(R141:R176)</f>
        <v>0</v>
      </c>
      <c r="T140" s="132">
        <f>SUM(T141:T176)</f>
        <v>0</v>
      </c>
      <c r="AR140" s="127" t="s">
        <v>83</v>
      </c>
      <c r="AT140" s="133" t="s">
        <v>75</v>
      </c>
      <c r="AU140" s="133" t="s">
        <v>76</v>
      </c>
      <c r="AY140" s="127" t="s">
        <v>158</v>
      </c>
      <c r="BK140" s="134">
        <f>SUM(BK141:BK176)</f>
        <v>0</v>
      </c>
    </row>
    <row r="141" spans="2:65" s="1" customFormat="1" ht="16.5" customHeight="1">
      <c r="B141" s="137"/>
      <c r="C141" s="138" t="s">
        <v>76</v>
      </c>
      <c r="D141" s="138" t="s">
        <v>161</v>
      </c>
      <c r="E141" s="139" t="s">
        <v>1086</v>
      </c>
      <c r="F141" s="140" t="s">
        <v>1087</v>
      </c>
      <c r="G141" s="141" t="s">
        <v>1067</v>
      </c>
      <c r="H141" s="142">
        <v>5</v>
      </c>
      <c r="I141" s="143"/>
      <c r="J141" s="144">
        <f t="shared" ref="J141:J176" si="10">ROUND(I141*H141,2)</f>
        <v>0</v>
      </c>
      <c r="K141" s="145"/>
      <c r="L141" s="31"/>
      <c r="M141" s="146" t="s">
        <v>1</v>
      </c>
      <c r="N141" s="147" t="s">
        <v>41</v>
      </c>
      <c r="P141" s="148">
        <f t="shared" ref="P141:P176" si="11">O141*H141</f>
        <v>0</v>
      </c>
      <c r="Q141" s="148">
        <v>0</v>
      </c>
      <c r="R141" s="148">
        <f t="shared" ref="R141:R176" si="12">Q141*H141</f>
        <v>0</v>
      </c>
      <c r="S141" s="148">
        <v>0</v>
      </c>
      <c r="T141" s="149">
        <f t="shared" ref="T141:T176" si="13">S141*H141</f>
        <v>0</v>
      </c>
      <c r="AR141" s="150" t="s">
        <v>234</v>
      </c>
      <c r="AT141" s="150" t="s">
        <v>161</v>
      </c>
      <c r="AU141" s="150" t="s">
        <v>83</v>
      </c>
      <c r="AY141" s="16" t="s">
        <v>158</v>
      </c>
      <c r="BE141" s="151">
        <f t="shared" ref="BE141:BE176" si="14">IF(N141="základní",J141,0)</f>
        <v>0</v>
      </c>
      <c r="BF141" s="151">
        <f t="shared" ref="BF141:BF176" si="15">IF(N141="snížená",J141,0)</f>
        <v>0</v>
      </c>
      <c r="BG141" s="151">
        <f t="shared" ref="BG141:BG176" si="16">IF(N141="zákl. přenesená",J141,0)</f>
        <v>0</v>
      </c>
      <c r="BH141" s="151">
        <f t="shared" ref="BH141:BH176" si="17">IF(N141="sníž. přenesená",J141,0)</f>
        <v>0</v>
      </c>
      <c r="BI141" s="151">
        <f t="shared" ref="BI141:BI176" si="18">IF(N141="nulová",J141,0)</f>
        <v>0</v>
      </c>
      <c r="BJ141" s="16" t="s">
        <v>83</v>
      </c>
      <c r="BK141" s="151">
        <f t="shared" ref="BK141:BK176" si="19">ROUND(I141*H141,2)</f>
        <v>0</v>
      </c>
      <c r="BL141" s="16" t="s">
        <v>234</v>
      </c>
      <c r="BM141" s="150" t="s">
        <v>266</v>
      </c>
    </row>
    <row r="142" spans="2:65" s="1" customFormat="1" ht="16.5" customHeight="1">
      <c r="B142" s="137"/>
      <c r="C142" s="138" t="s">
        <v>76</v>
      </c>
      <c r="D142" s="138" t="s">
        <v>161</v>
      </c>
      <c r="E142" s="139" t="s">
        <v>1088</v>
      </c>
      <c r="F142" s="140" t="s">
        <v>1089</v>
      </c>
      <c r="G142" s="141" t="s">
        <v>1067</v>
      </c>
      <c r="H142" s="142">
        <v>8</v>
      </c>
      <c r="I142" s="143"/>
      <c r="J142" s="144">
        <f t="shared" si="10"/>
        <v>0</v>
      </c>
      <c r="K142" s="145"/>
      <c r="L142" s="31"/>
      <c r="M142" s="146" t="s">
        <v>1</v>
      </c>
      <c r="N142" s="147" t="s">
        <v>41</v>
      </c>
      <c r="P142" s="148">
        <f t="shared" si="11"/>
        <v>0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AR142" s="150" t="s">
        <v>234</v>
      </c>
      <c r="AT142" s="150" t="s">
        <v>161</v>
      </c>
      <c r="AU142" s="150" t="s">
        <v>83</v>
      </c>
      <c r="AY142" s="16" t="s">
        <v>158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6" t="s">
        <v>83</v>
      </c>
      <c r="BK142" s="151">
        <f t="shared" si="19"/>
        <v>0</v>
      </c>
      <c r="BL142" s="16" t="s">
        <v>234</v>
      </c>
      <c r="BM142" s="150" t="s">
        <v>277</v>
      </c>
    </row>
    <row r="143" spans="2:65" s="1" customFormat="1" ht="16.5" customHeight="1">
      <c r="B143" s="137"/>
      <c r="C143" s="138" t="s">
        <v>76</v>
      </c>
      <c r="D143" s="138" t="s">
        <v>161</v>
      </c>
      <c r="E143" s="139" t="s">
        <v>1090</v>
      </c>
      <c r="F143" s="140" t="s">
        <v>1091</v>
      </c>
      <c r="G143" s="141" t="s">
        <v>1067</v>
      </c>
      <c r="H143" s="142">
        <v>5</v>
      </c>
      <c r="I143" s="143"/>
      <c r="J143" s="144">
        <f t="shared" si="10"/>
        <v>0</v>
      </c>
      <c r="K143" s="145"/>
      <c r="L143" s="31"/>
      <c r="M143" s="146" t="s">
        <v>1</v>
      </c>
      <c r="N143" s="147" t="s">
        <v>41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AR143" s="150" t="s">
        <v>234</v>
      </c>
      <c r="AT143" s="150" t="s">
        <v>161</v>
      </c>
      <c r="AU143" s="150" t="s">
        <v>83</v>
      </c>
      <c r="AY143" s="16" t="s">
        <v>158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6" t="s">
        <v>83</v>
      </c>
      <c r="BK143" s="151">
        <f t="shared" si="19"/>
        <v>0</v>
      </c>
      <c r="BL143" s="16" t="s">
        <v>234</v>
      </c>
      <c r="BM143" s="150" t="s">
        <v>285</v>
      </c>
    </row>
    <row r="144" spans="2:65" s="1" customFormat="1" ht="24.2" customHeight="1">
      <c r="B144" s="137"/>
      <c r="C144" s="138" t="s">
        <v>76</v>
      </c>
      <c r="D144" s="138" t="s">
        <v>161</v>
      </c>
      <c r="E144" s="139" t="s">
        <v>1092</v>
      </c>
      <c r="F144" s="140" t="s">
        <v>1093</v>
      </c>
      <c r="G144" s="141" t="s">
        <v>1067</v>
      </c>
      <c r="H144" s="142">
        <v>3</v>
      </c>
      <c r="I144" s="143"/>
      <c r="J144" s="144">
        <f t="shared" si="10"/>
        <v>0</v>
      </c>
      <c r="K144" s="145"/>
      <c r="L144" s="31"/>
      <c r="M144" s="146" t="s">
        <v>1</v>
      </c>
      <c r="N144" s="147" t="s">
        <v>41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AR144" s="150" t="s">
        <v>234</v>
      </c>
      <c r="AT144" s="150" t="s">
        <v>161</v>
      </c>
      <c r="AU144" s="150" t="s">
        <v>83</v>
      </c>
      <c r="AY144" s="16" t="s">
        <v>158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6" t="s">
        <v>83</v>
      </c>
      <c r="BK144" s="151">
        <f t="shared" si="19"/>
        <v>0</v>
      </c>
      <c r="BL144" s="16" t="s">
        <v>234</v>
      </c>
      <c r="BM144" s="150" t="s">
        <v>294</v>
      </c>
    </row>
    <row r="145" spans="2:65" s="1" customFormat="1" ht="16.5" customHeight="1">
      <c r="B145" s="137"/>
      <c r="C145" s="138" t="s">
        <v>76</v>
      </c>
      <c r="D145" s="138" t="s">
        <v>161</v>
      </c>
      <c r="E145" s="139" t="s">
        <v>1094</v>
      </c>
      <c r="F145" s="140" t="s">
        <v>1095</v>
      </c>
      <c r="G145" s="141" t="s">
        <v>164</v>
      </c>
      <c r="H145" s="142">
        <v>1</v>
      </c>
      <c r="I145" s="143"/>
      <c r="J145" s="144">
        <f t="shared" si="10"/>
        <v>0</v>
      </c>
      <c r="K145" s="145"/>
      <c r="L145" s="31"/>
      <c r="M145" s="146" t="s">
        <v>1</v>
      </c>
      <c r="N145" s="147" t="s">
        <v>41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234</v>
      </c>
      <c r="AT145" s="150" t="s">
        <v>161</v>
      </c>
      <c r="AU145" s="150" t="s">
        <v>83</v>
      </c>
      <c r="AY145" s="16" t="s">
        <v>158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6" t="s">
        <v>83</v>
      </c>
      <c r="BK145" s="151">
        <f t="shared" si="19"/>
        <v>0</v>
      </c>
      <c r="BL145" s="16" t="s">
        <v>234</v>
      </c>
      <c r="BM145" s="150" t="s">
        <v>304</v>
      </c>
    </row>
    <row r="146" spans="2:65" s="1" customFormat="1" ht="16.5" customHeight="1">
      <c r="B146" s="137"/>
      <c r="C146" s="138" t="s">
        <v>76</v>
      </c>
      <c r="D146" s="138" t="s">
        <v>161</v>
      </c>
      <c r="E146" s="139" t="s">
        <v>1096</v>
      </c>
      <c r="F146" s="140" t="s">
        <v>1097</v>
      </c>
      <c r="G146" s="141" t="s">
        <v>164</v>
      </c>
      <c r="H146" s="142">
        <v>1</v>
      </c>
      <c r="I146" s="143"/>
      <c r="J146" s="144">
        <f t="shared" si="10"/>
        <v>0</v>
      </c>
      <c r="K146" s="145"/>
      <c r="L146" s="31"/>
      <c r="M146" s="146" t="s">
        <v>1</v>
      </c>
      <c r="N146" s="147" t="s">
        <v>41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234</v>
      </c>
      <c r="AT146" s="150" t="s">
        <v>161</v>
      </c>
      <c r="AU146" s="150" t="s">
        <v>83</v>
      </c>
      <c r="AY146" s="16" t="s">
        <v>158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6" t="s">
        <v>83</v>
      </c>
      <c r="BK146" s="151">
        <f t="shared" si="19"/>
        <v>0</v>
      </c>
      <c r="BL146" s="16" t="s">
        <v>234</v>
      </c>
      <c r="BM146" s="150" t="s">
        <v>316</v>
      </c>
    </row>
    <row r="147" spans="2:65" s="1" customFormat="1" ht="21.75" customHeight="1">
      <c r="B147" s="137"/>
      <c r="C147" s="138" t="s">
        <v>76</v>
      </c>
      <c r="D147" s="138" t="s">
        <v>161</v>
      </c>
      <c r="E147" s="139" t="s">
        <v>1098</v>
      </c>
      <c r="F147" s="140" t="s">
        <v>1099</v>
      </c>
      <c r="G147" s="141" t="s">
        <v>1067</v>
      </c>
      <c r="H147" s="142">
        <v>0</v>
      </c>
      <c r="I147" s="143"/>
      <c r="J147" s="144">
        <f t="shared" si="10"/>
        <v>0</v>
      </c>
      <c r="K147" s="145"/>
      <c r="L147" s="31"/>
      <c r="M147" s="146" t="s">
        <v>1</v>
      </c>
      <c r="N147" s="147" t="s">
        <v>41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234</v>
      </c>
      <c r="AT147" s="150" t="s">
        <v>161</v>
      </c>
      <c r="AU147" s="150" t="s">
        <v>83</v>
      </c>
      <c r="AY147" s="16" t="s">
        <v>158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6" t="s">
        <v>83</v>
      </c>
      <c r="BK147" s="151">
        <f t="shared" si="19"/>
        <v>0</v>
      </c>
      <c r="BL147" s="16" t="s">
        <v>234</v>
      </c>
      <c r="BM147" s="150" t="s">
        <v>324</v>
      </c>
    </row>
    <row r="148" spans="2:65" s="1" customFormat="1" ht="24.2" customHeight="1">
      <c r="B148" s="137"/>
      <c r="C148" s="138" t="s">
        <v>76</v>
      </c>
      <c r="D148" s="138" t="s">
        <v>161</v>
      </c>
      <c r="E148" s="139" t="s">
        <v>1100</v>
      </c>
      <c r="F148" s="140" t="s">
        <v>1101</v>
      </c>
      <c r="G148" s="141" t="s">
        <v>1067</v>
      </c>
      <c r="H148" s="142">
        <v>0</v>
      </c>
      <c r="I148" s="143"/>
      <c r="J148" s="144">
        <f t="shared" si="10"/>
        <v>0</v>
      </c>
      <c r="K148" s="145"/>
      <c r="L148" s="31"/>
      <c r="M148" s="146" t="s">
        <v>1</v>
      </c>
      <c r="N148" s="147" t="s">
        <v>41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234</v>
      </c>
      <c r="AT148" s="150" t="s">
        <v>161</v>
      </c>
      <c r="AU148" s="150" t="s">
        <v>83</v>
      </c>
      <c r="AY148" s="16" t="s">
        <v>158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6" t="s">
        <v>83</v>
      </c>
      <c r="BK148" s="151">
        <f t="shared" si="19"/>
        <v>0</v>
      </c>
      <c r="BL148" s="16" t="s">
        <v>234</v>
      </c>
      <c r="BM148" s="150" t="s">
        <v>335</v>
      </c>
    </row>
    <row r="149" spans="2:65" s="1" customFormat="1" ht="16.5" customHeight="1">
      <c r="B149" s="137"/>
      <c r="C149" s="138" t="s">
        <v>76</v>
      </c>
      <c r="D149" s="138" t="s">
        <v>161</v>
      </c>
      <c r="E149" s="139" t="s">
        <v>1102</v>
      </c>
      <c r="F149" s="140" t="s">
        <v>1103</v>
      </c>
      <c r="G149" s="141" t="s">
        <v>1104</v>
      </c>
      <c r="H149" s="142">
        <v>1</v>
      </c>
      <c r="I149" s="143"/>
      <c r="J149" s="144">
        <f t="shared" si="10"/>
        <v>0</v>
      </c>
      <c r="K149" s="145"/>
      <c r="L149" s="31"/>
      <c r="M149" s="146" t="s">
        <v>1</v>
      </c>
      <c r="N149" s="147" t="s">
        <v>41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234</v>
      </c>
      <c r="AT149" s="150" t="s">
        <v>161</v>
      </c>
      <c r="AU149" s="150" t="s">
        <v>83</v>
      </c>
      <c r="AY149" s="16" t="s">
        <v>158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6" t="s">
        <v>83</v>
      </c>
      <c r="BK149" s="151">
        <f t="shared" si="19"/>
        <v>0</v>
      </c>
      <c r="BL149" s="16" t="s">
        <v>234</v>
      </c>
      <c r="BM149" s="150" t="s">
        <v>347</v>
      </c>
    </row>
    <row r="150" spans="2:65" s="1" customFormat="1" ht="24.2" customHeight="1">
      <c r="B150" s="137"/>
      <c r="C150" s="138" t="s">
        <v>76</v>
      </c>
      <c r="D150" s="138" t="s">
        <v>161</v>
      </c>
      <c r="E150" s="139" t="s">
        <v>1105</v>
      </c>
      <c r="F150" s="140" t="s">
        <v>1106</v>
      </c>
      <c r="G150" s="141" t="s">
        <v>1067</v>
      </c>
      <c r="H150" s="142">
        <v>4</v>
      </c>
      <c r="I150" s="143"/>
      <c r="J150" s="144">
        <f t="shared" si="10"/>
        <v>0</v>
      </c>
      <c r="K150" s="145"/>
      <c r="L150" s="31"/>
      <c r="M150" s="146" t="s">
        <v>1</v>
      </c>
      <c r="N150" s="147" t="s">
        <v>41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234</v>
      </c>
      <c r="AT150" s="150" t="s">
        <v>161</v>
      </c>
      <c r="AU150" s="150" t="s">
        <v>83</v>
      </c>
      <c r="AY150" s="16" t="s">
        <v>158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6" t="s">
        <v>83</v>
      </c>
      <c r="BK150" s="151">
        <f t="shared" si="19"/>
        <v>0</v>
      </c>
      <c r="BL150" s="16" t="s">
        <v>234</v>
      </c>
      <c r="BM150" s="150" t="s">
        <v>355</v>
      </c>
    </row>
    <row r="151" spans="2:65" s="1" customFormat="1" ht="24.2" customHeight="1">
      <c r="B151" s="137"/>
      <c r="C151" s="138" t="s">
        <v>76</v>
      </c>
      <c r="D151" s="138" t="s">
        <v>161</v>
      </c>
      <c r="E151" s="139" t="s">
        <v>1107</v>
      </c>
      <c r="F151" s="140" t="s">
        <v>1108</v>
      </c>
      <c r="G151" s="141" t="s">
        <v>1067</v>
      </c>
      <c r="H151" s="142">
        <v>13</v>
      </c>
      <c r="I151" s="143"/>
      <c r="J151" s="144">
        <f t="shared" si="10"/>
        <v>0</v>
      </c>
      <c r="K151" s="145"/>
      <c r="L151" s="31"/>
      <c r="M151" s="146" t="s">
        <v>1</v>
      </c>
      <c r="N151" s="147" t="s">
        <v>41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234</v>
      </c>
      <c r="AT151" s="150" t="s">
        <v>161</v>
      </c>
      <c r="AU151" s="150" t="s">
        <v>83</v>
      </c>
      <c r="AY151" s="16" t="s">
        <v>158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6" t="s">
        <v>83</v>
      </c>
      <c r="BK151" s="151">
        <f t="shared" si="19"/>
        <v>0</v>
      </c>
      <c r="BL151" s="16" t="s">
        <v>234</v>
      </c>
      <c r="BM151" s="150" t="s">
        <v>363</v>
      </c>
    </row>
    <row r="152" spans="2:65" s="1" customFormat="1" ht="21.75" customHeight="1">
      <c r="B152" s="137"/>
      <c r="C152" s="138" t="s">
        <v>76</v>
      </c>
      <c r="D152" s="138" t="s">
        <v>161</v>
      </c>
      <c r="E152" s="139" t="s">
        <v>1109</v>
      </c>
      <c r="F152" s="140" t="s">
        <v>1110</v>
      </c>
      <c r="G152" s="141" t="s">
        <v>1067</v>
      </c>
      <c r="H152" s="142">
        <v>4</v>
      </c>
      <c r="I152" s="143"/>
      <c r="J152" s="144">
        <f t="shared" si="10"/>
        <v>0</v>
      </c>
      <c r="K152" s="145"/>
      <c r="L152" s="31"/>
      <c r="M152" s="146" t="s">
        <v>1</v>
      </c>
      <c r="N152" s="147" t="s">
        <v>41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AR152" s="150" t="s">
        <v>234</v>
      </c>
      <c r="AT152" s="150" t="s">
        <v>161</v>
      </c>
      <c r="AU152" s="150" t="s">
        <v>83</v>
      </c>
      <c r="AY152" s="16" t="s">
        <v>158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6" t="s">
        <v>83</v>
      </c>
      <c r="BK152" s="151">
        <f t="shared" si="19"/>
        <v>0</v>
      </c>
      <c r="BL152" s="16" t="s">
        <v>234</v>
      </c>
      <c r="BM152" s="150" t="s">
        <v>375</v>
      </c>
    </row>
    <row r="153" spans="2:65" s="1" customFormat="1" ht="16.5" customHeight="1">
      <c r="B153" s="137"/>
      <c r="C153" s="138" t="s">
        <v>76</v>
      </c>
      <c r="D153" s="138" t="s">
        <v>161</v>
      </c>
      <c r="E153" s="139" t="s">
        <v>1111</v>
      </c>
      <c r="F153" s="140" t="s">
        <v>1112</v>
      </c>
      <c r="G153" s="141" t="s">
        <v>1067</v>
      </c>
      <c r="H153" s="142">
        <v>4</v>
      </c>
      <c r="I153" s="143"/>
      <c r="J153" s="144">
        <f t="shared" si="10"/>
        <v>0</v>
      </c>
      <c r="K153" s="145"/>
      <c r="L153" s="31"/>
      <c r="M153" s="146" t="s">
        <v>1</v>
      </c>
      <c r="N153" s="147" t="s">
        <v>41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234</v>
      </c>
      <c r="AT153" s="150" t="s">
        <v>161</v>
      </c>
      <c r="AU153" s="150" t="s">
        <v>83</v>
      </c>
      <c r="AY153" s="16" t="s">
        <v>158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6" t="s">
        <v>83</v>
      </c>
      <c r="BK153" s="151">
        <f t="shared" si="19"/>
        <v>0</v>
      </c>
      <c r="BL153" s="16" t="s">
        <v>234</v>
      </c>
      <c r="BM153" s="150" t="s">
        <v>384</v>
      </c>
    </row>
    <row r="154" spans="2:65" s="1" customFormat="1" ht="24.2" customHeight="1">
      <c r="B154" s="137"/>
      <c r="C154" s="138" t="s">
        <v>76</v>
      </c>
      <c r="D154" s="138" t="s">
        <v>161</v>
      </c>
      <c r="E154" s="139" t="s">
        <v>1113</v>
      </c>
      <c r="F154" s="140" t="s">
        <v>1114</v>
      </c>
      <c r="G154" s="141" t="s">
        <v>263</v>
      </c>
      <c r="H154" s="142">
        <v>40</v>
      </c>
      <c r="I154" s="143"/>
      <c r="J154" s="144">
        <f t="shared" si="10"/>
        <v>0</v>
      </c>
      <c r="K154" s="145"/>
      <c r="L154" s="31"/>
      <c r="M154" s="146" t="s">
        <v>1</v>
      </c>
      <c r="N154" s="147" t="s">
        <v>41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AR154" s="150" t="s">
        <v>234</v>
      </c>
      <c r="AT154" s="150" t="s">
        <v>161</v>
      </c>
      <c r="AU154" s="150" t="s">
        <v>83</v>
      </c>
      <c r="AY154" s="16" t="s">
        <v>158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6" t="s">
        <v>83</v>
      </c>
      <c r="BK154" s="151">
        <f t="shared" si="19"/>
        <v>0</v>
      </c>
      <c r="BL154" s="16" t="s">
        <v>234</v>
      </c>
      <c r="BM154" s="150" t="s">
        <v>392</v>
      </c>
    </row>
    <row r="155" spans="2:65" s="1" customFormat="1" ht="24.2" customHeight="1">
      <c r="B155" s="137"/>
      <c r="C155" s="138" t="s">
        <v>76</v>
      </c>
      <c r="D155" s="138" t="s">
        <v>161</v>
      </c>
      <c r="E155" s="139" t="s">
        <v>1115</v>
      </c>
      <c r="F155" s="140" t="s">
        <v>1116</v>
      </c>
      <c r="G155" s="141" t="s">
        <v>164</v>
      </c>
      <c r="H155" s="142">
        <v>1</v>
      </c>
      <c r="I155" s="143"/>
      <c r="J155" s="144">
        <f t="shared" si="10"/>
        <v>0</v>
      </c>
      <c r="K155" s="145"/>
      <c r="L155" s="31"/>
      <c r="M155" s="146" t="s">
        <v>1</v>
      </c>
      <c r="N155" s="147" t="s">
        <v>41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234</v>
      </c>
      <c r="AT155" s="150" t="s">
        <v>161</v>
      </c>
      <c r="AU155" s="150" t="s">
        <v>83</v>
      </c>
      <c r="AY155" s="16" t="s">
        <v>158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6" t="s">
        <v>83</v>
      </c>
      <c r="BK155" s="151">
        <f t="shared" si="19"/>
        <v>0</v>
      </c>
      <c r="BL155" s="16" t="s">
        <v>234</v>
      </c>
      <c r="BM155" s="150" t="s">
        <v>402</v>
      </c>
    </row>
    <row r="156" spans="2:65" s="1" customFormat="1" ht="24.2" customHeight="1">
      <c r="B156" s="137"/>
      <c r="C156" s="138" t="s">
        <v>76</v>
      </c>
      <c r="D156" s="138" t="s">
        <v>161</v>
      </c>
      <c r="E156" s="139" t="s">
        <v>1117</v>
      </c>
      <c r="F156" s="140" t="s">
        <v>1118</v>
      </c>
      <c r="G156" s="141" t="s">
        <v>164</v>
      </c>
      <c r="H156" s="142">
        <v>1</v>
      </c>
      <c r="I156" s="143"/>
      <c r="J156" s="144">
        <f t="shared" si="10"/>
        <v>0</v>
      </c>
      <c r="K156" s="145"/>
      <c r="L156" s="31"/>
      <c r="M156" s="146" t="s">
        <v>1</v>
      </c>
      <c r="N156" s="147" t="s">
        <v>41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234</v>
      </c>
      <c r="AT156" s="150" t="s">
        <v>161</v>
      </c>
      <c r="AU156" s="150" t="s">
        <v>83</v>
      </c>
      <c r="AY156" s="16" t="s">
        <v>158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6" t="s">
        <v>83</v>
      </c>
      <c r="BK156" s="151">
        <f t="shared" si="19"/>
        <v>0</v>
      </c>
      <c r="BL156" s="16" t="s">
        <v>234</v>
      </c>
      <c r="BM156" s="150" t="s">
        <v>413</v>
      </c>
    </row>
    <row r="157" spans="2:65" s="1" customFormat="1" ht="24.2" customHeight="1">
      <c r="B157" s="137"/>
      <c r="C157" s="138" t="s">
        <v>76</v>
      </c>
      <c r="D157" s="138" t="s">
        <v>161</v>
      </c>
      <c r="E157" s="139" t="s">
        <v>1119</v>
      </c>
      <c r="F157" s="140" t="s">
        <v>1120</v>
      </c>
      <c r="G157" s="141" t="s">
        <v>184</v>
      </c>
      <c r="H157" s="142">
        <v>8</v>
      </c>
      <c r="I157" s="143"/>
      <c r="J157" s="144">
        <f t="shared" si="10"/>
        <v>0</v>
      </c>
      <c r="K157" s="145"/>
      <c r="L157" s="31"/>
      <c r="M157" s="146" t="s">
        <v>1</v>
      </c>
      <c r="N157" s="147" t="s">
        <v>41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234</v>
      </c>
      <c r="AT157" s="150" t="s">
        <v>161</v>
      </c>
      <c r="AU157" s="150" t="s">
        <v>83</v>
      </c>
      <c r="AY157" s="16" t="s">
        <v>158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6" t="s">
        <v>83</v>
      </c>
      <c r="BK157" s="151">
        <f t="shared" si="19"/>
        <v>0</v>
      </c>
      <c r="BL157" s="16" t="s">
        <v>234</v>
      </c>
      <c r="BM157" s="150" t="s">
        <v>422</v>
      </c>
    </row>
    <row r="158" spans="2:65" s="1" customFormat="1" ht="24.2" customHeight="1">
      <c r="B158" s="137"/>
      <c r="C158" s="138" t="s">
        <v>76</v>
      </c>
      <c r="D158" s="138" t="s">
        <v>161</v>
      </c>
      <c r="E158" s="139" t="s">
        <v>1121</v>
      </c>
      <c r="F158" s="140" t="s">
        <v>1122</v>
      </c>
      <c r="G158" s="141" t="s">
        <v>164</v>
      </c>
      <c r="H158" s="142">
        <v>1</v>
      </c>
      <c r="I158" s="143"/>
      <c r="J158" s="144">
        <f t="shared" si="10"/>
        <v>0</v>
      </c>
      <c r="K158" s="145"/>
      <c r="L158" s="31"/>
      <c r="M158" s="146" t="s">
        <v>1</v>
      </c>
      <c r="N158" s="147" t="s">
        <v>41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234</v>
      </c>
      <c r="AT158" s="150" t="s">
        <v>161</v>
      </c>
      <c r="AU158" s="150" t="s">
        <v>83</v>
      </c>
      <c r="AY158" s="16" t="s">
        <v>158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6" t="s">
        <v>83</v>
      </c>
      <c r="BK158" s="151">
        <f t="shared" si="19"/>
        <v>0</v>
      </c>
      <c r="BL158" s="16" t="s">
        <v>234</v>
      </c>
      <c r="BM158" s="150" t="s">
        <v>430</v>
      </c>
    </row>
    <row r="159" spans="2:65" s="1" customFormat="1" ht="44.25" customHeight="1">
      <c r="B159" s="137"/>
      <c r="C159" s="138" t="s">
        <v>76</v>
      </c>
      <c r="D159" s="138" t="s">
        <v>161</v>
      </c>
      <c r="E159" s="139" t="s">
        <v>1123</v>
      </c>
      <c r="F159" s="140" t="s">
        <v>1124</v>
      </c>
      <c r="G159" s="141" t="s">
        <v>1067</v>
      </c>
      <c r="H159" s="142">
        <v>2</v>
      </c>
      <c r="I159" s="143"/>
      <c r="J159" s="144">
        <f t="shared" si="10"/>
        <v>0</v>
      </c>
      <c r="K159" s="145"/>
      <c r="L159" s="31"/>
      <c r="M159" s="146" t="s">
        <v>1</v>
      </c>
      <c r="N159" s="147" t="s">
        <v>41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234</v>
      </c>
      <c r="AT159" s="150" t="s">
        <v>161</v>
      </c>
      <c r="AU159" s="150" t="s">
        <v>83</v>
      </c>
      <c r="AY159" s="16" t="s">
        <v>158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6" t="s">
        <v>83</v>
      </c>
      <c r="BK159" s="151">
        <f t="shared" si="19"/>
        <v>0</v>
      </c>
      <c r="BL159" s="16" t="s">
        <v>234</v>
      </c>
      <c r="BM159" s="150" t="s">
        <v>438</v>
      </c>
    </row>
    <row r="160" spans="2:65" s="1" customFormat="1" ht="24.2" customHeight="1">
      <c r="B160" s="137"/>
      <c r="C160" s="138" t="s">
        <v>76</v>
      </c>
      <c r="D160" s="138" t="s">
        <v>161</v>
      </c>
      <c r="E160" s="139" t="s">
        <v>1125</v>
      </c>
      <c r="F160" s="140" t="s">
        <v>1126</v>
      </c>
      <c r="G160" s="141" t="s">
        <v>1067</v>
      </c>
      <c r="H160" s="142">
        <v>2</v>
      </c>
      <c r="I160" s="143"/>
      <c r="J160" s="144">
        <f t="shared" si="10"/>
        <v>0</v>
      </c>
      <c r="K160" s="145"/>
      <c r="L160" s="31"/>
      <c r="M160" s="146" t="s">
        <v>1</v>
      </c>
      <c r="N160" s="147" t="s">
        <v>41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234</v>
      </c>
      <c r="AT160" s="150" t="s">
        <v>161</v>
      </c>
      <c r="AU160" s="150" t="s">
        <v>83</v>
      </c>
      <c r="AY160" s="16" t="s">
        <v>158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6" t="s">
        <v>83</v>
      </c>
      <c r="BK160" s="151">
        <f t="shared" si="19"/>
        <v>0</v>
      </c>
      <c r="BL160" s="16" t="s">
        <v>234</v>
      </c>
      <c r="BM160" s="150" t="s">
        <v>447</v>
      </c>
    </row>
    <row r="161" spans="2:65" s="1" customFormat="1" ht="24.2" customHeight="1">
      <c r="B161" s="137"/>
      <c r="C161" s="138" t="s">
        <v>76</v>
      </c>
      <c r="D161" s="138" t="s">
        <v>161</v>
      </c>
      <c r="E161" s="139" t="s">
        <v>1127</v>
      </c>
      <c r="F161" s="140" t="s">
        <v>1128</v>
      </c>
      <c r="G161" s="141" t="s">
        <v>1067</v>
      </c>
      <c r="H161" s="142">
        <v>2</v>
      </c>
      <c r="I161" s="143"/>
      <c r="J161" s="144">
        <f t="shared" si="10"/>
        <v>0</v>
      </c>
      <c r="K161" s="145"/>
      <c r="L161" s="31"/>
      <c r="M161" s="146" t="s">
        <v>1</v>
      </c>
      <c r="N161" s="147" t="s">
        <v>41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234</v>
      </c>
      <c r="AT161" s="150" t="s">
        <v>161</v>
      </c>
      <c r="AU161" s="150" t="s">
        <v>83</v>
      </c>
      <c r="AY161" s="16" t="s">
        <v>158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6" t="s">
        <v>83</v>
      </c>
      <c r="BK161" s="151">
        <f t="shared" si="19"/>
        <v>0</v>
      </c>
      <c r="BL161" s="16" t="s">
        <v>234</v>
      </c>
      <c r="BM161" s="150" t="s">
        <v>456</v>
      </c>
    </row>
    <row r="162" spans="2:65" s="1" customFormat="1" ht="24.2" customHeight="1">
      <c r="B162" s="137"/>
      <c r="C162" s="138" t="s">
        <v>76</v>
      </c>
      <c r="D162" s="138" t="s">
        <v>161</v>
      </c>
      <c r="E162" s="139" t="s">
        <v>1129</v>
      </c>
      <c r="F162" s="140" t="s">
        <v>1130</v>
      </c>
      <c r="G162" s="141" t="s">
        <v>1067</v>
      </c>
      <c r="H162" s="142">
        <v>4</v>
      </c>
      <c r="I162" s="143"/>
      <c r="J162" s="144">
        <f t="shared" si="10"/>
        <v>0</v>
      </c>
      <c r="K162" s="145"/>
      <c r="L162" s="31"/>
      <c r="M162" s="146" t="s">
        <v>1</v>
      </c>
      <c r="N162" s="147" t="s">
        <v>41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234</v>
      </c>
      <c r="AT162" s="150" t="s">
        <v>161</v>
      </c>
      <c r="AU162" s="150" t="s">
        <v>83</v>
      </c>
      <c r="AY162" s="16" t="s">
        <v>158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6" t="s">
        <v>83</v>
      </c>
      <c r="BK162" s="151">
        <f t="shared" si="19"/>
        <v>0</v>
      </c>
      <c r="BL162" s="16" t="s">
        <v>234</v>
      </c>
      <c r="BM162" s="150" t="s">
        <v>468</v>
      </c>
    </row>
    <row r="163" spans="2:65" s="1" customFormat="1" ht="16.5" customHeight="1">
      <c r="B163" s="137"/>
      <c r="C163" s="138" t="s">
        <v>76</v>
      </c>
      <c r="D163" s="138" t="s">
        <v>161</v>
      </c>
      <c r="E163" s="139" t="s">
        <v>1131</v>
      </c>
      <c r="F163" s="140" t="s">
        <v>1132</v>
      </c>
      <c r="G163" s="141" t="s">
        <v>1067</v>
      </c>
      <c r="H163" s="142">
        <v>4</v>
      </c>
      <c r="I163" s="143"/>
      <c r="J163" s="144">
        <f t="shared" si="10"/>
        <v>0</v>
      </c>
      <c r="K163" s="145"/>
      <c r="L163" s="31"/>
      <c r="M163" s="146" t="s">
        <v>1</v>
      </c>
      <c r="N163" s="147" t="s">
        <v>41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234</v>
      </c>
      <c r="AT163" s="150" t="s">
        <v>161</v>
      </c>
      <c r="AU163" s="150" t="s">
        <v>83</v>
      </c>
      <c r="AY163" s="16" t="s">
        <v>158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6" t="s">
        <v>83</v>
      </c>
      <c r="BK163" s="151">
        <f t="shared" si="19"/>
        <v>0</v>
      </c>
      <c r="BL163" s="16" t="s">
        <v>234</v>
      </c>
      <c r="BM163" s="150" t="s">
        <v>476</v>
      </c>
    </row>
    <row r="164" spans="2:65" s="1" customFormat="1" ht="24.2" customHeight="1">
      <c r="B164" s="137"/>
      <c r="C164" s="138" t="s">
        <v>76</v>
      </c>
      <c r="D164" s="138" t="s">
        <v>161</v>
      </c>
      <c r="E164" s="139" t="s">
        <v>1133</v>
      </c>
      <c r="F164" s="140" t="s">
        <v>1134</v>
      </c>
      <c r="G164" s="141" t="s">
        <v>263</v>
      </c>
      <c r="H164" s="142">
        <v>20</v>
      </c>
      <c r="I164" s="143"/>
      <c r="J164" s="144">
        <f t="shared" si="10"/>
        <v>0</v>
      </c>
      <c r="K164" s="145"/>
      <c r="L164" s="31"/>
      <c r="M164" s="146" t="s">
        <v>1</v>
      </c>
      <c r="N164" s="147" t="s">
        <v>41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234</v>
      </c>
      <c r="AT164" s="150" t="s">
        <v>161</v>
      </c>
      <c r="AU164" s="150" t="s">
        <v>83</v>
      </c>
      <c r="AY164" s="16" t="s">
        <v>158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6" t="s">
        <v>83</v>
      </c>
      <c r="BK164" s="151">
        <f t="shared" si="19"/>
        <v>0</v>
      </c>
      <c r="BL164" s="16" t="s">
        <v>234</v>
      </c>
      <c r="BM164" s="150" t="s">
        <v>486</v>
      </c>
    </row>
    <row r="165" spans="2:65" s="1" customFormat="1" ht="16.5" customHeight="1">
      <c r="B165" s="137"/>
      <c r="C165" s="138" t="s">
        <v>76</v>
      </c>
      <c r="D165" s="138" t="s">
        <v>161</v>
      </c>
      <c r="E165" s="139" t="s">
        <v>1135</v>
      </c>
      <c r="F165" s="140" t="s">
        <v>1136</v>
      </c>
      <c r="G165" s="141" t="s">
        <v>263</v>
      </c>
      <c r="H165" s="142">
        <v>20</v>
      </c>
      <c r="I165" s="143"/>
      <c r="J165" s="144">
        <f t="shared" si="10"/>
        <v>0</v>
      </c>
      <c r="K165" s="145"/>
      <c r="L165" s="31"/>
      <c r="M165" s="146" t="s">
        <v>1</v>
      </c>
      <c r="N165" s="147" t="s">
        <v>41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234</v>
      </c>
      <c r="AT165" s="150" t="s">
        <v>161</v>
      </c>
      <c r="AU165" s="150" t="s">
        <v>83</v>
      </c>
      <c r="AY165" s="16" t="s">
        <v>158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6" t="s">
        <v>83</v>
      </c>
      <c r="BK165" s="151">
        <f t="shared" si="19"/>
        <v>0</v>
      </c>
      <c r="BL165" s="16" t="s">
        <v>234</v>
      </c>
      <c r="BM165" s="150" t="s">
        <v>495</v>
      </c>
    </row>
    <row r="166" spans="2:65" s="1" customFormat="1" ht="16.5" customHeight="1">
      <c r="B166" s="137"/>
      <c r="C166" s="138" t="s">
        <v>76</v>
      </c>
      <c r="D166" s="138" t="s">
        <v>161</v>
      </c>
      <c r="E166" s="139" t="s">
        <v>1137</v>
      </c>
      <c r="F166" s="140" t="s">
        <v>1138</v>
      </c>
      <c r="G166" s="141" t="s">
        <v>263</v>
      </c>
      <c r="H166" s="142">
        <v>20</v>
      </c>
      <c r="I166" s="143"/>
      <c r="J166" s="144">
        <f t="shared" si="10"/>
        <v>0</v>
      </c>
      <c r="K166" s="145"/>
      <c r="L166" s="31"/>
      <c r="M166" s="146" t="s">
        <v>1</v>
      </c>
      <c r="N166" s="147" t="s">
        <v>41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234</v>
      </c>
      <c r="AT166" s="150" t="s">
        <v>161</v>
      </c>
      <c r="AU166" s="150" t="s">
        <v>83</v>
      </c>
      <c r="AY166" s="16" t="s">
        <v>158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6" t="s">
        <v>83</v>
      </c>
      <c r="BK166" s="151">
        <f t="shared" si="19"/>
        <v>0</v>
      </c>
      <c r="BL166" s="16" t="s">
        <v>234</v>
      </c>
      <c r="BM166" s="150" t="s">
        <v>506</v>
      </c>
    </row>
    <row r="167" spans="2:65" s="1" customFormat="1" ht="16.5" customHeight="1">
      <c r="B167" s="137"/>
      <c r="C167" s="138" t="s">
        <v>76</v>
      </c>
      <c r="D167" s="138" t="s">
        <v>161</v>
      </c>
      <c r="E167" s="139" t="s">
        <v>1139</v>
      </c>
      <c r="F167" s="140" t="s">
        <v>1140</v>
      </c>
      <c r="G167" s="141" t="s">
        <v>1104</v>
      </c>
      <c r="H167" s="142">
        <v>1</v>
      </c>
      <c r="I167" s="143"/>
      <c r="J167" s="144">
        <f t="shared" si="10"/>
        <v>0</v>
      </c>
      <c r="K167" s="145"/>
      <c r="L167" s="31"/>
      <c r="M167" s="146" t="s">
        <v>1</v>
      </c>
      <c r="N167" s="147" t="s">
        <v>41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234</v>
      </c>
      <c r="AT167" s="150" t="s">
        <v>161</v>
      </c>
      <c r="AU167" s="150" t="s">
        <v>83</v>
      </c>
      <c r="AY167" s="16" t="s">
        <v>158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6" t="s">
        <v>83</v>
      </c>
      <c r="BK167" s="151">
        <f t="shared" si="19"/>
        <v>0</v>
      </c>
      <c r="BL167" s="16" t="s">
        <v>234</v>
      </c>
      <c r="BM167" s="150" t="s">
        <v>515</v>
      </c>
    </row>
    <row r="168" spans="2:65" s="1" customFormat="1" ht="24.2" customHeight="1">
      <c r="B168" s="137"/>
      <c r="C168" s="138" t="s">
        <v>76</v>
      </c>
      <c r="D168" s="138" t="s">
        <v>161</v>
      </c>
      <c r="E168" s="139" t="s">
        <v>1141</v>
      </c>
      <c r="F168" s="140" t="s">
        <v>1142</v>
      </c>
      <c r="G168" s="141" t="s">
        <v>1104</v>
      </c>
      <c r="H168" s="142">
        <v>1</v>
      </c>
      <c r="I168" s="143"/>
      <c r="J168" s="144">
        <f t="shared" si="10"/>
        <v>0</v>
      </c>
      <c r="K168" s="145"/>
      <c r="L168" s="31"/>
      <c r="M168" s="146" t="s">
        <v>1</v>
      </c>
      <c r="N168" s="147" t="s">
        <v>41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234</v>
      </c>
      <c r="AT168" s="150" t="s">
        <v>161</v>
      </c>
      <c r="AU168" s="150" t="s">
        <v>83</v>
      </c>
      <c r="AY168" s="16" t="s">
        <v>158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6" t="s">
        <v>83</v>
      </c>
      <c r="BK168" s="151">
        <f t="shared" si="19"/>
        <v>0</v>
      </c>
      <c r="BL168" s="16" t="s">
        <v>234</v>
      </c>
      <c r="BM168" s="150" t="s">
        <v>526</v>
      </c>
    </row>
    <row r="169" spans="2:65" s="1" customFormat="1" ht="24.2" customHeight="1">
      <c r="B169" s="137"/>
      <c r="C169" s="138" t="s">
        <v>76</v>
      </c>
      <c r="D169" s="138" t="s">
        <v>161</v>
      </c>
      <c r="E169" s="139" t="s">
        <v>1143</v>
      </c>
      <c r="F169" s="140" t="s">
        <v>1144</v>
      </c>
      <c r="G169" s="141" t="s">
        <v>1104</v>
      </c>
      <c r="H169" s="142">
        <v>0</v>
      </c>
      <c r="I169" s="143"/>
      <c r="J169" s="144">
        <f t="shared" si="10"/>
        <v>0</v>
      </c>
      <c r="K169" s="145"/>
      <c r="L169" s="31"/>
      <c r="M169" s="146" t="s">
        <v>1</v>
      </c>
      <c r="N169" s="147" t="s">
        <v>41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234</v>
      </c>
      <c r="AT169" s="150" t="s">
        <v>161</v>
      </c>
      <c r="AU169" s="150" t="s">
        <v>83</v>
      </c>
      <c r="AY169" s="16" t="s">
        <v>158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6" t="s">
        <v>83</v>
      </c>
      <c r="BK169" s="151">
        <f t="shared" si="19"/>
        <v>0</v>
      </c>
      <c r="BL169" s="16" t="s">
        <v>234</v>
      </c>
      <c r="BM169" s="150" t="s">
        <v>537</v>
      </c>
    </row>
    <row r="170" spans="2:65" s="1" customFormat="1" ht="16.5" customHeight="1">
      <c r="B170" s="137"/>
      <c r="C170" s="138" t="s">
        <v>76</v>
      </c>
      <c r="D170" s="138" t="s">
        <v>161</v>
      </c>
      <c r="E170" s="139" t="s">
        <v>1145</v>
      </c>
      <c r="F170" s="140" t="s">
        <v>1146</v>
      </c>
      <c r="G170" s="141" t="s">
        <v>1067</v>
      </c>
      <c r="H170" s="142">
        <v>1</v>
      </c>
      <c r="I170" s="143"/>
      <c r="J170" s="144">
        <f t="shared" si="10"/>
        <v>0</v>
      </c>
      <c r="K170" s="145"/>
      <c r="L170" s="31"/>
      <c r="M170" s="146" t="s">
        <v>1</v>
      </c>
      <c r="N170" s="147" t="s">
        <v>41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234</v>
      </c>
      <c r="AT170" s="150" t="s">
        <v>161</v>
      </c>
      <c r="AU170" s="150" t="s">
        <v>83</v>
      </c>
      <c r="AY170" s="16" t="s">
        <v>158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6" t="s">
        <v>83</v>
      </c>
      <c r="BK170" s="151">
        <f t="shared" si="19"/>
        <v>0</v>
      </c>
      <c r="BL170" s="16" t="s">
        <v>234</v>
      </c>
      <c r="BM170" s="150" t="s">
        <v>549</v>
      </c>
    </row>
    <row r="171" spans="2:65" s="1" customFormat="1" ht="16.5" customHeight="1">
      <c r="B171" s="137"/>
      <c r="C171" s="138" t="s">
        <v>76</v>
      </c>
      <c r="D171" s="138" t="s">
        <v>161</v>
      </c>
      <c r="E171" s="139" t="s">
        <v>1147</v>
      </c>
      <c r="F171" s="140" t="s">
        <v>1148</v>
      </c>
      <c r="G171" s="141" t="s">
        <v>205</v>
      </c>
      <c r="H171" s="142">
        <v>0.25</v>
      </c>
      <c r="I171" s="143"/>
      <c r="J171" s="144">
        <f t="shared" si="10"/>
        <v>0</v>
      </c>
      <c r="K171" s="145"/>
      <c r="L171" s="31"/>
      <c r="M171" s="146" t="s">
        <v>1</v>
      </c>
      <c r="N171" s="147" t="s">
        <v>41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234</v>
      </c>
      <c r="AT171" s="150" t="s">
        <v>161</v>
      </c>
      <c r="AU171" s="150" t="s">
        <v>83</v>
      </c>
      <c r="AY171" s="16" t="s">
        <v>158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6" t="s">
        <v>83</v>
      </c>
      <c r="BK171" s="151">
        <f t="shared" si="19"/>
        <v>0</v>
      </c>
      <c r="BL171" s="16" t="s">
        <v>234</v>
      </c>
      <c r="BM171" s="150" t="s">
        <v>560</v>
      </c>
    </row>
    <row r="172" spans="2:65" s="1" customFormat="1" ht="16.5" customHeight="1">
      <c r="B172" s="137"/>
      <c r="C172" s="138" t="s">
        <v>76</v>
      </c>
      <c r="D172" s="138" t="s">
        <v>161</v>
      </c>
      <c r="E172" s="139" t="s">
        <v>1149</v>
      </c>
      <c r="F172" s="140" t="s">
        <v>1150</v>
      </c>
      <c r="G172" s="141" t="s">
        <v>205</v>
      </c>
      <c r="H172" s="142">
        <v>0.1</v>
      </c>
      <c r="I172" s="143"/>
      <c r="J172" s="144">
        <f t="shared" si="10"/>
        <v>0</v>
      </c>
      <c r="K172" s="145"/>
      <c r="L172" s="31"/>
      <c r="M172" s="146" t="s">
        <v>1</v>
      </c>
      <c r="N172" s="147" t="s">
        <v>41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234</v>
      </c>
      <c r="AT172" s="150" t="s">
        <v>161</v>
      </c>
      <c r="AU172" s="150" t="s">
        <v>83</v>
      </c>
      <c r="AY172" s="16" t="s">
        <v>158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6" t="s">
        <v>83</v>
      </c>
      <c r="BK172" s="151">
        <f t="shared" si="19"/>
        <v>0</v>
      </c>
      <c r="BL172" s="16" t="s">
        <v>234</v>
      </c>
      <c r="BM172" s="150" t="s">
        <v>570</v>
      </c>
    </row>
    <row r="173" spans="2:65" s="1" customFormat="1" ht="16.5" customHeight="1">
      <c r="B173" s="137"/>
      <c r="C173" s="138" t="s">
        <v>76</v>
      </c>
      <c r="D173" s="138" t="s">
        <v>161</v>
      </c>
      <c r="E173" s="139" t="s">
        <v>1151</v>
      </c>
      <c r="F173" s="140" t="s">
        <v>1152</v>
      </c>
      <c r="G173" s="141" t="s">
        <v>164</v>
      </c>
      <c r="H173" s="142">
        <v>1</v>
      </c>
      <c r="I173" s="143"/>
      <c r="J173" s="144">
        <f t="shared" si="10"/>
        <v>0</v>
      </c>
      <c r="K173" s="145"/>
      <c r="L173" s="31"/>
      <c r="M173" s="146" t="s">
        <v>1</v>
      </c>
      <c r="N173" s="147" t="s">
        <v>41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234</v>
      </c>
      <c r="AT173" s="150" t="s">
        <v>161</v>
      </c>
      <c r="AU173" s="150" t="s">
        <v>83</v>
      </c>
      <c r="AY173" s="16" t="s">
        <v>158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6" t="s">
        <v>83</v>
      </c>
      <c r="BK173" s="151">
        <f t="shared" si="19"/>
        <v>0</v>
      </c>
      <c r="BL173" s="16" t="s">
        <v>234</v>
      </c>
      <c r="BM173" s="150" t="s">
        <v>581</v>
      </c>
    </row>
    <row r="174" spans="2:65" s="1" customFormat="1" ht="16.5" customHeight="1">
      <c r="B174" s="137"/>
      <c r="C174" s="138" t="s">
        <v>76</v>
      </c>
      <c r="D174" s="138" t="s">
        <v>161</v>
      </c>
      <c r="E174" s="139" t="s">
        <v>1153</v>
      </c>
      <c r="F174" s="140" t="s">
        <v>1154</v>
      </c>
      <c r="G174" s="141" t="s">
        <v>1104</v>
      </c>
      <c r="H174" s="142">
        <v>1</v>
      </c>
      <c r="I174" s="143"/>
      <c r="J174" s="144">
        <f t="shared" si="10"/>
        <v>0</v>
      </c>
      <c r="K174" s="145"/>
      <c r="L174" s="31"/>
      <c r="M174" s="146" t="s">
        <v>1</v>
      </c>
      <c r="N174" s="147" t="s">
        <v>41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234</v>
      </c>
      <c r="AT174" s="150" t="s">
        <v>161</v>
      </c>
      <c r="AU174" s="150" t="s">
        <v>83</v>
      </c>
      <c r="AY174" s="16" t="s">
        <v>158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6" t="s">
        <v>83</v>
      </c>
      <c r="BK174" s="151">
        <f t="shared" si="19"/>
        <v>0</v>
      </c>
      <c r="BL174" s="16" t="s">
        <v>234</v>
      </c>
      <c r="BM174" s="150" t="s">
        <v>590</v>
      </c>
    </row>
    <row r="175" spans="2:65" s="1" customFormat="1" ht="16.5" customHeight="1">
      <c r="B175" s="137"/>
      <c r="C175" s="138" t="s">
        <v>76</v>
      </c>
      <c r="D175" s="138" t="s">
        <v>161</v>
      </c>
      <c r="E175" s="139" t="s">
        <v>1155</v>
      </c>
      <c r="F175" s="140" t="s">
        <v>1156</v>
      </c>
      <c r="G175" s="141" t="s">
        <v>1104</v>
      </c>
      <c r="H175" s="142">
        <v>1</v>
      </c>
      <c r="I175" s="143"/>
      <c r="J175" s="144">
        <f t="shared" si="10"/>
        <v>0</v>
      </c>
      <c r="K175" s="145"/>
      <c r="L175" s="31"/>
      <c r="M175" s="146" t="s">
        <v>1</v>
      </c>
      <c r="N175" s="147" t="s">
        <v>41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234</v>
      </c>
      <c r="AT175" s="150" t="s">
        <v>161</v>
      </c>
      <c r="AU175" s="150" t="s">
        <v>83</v>
      </c>
      <c r="AY175" s="16" t="s">
        <v>158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6" t="s">
        <v>83</v>
      </c>
      <c r="BK175" s="151">
        <f t="shared" si="19"/>
        <v>0</v>
      </c>
      <c r="BL175" s="16" t="s">
        <v>234</v>
      </c>
      <c r="BM175" s="150" t="s">
        <v>602</v>
      </c>
    </row>
    <row r="176" spans="2:65" s="1" customFormat="1" ht="16.5" customHeight="1">
      <c r="B176" s="137"/>
      <c r="C176" s="138" t="s">
        <v>76</v>
      </c>
      <c r="D176" s="138" t="s">
        <v>161</v>
      </c>
      <c r="E176" s="139" t="s">
        <v>1157</v>
      </c>
      <c r="F176" s="140" t="s">
        <v>1158</v>
      </c>
      <c r="G176" s="141" t="s">
        <v>725</v>
      </c>
      <c r="H176" s="185"/>
      <c r="I176" s="143"/>
      <c r="J176" s="144">
        <f t="shared" si="10"/>
        <v>0</v>
      </c>
      <c r="K176" s="145"/>
      <c r="L176" s="31"/>
      <c r="M176" s="146" t="s">
        <v>1</v>
      </c>
      <c r="N176" s="147" t="s">
        <v>41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234</v>
      </c>
      <c r="AT176" s="150" t="s">
        <v>161</v>
      </c>
      <c r="AU176" s="150" t="s">
        <v>83</v>
      </c>
      <c r="AY176" s="16" t="s">
        <v>158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6" t="s">
        <v>83</v>
      </c>
      <c r="BK176" s="151">
        <f t="shared" si="19"/>
        <v>0</v>
      </c>
      <c r="BL176" s="16" t="s">
        <v>234</v>
      </c>
      <c r="BM176" s="150" t="s">
        <v>610</v>
      </c>
    </row>
    <row r="177" spans="2:65" s="11" customFormat="1" ht="25.9" customHeight="1">
      <c r="B177" s="126"/>
      <c r="D177" s="127" t="s">
        <v>75</v>
      </c>
      <c r="E177" s="128" t="s">
        <v>1159</v>
      </c>
      <c r="F177" s="128" t="s">
        <v>1160</v>
      </c>
      <c r="I177" s="129"/>
      <c r="J177" s="116">
        <f>BK177</f>
        <v>0</v>
      </c>
      <c r="L177" s="126"/>
      <c r="M177" s="130"/>
      <c r="P177" s="131">
        <f>SUM(P178:P183)</f>
        <v>0</v>
      </c>
      <c r="R177" s="131">
        <f>SUM(R178:R183)</f>
        <v>0</v>
      </c>
      <c r="T177" s="132">
        <f>SUM(T178:T183)</f>
        <v>0</v>
      </c>
      <c r="AR177" s="127" t="s">
        <v>83</v>
      </c>
      <c r="AT177" s="133" t="s">
        <v>75</v>
      </c>
      <c r="AU177" s="133" t="s">
        <v>76</v>
      </c>
      <c r="AY177" s="127" t="s">
        <v>158</v>
      </c>
      <c r="BK177" s="134">
        <f>SUM(BK178:BK183)</f>
        <v>0</v>
      </c>
    </row>
    <row r="178" spans="2:65" s="1" customFormat="1" ht="24.2" customHeight="1">
      <c r="B178" s="137"/>
      <c r="C178" s="138" t="s">
        <v>76</v>
      </c>
      <c r="D178" s="138" t="s">
        <v>161</v>
      </c>
      <c r="E178" s="139" t="s">
        <v>1161</v>
      </c>
      <c r="F178" s="140" t="s">
        <v>1162</v>
      </c>
      <c r="G178" s="141" t="s">
        <v>1067</v>
      </c>
      <c r="H178" s="142">
        <v>8</v>
      </c>
      <c r="I178" s="143"/>
      <c r="J178" s="144">
        <f t="shared" ref="J178:J183" si="20">ROUND(I178*H178,2)</f>
        <v>0</v>
      </c>
      <c r="K178" s="145"/>
      <c r="L178" s="31"/>
      <c r="M178" s="146" t="s">
        <v>1</v>
      </c>
      <c r="N178" s="147" t="s">
        <v>41</v>
      </c>
      <c r="P178" s="148">
        <f t="shared" ref="P178:P183" si="21">O178*H178</f>
        <v>0</v>
      </c>
      <c r="Q178" s="148">
        <v>0</v>
      </c>
      <c r="R178" s="148">
        <f t="shared" ref="R178:R183" si="22">Q178*H178</f>
        <v>0</v>
      </c>
      <c r="S178" s="148">
        <v>0</v>
      </c>
      <c r="T178" s="149">
        <f t="shared" ref="T178:T183" si="23">S178*H178</f>
        <v>0</v>
      </c>
      <c r="AR178" s="150" t="s">
        <v>234</v>
      </c>
      <c r="AT178" s="150" t="s">
        <v>161</v>
      </c>
      <c r="AU178" s="150" t="s">
        <v>83</v>
      </c>
      <c r="AY178" s="16" t="s">
        <v>158</v>
      </c>
      <c r="BE178" s="151">
        <f t="shared" ref="BE178:BE183" si="24">IF(N178="základní",J178,0)</f>
        <v>0</v>
      </c>
      <c r="BF178" s="151">
        <f t="shared" ref="BF178:BF183" si="25">IF(N178="snížená",J178,0)</f>
        <v>0</v>
      </c>
      <c r="BG178" s="151">
        <f t="shared" ref="BG178:BG183" si="26">IF(N178="zákl. přenesená",J178,0)</f>
        <v>0</v>
      </c>
      <c r="BH178" s="151">
        <f t="shared" ref="BH178:BH183" si="27">IF(N178="sníž. přenesená",J178,0)</f>
        <v>0</v>
      </c>
      <c r="BI178" s="151">
        <f t="shared" ref="BI178:BI183" si="28">IF(N178="nulová",J178,0)</f>
        <v>0</v>
      </c>
      <c r="BJ178" s="16" t="s">
        <v>83</v>
      </c>
      <c r="BK178" s="151">
        <f t="shared" ref="BK178:BK183" si="29">ROUND(I178*H178,2)</f>
        <v>0</v>
      </c>
      <c r="BL178" s="16" t="s">
        <v>234</v>
      </c>
      <c r="BM178" s="150" t="s">
        <v>629</v>
      </c>
    </row>
    <row r="179" spans="2:65" s="1" customFormat="1" ht="24.2" customHeight="1">
      <c r="B179" s="137"/>
      <c r="C179" s="138" t="s">
        <v>76</v>
      </c>
      <c r="D179" s="138" t="s">
        <v>161</v>
      </c>
      <c r="E179" s="139" t="s">
        <v>1163</v>
      </c>
      <c r="F179" s="140" t="s">
        <v>1164</v>
      </c>
      <c r="G179" s="141" t="s">
        <v>1067</v>
      </c>
      <c r="H179" s="142">
        <v>16</v>
      </c>
      <c r="I179" s="143"/>
      <c r="J179" s="144">
        <f t="shared" si="20"/>
        <v>0</v>
      </c>
      <c r="K179" s="145"/>
      <c r="L179" s="31"/>
      <c r="M179" s="146" t="s">
        <v>1</v>
      </c>
      <c r="N179" s="147" t="s">
        <v>41</v>
      </c>
      <c r="P179" s="148">
        <f t="shared" si="21"/>
        <v>0</v>
      </c>
      <c r="Q179" s="148">
        <v>0</v>
      </c>
      <c r="R179" s="148">
        <f t="shared" si="22"/>
        <v>0</v>
      </c>
      <c r="S179" s="148">
        <v>0</v>
      </c>
      <c r="T179" s="149">
        <f t="shared" si="23"/>
        <v>0</v>
      </c>
      <c r="AR179" s="150" t="s">
        <v>234</v>
      </c>
      <c r="AT179" s="150" t="s">
        <v>161</v>
      </c>
      <c r="AU179" s="150" t="s">
        <v>83</v>
      </c>
      <c r="AY179" s="16" t="s">
        <v>158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6" t="s">
        <v>83</v>
      </c>
      <c r="BK179" s="151">
        <f t="shared" si="29"/>
        <v>0</v>
      </c>
      <c r="BL179" s="16" t="s">
        <v>234</v>
      </c>
      <c r="BM179" s="150" t="s">
        <v>638</v>
      </c>
    </row>
    <row r="180" spans="2:65" s="1" customFormat="1" ht="37.9" customHeight="1">
      <c r="B180" s="137"/>
      <c r="C180" s="138" t="s">
        <v>76</v>
      </c>
      <c r="D180" s="138" t="s">
        <v>161</v>
      </c>
      <c r="E180" s="139" t="s">
        <v>1165</v>
      </c>
      <c r="F180" s="140" t="s">
        <v>1166</v>
      </c>
      <c r="G180" s="141" t="s">
        <v>1067</v>
      </c>
      <c r="H180" s="142">
        <v>5</v>
      </c>
      <c r="I180" s="143"/>
      <c r="J180" s="144">
        <f t="shared" si="20"/>
        <v>0</v>
      </c>
      <c r="K180" s="145"/>
      <c r="L180" s="31"/>
      <c r="M180" s="146" t="s">
        <v>1</v>
      </c>
      <c r="N180" s="147" t="s">
        <v>41</v>
      </c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AR180" s="150" t="s">
        <v>234</v>
      </c>
      <c r="AT180" s="150" t="s">
        <v>161</v>
      </c>
      <c r="AU180" s="150" t="s">
        <v>83</v>
      </c>
      <c r="AY180" s="16" t="s">
        <v>158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6" t="s">
        <v>83</v>
      </c>
      <c r="BK180" s="151">
        <f t="shared" si="29"/>
        <v>0</v>
      </c>
      <c r="BL180" s="16" t="s">
        <v>234</v>
      </c>
      <c r="BM180" s="150" t="s">
        <v>653</v>
      </c>
    </row>
    <row r="181" spans="2:65" s="1" customFormat="1" ht="16.5" customHeight="1">
      <c r="B181" s="137"/>
      <c r="C181" s="138" t="s">
        <v>76</v>
      </c>
      <c r="D181" s="138" t="s">
        <v>161</v>
      </c>
      <c r="E181" s="139" t="s">
        <v>1167</v>
      </c>
      <c r="F181" s="140" t="s">
        <v>1168</v>
      </c>
      <c r="G181" s="141" t="s">
        <v>1067</v>
      </c>
      <c r="H181" s="142">
        <v>29</v>
      </c>
      <c r="I181" s="143"/>
      <c r="J181" s="144">
        <f t="shared" si="20"/>
        <v>0</v>
      </c>
      <c r="K181" s="145"/>
      <c r="L181" s="31"/>
      <c r="M181" s="146" t="s">
        <v>1</v>
      </c>
      <c r="N181" s="147" t="s">
        <v>41</v>
      </c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AR181" s="150" t="s">
        <v>234</v>
      </c>
      <c r="AT181" s="150" t="s">
        <v>161</v>
      </c>
      <c r="AU181" s="150" t="s">
        <v>83</v>
      </c>
      <c r="AY181" s="16" t="s">
        <v>158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6" t="s">
        <v>83</v>
      </c>
      <c r="BK181" s="151">
        <f t="shared" si="29"/>
        <v>0</v>
      </c>
      <c r="BL181" s="16" t="s">
        <v>234</v>
      </c>
      <c r="BM181" s="150" t="s">
        <v>664</v>
      </c>
    </row>
    <row r="182" spans="2:65" s="1" customFormat="1" ht="24.2" customHeight="1">
      <c r="B182" s="137"/>
      <c r="C182" s="138" t="s">
        <v>76</v>
      </c>
      <c r="D182" s="138" t="s">
        <v>161</v>
      </c>
      <c r="E182" s="139" t="s">
        <v>1169</v>
      </c>
      <c r="F182" s="140" t="s">
        <v>1170</v>
      </c>
      <c r="G182" s="141" t="s">
        <v>1067</v>
      </c>
      <c r="H182" s="142">
        <v>29</v>
      </c>
      <c r="I182" s="143"/>
      <c r="J182" s="144">
        <f t="shared" si="20"/>
        <v>0</v>
      </c>
      <c r="K182" s="145"/>
      <c r="L182" s="31"/>
      <c r="M182" s="146" t="s">
        <v>1</v>
      </c>
      <c r="N182" s="147" t="s">
        <v>41</v>
      </c>
      <c r="P182" s="148">
        <f t="shared" si="21"/>
        <v>0</v>
      </c>
      <c r="Q182" s="148">
        <v>0</v>
      </c>
      <c r="R182" s="148">
        <f t="shared" si="22"/>
        <v>0</v>
      </c>
      <c r="S182" s="148">
        <v>0</v>
      </c>
      <c r="T182" s="149">
        <f t="shared" si="23"/>
        <v>0</v>
      </c>
      <c r="AR182" s="150" t="s">
        <v>234</v>
      </c>
      <c r="AT182" s="150" t="s">
        <v>161</v>
      </c>
      <c r="AU182" s="150" t="s">
        <v>83</v>
      </c>
      <c r="AY182" s="16" t="s">
        <v>158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6" t="s">
        <v>83</v>
      </c>
      <c r="BK182" s="151">
        <f t="shared" si="29"/>
        <v>0</v>
      </c>
      <c r="BL182" s="16" t="s">
        <v>234</v>
      </c>
      <c r="BM182" s="150" t="s">
        <v>675</v>
      </c>
    </row>
    <row r="183" spans="2:65" s="1" customFormat="1" ht="24.2" customHeight="1">
      <c r="B183" s="137"/>
      <c r="C183" s="138" t="s">
        <v>76</v>
      </c>
      <c r="D183" s="138" t="s">
        <v>161</v>
      </c>
      <c r="E183" s="139" t="s">
        <v>1171</v>
      </c>
      <c r="F183" s="140" t="s">
        <v>1172</v>
      </c>
      <c r="G183" s="141" t="s">
        <v>1067</v>
      </c>
      <c r="H183" s="142">
        <v>1</v>
      </c>
      <c r="I183" s="143"/>
      <c r="J183" s="144">
        <f t="shared" si="20"/>
        <v>0</v>
      </c>
      <c r="K183" s="145"/>
      <c r="L183" s="31"/>
      <c r="M183" s="146" t="s">
        <v>1</v>
      </c>
      <c r="N183" s="147" t="s">
        <v>41</v>
      </c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AR183" s="150" t="s">
        <v>234</v>
      </c>
      <c r="AT183" s="150" t="s">
        <v>161</v>
      </c>
      <c r="AU183" s="150" t="s">
        <v>83</v>
      </c>
      <c r="AY183" s="16" t="s">
        <v>158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6" t="s">
        <v>83</v>
      </c>
      <c r="BK183" s="151">
        <f t="shared" si="29"/>
        <v>0</v>
      </c>
      <c r="BL183" s="16" t="s">
        <v>234</v>
      </c>
      <c r="BM183" s="150" t="s">
        <v>685</v>
      </c>
    </row>
    <row r="184" spans="2:65" s="11" customFormat="1" ht="25.9" customHeight="1">
      <c r="B184" s="126"/>
      <c r="D184" s="127" t="s">
        <v>75</v>
      </c>
      <c r="E184" s="128" t="s">
        <v>1173</v>
      </c>
      <c r="F184" s="128" t="s">
        <v>1174</v>
      </c>
      <c r="I184" s="129"/>
      <c r="J184" s="116">
        <f>BK184</f>
        <v>0</v>
      </c>
      <c r="L184" s="126"/>
      <c r="M184" s="130"/>
      <c r="P184" s="131">
        <f>SUM(P185:P194)</f>
        <v>0</v>
      </c>
      <c r="R184" s="131">
        <f>SUM(R185:R194)</f>
        <v>0</v>
      </c>
      <c r="T184" s="132">
        <f>SUM(T185:T194)</f>
        <v>0</v>
      </c>
      <c r="AR184" s="127" t="s">
        <v>83</v>
      </c>
      <c r="AT184" s="133" t="s">
        <v>75</v>
      </c>
      <c r="AU184" s="133" t="s">
        <v>76</v>
      </c>
      <c r="AY184" s="127" t="s">
        <v>158</v>
      </c>
      <c r="BK184" s="134">
        <f>SUM(BK185:BK194)</f>
        <v>0</v>
      </c>
    </row>
    <row r="185" spans="2:65" s="1" customFormat="1" ht="55.5" customHeight="1">
      <c r="B185" s="137"/>
      <c r="C185" s="138" t="s">
        <v>76</v>
      </c>
      <c r="D185" s="138" t="s">
        <v>161</v>
      </c>
      <c r="E185" s="139" t="s">
        <v>1175</v>
      </c>
      <c r="F185" s="140" t="s">
        <v>1176</v>
      </c>
      <c r="G185" s="141" t="s">
        <v>1067</v>
      </c>
      <c r="H185" s="142">
        <v>1</v>
      </c>
      <c r="I185" s="143"/>
      <c r="J185" s="144">
        <f t="shared" ref="J185:J194" si="30">ROUND(I185*H185,2)</f>
        <v>0</v>
      </c>
      <c r="K185" s="145"/>
      <c r="L185" s="31"/>
      <c r="M185" s="146" t="s">
        <v>1</v>
      </c>
      <c r="N185" s="147" t="s">
        <v>41</v>
      </c>
      <c r="P185" s="148">
        <f t="shared" ref="P185:P194" si="31">O185*H185</f>
        <v>0</v>
      </c>
      <c r="Q185" s="148">
        <v>0</v>
      </c>
      <c r="R185" s="148">
        <f t="shared" ref="R185:R194" si="32">Q185*H185</f>
        <v>0</v>
      </c>
      <c r="S185" s="148">
        <v>0</v>
      </c>
      <c r="T185" s="149">
        <f t="shared" ref="T185:T194" si="33">S185*H185</f>
        <v>0</v>
      </c>
      <c r="AR185" s="150" t="s">
        <v>234</v>
      </c>
      <c r="AT185" s="150" t="s">
        <v>161</v>
      </c>
      <c r="AU185" s="150" t="s">
        <v>83</v>
      </c>
      <c r="AY185" s="16" t="s">
        <v>158</v>
      </c>
      <c r="BE185" s="151">
        <f t="shared" ref="BE185:BE194" si="34">IF(N185="základní",J185,0)</f>
        <v>0</v>
      </c>
      <c r="BF185" s="151">
        <f t="shared" ref="BF185:BF194" si="35">IF(N185="snížená",J185,0)</f>
        <v>0</v>
      </c>
      <c r="BG185" s="151">
        <f t="shared" ref="BG185:BG194" si="36">IF(N185="zákl. přenesená",J185,0)</f>
        <v>0</v>
      </c>
      <c r="BH185" s="151">
        <f t="shared" ref="BH185:BH194" si="37">IF(N185="sníž. přenesená",J185,0)</f>
        <v>0</v>
      </c>
      <c r="BI185" s="151">
        <f t="shared" ref="BI185:BI194" si="38">IF(N185="nulová",J185,0)</f>
        <v>0</v>
      </c>
      <c r="BJ185" s="16" t="s">
        <v>83</v>
      </c>
      <c r="BK185" s="151">
        <f t="shared" ref="BK185:BK194" si="39">ROUND(I185*H185,2)</f>
        <v>0</v>
      </c>
      <c r="BL185" s="16" t="s">
        <v>234</v>
      </c>
      <c r="BM185" s="150" t="s">
        <v>695</v>
      </c>
    </row>
    <row r="186" spans="2:65" s="1" customFormat="1" ht="16.5" customHeight="1">
      <c r="B186" s="137"/>
      <c r="C186" s="138" t="s">
        <v>76</v>
      </c>
      <c r="D186" s="138" t="s">
        <v>161</v>
      </c>
      <c r="E186" s="139" t="s">
        <v>1177</v>
      </c>
      <c r="F186" s="140" t="s">
        <v>1178</v>
      </c>
      <c r="G186" s="141" t="s">
        <v>1067</v>
      </c>
      <c r="H186" s="142">
        <v>1</v>
      </c>
      <c r="I186" s="143"/>
      <c r="J186" s="144">
        <f t="shared" si="30"/>
        <v>0</v>
      </c>
      <c r="K186" s="145"/>
      <c r="L186" s="31"/>
      <c r="M186" s="146" t="s">
        <v>1</v>
      </c>
      <c r="N186" s="147" t="s">
        <v>41</v>
      </c>
      <c r="P186" s="148">
        <f t="shared" si="31"/>
        <v>0</v>
      </c>
      <c r="Q186" s="148">
        <v>0</v>
      </c>
      <c r="R186" s="148">
        <f t="shared" si="32"/>
        <v>0</v>
      </c>
      <c r="S186" s="148">
        <v>0</v>
      </c>
      <c r="T186" s="149">
        <f t="shared" si="33"/>
        <v>0</v>
      </c>
      <c r="AR186" s="150" t="s">
        <v>234</v>
      </c>
      <c r="AT186" s="150" t="s">
        <v>161</v>
      </c>
      <c r="AU186" s="150" t="s">
        <v>83</v>
      </c>
      <c r="AY186" s="16" t="s">
        <v>158</v>
      </c>
      <c r="BE186" s="151">
        <f t="shared" si="34"/>
        <v>0</v>
      </c>
      <c r="BF186" s="151">
        <f t="shared" si="35"/>
        <v>0</v>
      </c>
      <c r="BG186" s="151">
        <f t="shared" si="36"/>
        <v>0</v>
      </c>
      <c r="BH186" s="151">
        <f t="shared" si="37"/>
        <v>0</v>
      </c>
      <c r="BI186" s="151">
        <f t="shared" si="38"/>
        <v>0</v>
      </c>
      <c r="BJ186" s="16" t="s">
        <v>83</v>
      </c>
      <c r="BK186" s="151">
        <f t="shared" si="39"/>
        <v>0</v>
      </c>
      <c r="BL186" s="16" t="s">
        <v>234</v>
      </c>
      <c r="BM186" s="150" t="s">
        <v>706</v>
      </c>
    </row>
    <row r="187" spans="2:65" s="1" customFormat="1" ht="16.5" customHeight="1">
      <c r="B187" s="137"/>
      <c r="C187" s="138" t="s">
        <v>76</v>
      </c>
      <c r="D187" s="138" t="s">
        <v>161</v>
      </c>
      <c r="E187" s="139" t="s">
        <v>1179</v>
      </c>
      <c r="F187" s="140" t="s">
        <v>1180</v>
      </c>
      <c r="G187" s="141" t="s">
        <v>1067</v>
      </c>
      <c r="H187" s="142">
        <v>1</v>
      </c>
      <c r="I187" s="143"/>
      <c r="J187" s="144">
        <f t="shared" si="30"/>
        <v>0</v>
      </c>
      <c r="K187" s="145"/>
      <c r="L187" s="31"/>
      <c r="M187" s="146" t="s">
        <v>1</v>
      </c>
      <c r="N187" s="147" t="s">
        <v>41</v>
      </c>
      <c r="P187" s="148">
        <f t="shared" si="31"/>
        <v>0</v>
      </c>
      <c r="Q187" s="148">
        <v>0</v>
      </c>
      <c r="R187" s="148">
        <f t="shared" si="32"/>
        <v>0</v>
      </c>
      <c r="S187" s="148">
        <v>0</v>
      </c>
      <c r="T187" s="149">
        <f t="shared" si="33"/>
        <v>0</v>
      </c>
      <c r="AR187" s="150" t="s">
        <v>234</v>
      </c>
      <c r="AT187" s="150" t="s">
        <v>161</v>
      </c>
      <c r="AU187" s="150" t="s">
        <v>83</v>
      </c>
      <c r="AY187" s="16" t="s">
        <v>158</v>
      </c>
      <c r="BE187" s="151">
        <f t="shared" si="34"/>
        <v>0</v>
      </c>
      <c r="BF187" s="151">
        <f t="shared" si="35"/>
        <v>0</v>
      </c>
      <c r="BG187" s="151">
        <f t="shared" si="36"/>
        <v>0</v>
      </c>
      <c r="BH187" s="151">
        <f t="shared" si="37"/>
        <v>0</v>
      </c>
      <c r="BI187" s="151">
        <f t="shared" si="38"/>
        <v>0</v>
      </c>
      <c r="BJ187" s="16" t="s">
        <v>83</v>
      </c>
      <c r="BK187" s="151">
        <f t="shared" si="39"/>
        <v>0</v>
      </c>
      <c r="BL187" s="16" t="s">
        <v>234</v>
      </c>
      <c r="BM187" s="150" t="s">
        <v>717</v>
      </c>
    </row>
    <row r="188" spans="2:65" s="1" customFormat="1" ht="37.9" customHeight="1">
      <c r="B188" s="137"/>
      <c r="C188" s="138" t="s">
        <v>76</v>
      </c>
      <c r="D188" s="138" t="s">
        <v>161</v>
      </c>
      <c r="E188" s="139" t="s">
        <v>1181</v>
      </c>
      <c r="F188" s="140" t="s">
        <v>1182</v>
      </c>
      <c r="G188" s="141" t="s">
        <v>164</v>
      </c>
      <c r="H188" s="142">
        <v>1</v>
      </c>
      <c r="I188" s="143"/>
      <c r="J188" s="144">
        <f t="shared" si="30"/>
        <v>0</v>
      </c>
      <c r="K188" s="145"/>
      <c r="L188" s="31"/>
      <c r="M188" s="146" t="s">
        <v>1</v>
      </c>
      <c r="N188" s="147" t="s">
        <v>41</v>
      </c>
      <c r="P188" s="148">
        <f t="shared" si="31"/>
        <v>0</v>
      </c>
      <c r="Q188" s="148">
        <v>0</v>
      </c>
      <c r="R188" s="148">
        <f t="shared" si="32"/>
        <v>0</v>
      </c>
      <c r="S188" s="148">
        <v>0</v>
      </c>
      <c r="T188" s="149">
        <f t="shared" si="33"/>
        <v>0</v>
      </c>
      <c r="AR188" s="150" t="s">
        <v>234</v>
      </c>
      <c r="AT188" s="150" t="s">
        <v>161</v>
      </c>
      <c r="AU188" s="150" t="s">
        <v>83</v>
      </c>
      <c r="AY188" s="16" t="s">
        <v>158</v>
      </c>
      <c r="BE188" s="151">
        <f t="shared" si="34"/>
        <v>0</v>
      </c>
      <c r="BF188" s="151">
        <f t="shared" si="35"/>
        <v>0</v>
      </c>
      <c r="BG188" s="151">
        <f t="shared" si="36"/>
        <v>0</v>
      </c>
      <c r="BH188" s="151">
        <f t="shared" si="37"/>
        <v>0</v>
      </c>
      <c r="BI188" s="151">
        <f t="shared" si="38"/>
        <v>0</v>
      </c>
      <c r="BJ188" s="16" t="s">
        <v>83</v>
      </c>
      <c r="BK188" s="151">
        <f t="shared" si="39"/>
        <v>0</v>
      </c>
      <c r="BL188" s="16" t="s">
        <v>234</v>
      </c>
      <c r="BM188" s="150" t="s">
        <v>727</v>
      </c>
    </row>
    <row r="189" spans="2:65" s="1" customFormat="1" ht="24.2" customHeight="1">
      <c r="B189" s="137"/>
      <c r="C189" s="138" t="s">
        <v>76</v>
      </c>
      <c r="D189" s="138" t="s">
        <v>161</v>
      </c>
      <c r="E189" s="139" t="s">
        <v>1183</v>
      </c>
      <c r="F189" s="140" t="s">
        <v>1184</v>
      </c>
      <c r="G189" s="141" t="s">
        <v>1067</v>
      </c>
      <c r="H189" s="142">
        <v>1</v>
      </c>
      <c r="I189" s="143"/>
      <c r="J189" s="144">
        <f t="shared" si="30"/>
        <v>0</v>
      </c>
      <c r="K189" s="145"/>
      <c r="L189" s="31"/>
      <c r="M189" s="146" t="s">
        <v>1</v>
      </c>
      <c r="N189" s="147" t="s">
        <v>41</v>
      </c>
      <c r="P189" s="148">
        <f t="shared" si="31"/>
        <v>0</v>
      </c>
      <c r="Q189" s="148">
        <v>0</v>
      </c>
      <c r="R189" s="148">
        <f t="shared" si="32"/>
        <v>0</v>
      </c>
      <c r="S189" s="148">
        <v>0</v>
      </c>
      <c r="T189" s="149">
        <f t="shared" si="33"/>
        <v>0</v>
      </c>
      <c r="AR189" s="150" t="s">
        <v>234</v>
      </c>
      <c r="AT189" s="150" t="s">
        <v>161</v>
      </c>
      <c r="AU189" s="150" t="s">
        <v>83</v>
      </c>
      <c r="AY189" s="16" t="s">
        <v>158</v>
      </c>
      <c r="BE189" s="151">
        <f t="shared" si="34"/>
        <v>0</v>
      </c>
      <c r="BF189" s="151">
        <f t="shared" si="35"/>
        <v>0</v>
      </c>
      <c r="BG189" s="151">
        <f t="shared" si="36"/>
        <v>0</v>
      </c>
      <c r="BH189" s="151">
        <f t="shared" si="37"/>
        <v>0</v>
      </c>
      <c r="BI189" s="151">
        <f t="shared" si="38"/>
        <v>0</v>
      </c>
      <c r="BJ189" s="16" t="s">
        <v>83</v>
      </c>
      <c r="BK189" s="151">
        <f t="shared" si="39"/>
        <v>0</v>
      </c>
      <c r="BL189" s="16" t="s">
        <v>234</v>
      </c>
      <c r="BM189" s="150" t="s">
        <v>735</v>
      </c>
    </row>
    <row r="190" spans="2:65" s="1" customFormat="1" ht="24.2" customHeight="1">
      <c r="B190" s="137"/>
      <c r="C190" s="138" t="s">
        <v>76</v>
      </c>
      <c r="D190" s="138" t="s">
        <v>161</v>
      </c>
      <c r="E190" s="139" t="s">
        <v>1185</v>
      </c>
      <c r="F190" s="140" t="s">
        <v>1186</v>
      </c>
      <c r="G190" s="141" t="s">
        <v>1067</v>
      </c>
      <c r="H190" s="142">
        <v>1</v>
      </c>
      <c r="I190" s="143"/>
      <c r="J190" s="144">
        <f t="shared" si="30"/>
        <v>0</v>
      </c>
      <c r="K190" s="145"/>
      <c r="L190" s="31"/>
      <c r="M190" s="146" t="s">
        <v>1</v>
      </c>
      <c r="N190" s="147" t="s">
        <v>41</v>
      </c>
      <c r="P190" s="148">
        <f t="shared" si="31"/>
        <v>0</v>
      </c>
      <c r="Q190" s="148">
        <v>0</v>
      </c>
      <c r="R190" s="148">
        <f t="shared" si="32"/>
        <v>0</v>
      </c>
      <c r="S190" s="148">
        <v>0</v>
      </c>
      <c r="T190" s="149">
        <f t="shared" si="33"/>
        <v>0</v>
      </c>
      <c r="AR190" s="150" t="s">
        <v>234</v>
      </c>
      <c r="AT190" s="150" t="s">
        <v>161</v>
      </c>
      <c r="AU190" s="150" t="s">
        <v>83</v>
      </c>
      <c r="AY190" s="16" t="s">
        <v>158</v>
      </c>
      <c r="BE190" s="151">
        <f t="shared" si="34"/>
        <v>0</v>
      </c>
      <c r="BF190" s="151">
        <f t="shared" si="35"/>
        <v>0</v>
      </c>
      <c r="BG190" s="151">
        <f t="shared" si="36"/>
        <v>0</v>
      </c>
      <c r="BH190" s="151">
        <f t="shared" si="37"/>
        <v>0</v>
      </c>
      <c r="BI190" s="151">
        <f t="shared" si="38"/>
        <v>0</v>
      </c>
      <c r="BJ190" s="16" t="s">
        <v>83</v>
      </c>
      <c r="BK190" s="151">
        <f t="shared" si="39"/>
        <v>0</v>
      </c>
      <c r="BL190" s="16" t="s">
        <v>234</v>
      </c>
      <c r="BM190" s="150" t="s">
        <v>1187</v>
      </c>
    </row>
    <row r="191" spans="2:65" s="1" customFormat="1" ht="37.9" customHeight="1">
      <c r="B191" s="137"/>
      <c r="C191" s="138" t="s">
        <v>76</v>
      </c>
      <c r="D191" s="138" t="s">
        <v>161</v>
      </c>
      <c r="E191" s="139" t="s">
        <v>1188</v>
      </c>
      <c r="F191" s="140" t="s">
        <v>1189</v>
      </c>
      <c r="G191" s="141" t="s">
        <v>164</v>
      </c>
      <c r="H191" s="142">
        <v>1</v>
      </c>
      <c r="I191" s="143"/>
      <c r="J191" s="144">
        <f t="shared" si="30"/>
        <v>0</v>
      </c>
      <c r="K191" s="145"/>
      <c r="L191" s="31"/>
      <c r="M191" s="146" t="s">
        <v>1</v>
      </c>
      <c r="N191" s="147" t="s">
        <v>41</v>
      </c>
      <c r="P191" s="148">
        <f t="shared" si="31"/>
        <v>0</v>
      </c>
      <c r="Q191" s="148">
        <v>0</v>
      </c>
      <c r="R191" s="148">
        <f t="shared" si="32"/>
        <v>0</v>
      </c>
      <c r="S191" s="148">
        <v>0</v>
      </c>
      <c r="T191" s="149">
        <f t="shared" si="33"/>
        <v>0</v>
      </c>
      <c r="AR191" s="150" t="s">
        <v>234</v>
      </c>
      <c r="AT191" s="150" t="s">
        <v>161</v>
      </c>
      <c r="AU191" s="150" t="s">
        <v>83</v>
      </c>
      <c r="AY191" s="16" t="s">
        <v>158</v>
      </c>
      <c r="BE191" s="151">
        <f t="shared" si="34"/>
        <v>0</v>
      </c>
      <c r="BF191" s="151">
        <f t="shared" si="35"/>
        <v>0</v>
      </c>
      <c r="BG191" s="151">
        <f t="shared" si="36"/>
        <v>0</v>
      </c>
      <c r="BH191" s="151">
        <f t="shared" si="37"/>
        <v>0</v>
      </c>
      <c r="BI191" s="151">
        <f t="shared" si="38"/>
        <v>0</v>
      </c>
      <c r="BJ191" s="16" t="s">
        <v>83</v>
      </c>
      <c r="BK191" s="151">
        <f t="shared" si="39"/>
        <v>0</v>
      </c>
      <c r="BL191" s="16" t="s">
        <v>234</v>
      </c>
      <c r="BM191" s="150" t="s">
        <v>1190</v>
      </c>
    </row>
    <row r="192" spans="2:65" s="1" customFormat="1" ht="37.9" customHeight="1">
      <c r="B192" s="137"/>
      <c r="C192" s="138" t="s">
        <v>76</v>
      </c>
      <c r="D192" s="138" t="s">
        <v>161</v>
      </c>
      <c r="E192" s="139" t="s">
        <v>1191</v>
      </c>
      <c r="F192" s="140" t="s">
        <v>1192</v>
      </c>
      <c r="G192" s="141" t="s">
        <v>184</v>
      </c>
      <c r="H192" s="142">
        <v>2</v>
      </c>
      <c r="I192" s="143"/>
      <c r="J192" s="144">
        <f t="shared" si="30"/>
        <v>0</v>
      </c>
      <c r="K192" s="145"/>
      <c r="L192" s="31"/>
      <c r="M192" s="146" t="s">
        <v>1</v>
      </c>
      <c r="N192" s="147" t="s">
        <v>41</v>
      </c>
      <c r="P192" s="148">
        <f t="shared" si="31"/>
        <v>0</v>
      </c>
      <c r="Q192" s="148">
        <v>0</v>
      </c>
      <c r="R192" s="148">
        <f t="shared" si="32"/>
        <v>0</v>
      </c>
      <c r="S192" s="148">
        <v>0</v>
      </c>
      <c r="T192" s="149">
        <f t="shared" si="33"/>
        <v>0</v>
      </c>
      <c r="AR192" s="150" t="s">
        <v>234</v>
      </c>
      <c r="AT192" s="150" t="s">
        <v>161</v>
      </c>
      <c r="AU192" s="150" t="s">
        <v>83</v>
      </c>
      <c r="AY192" s="16" t="s">
        <v>158</v>
      </c>
      <c r="BE192" s="151">
        <f t="shared" si="34"/>
        <v>0</v>
      </c>
      <c r="BF192" s="151">
        <f t="shared" si="35"/>
        <v>0</v>
      </c>
      <c r="BG192" s="151">
        <f t="shared" si="36"/>
        <v>0</v>
      </c>
      <c r="BH192" s="151">
        <f t="shared" si="37"/>
        <v>0</v>
      </c>
      <c r="BI192" s="151">
        <f t="shared" si="38"/>
        <v>0</v>
      </c>
      <c r="BJ192" s="16" t="s">
        <v>83</v>
      </c>
      <c r="BK192" s="151">
        <f t="shared" si="39"/>
        <v>0</v>
      </c>
      <c r="BL192" s="16" t="s">
        <v>234</v>
      </c>
      <c r="BM192" s="150" t="s">
        <v>1193</v>
      </c>
    </row>
    <row r="193" spans="2:65" s="1" customFormat="1" ht="16.5" customHeight="1">
      <c r="B193" s="137"/>
      <c r="C193" s="138" t="s">
        <v>76</v>
      </c>
      <c r="D193" s="138" t="s">
        <v>161</v>
      </c>
      <c r="E193" s="139" t="s">
        <v>1194</v>
      </c>
      <c r="F193" s="140" t="s">
        <v>1195</v>
      </c>
      <c r="G193" s="141" t="s">
        <v>184</v>
      </c>
      <c r="H193" s="142">
        <v>2</v>
      </c>
      <c r="I193" s="143"/>
      <c r="J193" s="144">
        <f t="shared" si="30"/>
        <v>0</v>
      </c>
      <c r="K193" s="145"/>
      <c r="L193" s="31"/>
      <c r="M193" s="146" t="s">
        <v>1</v>
      </c>
      <c r="N193" s="147" t="s">
        <v>41</v>
      </c>
      <c r="P193" s="148">
        <f t="shared" si="31"/>
        <v>0</v>
      </c>
      <c r="Q193" s="148">
        <v>0</v>
      </c>
      <c r="R193" s="148">
        <f t="shared" si="32"/>
        <v>0</v>
      </c>
      <c r="S193" s="148">
        <v>0</v>
      </c>
      <c r="T193" s="149">
        <f t="shared" si="33"/>
        <v>0</v>
      </c>
      <c r="AR193" s="150" t="s">
        <v>234</v>
      </c>
      <c r="AT193" s="150" t="s">
        <v>161</v>
      </c>
      <c r="AU193" s="150" t="s">
        <v>83</v>
      </c>
      <c r="AY193" s="16" t="s">
        <v>158</v>
      </c>
      <c r="BE193" s="151">
        <f t="shared" si="34"/>
        <v>0</v>
      </c>
      <c r="BF193" s="151">
        <f t="shared" si="35"/>
        <v>0</v>
      </c>
      <c r="BG193" s="151">
        <f t="shared" si="36"/>
        <v>0</v>
      </c>
      <c r="BH193" s="151">
        <f t="shared" si="37"/>
        <v>0</v>
      </c>
      <c r="BI193" s="151">
        <f t="shared" si="38"/>
        <v>0</v>
      </c>
      <c r="BJ193" s="16" t="s">
        <v>83</v>
      </c>
      <c r="BK193" s="151">
        <f t="shared" si="39"/>
        <v>0</v>
      </c>
      <c r="BL193" s="16" t="s">
        <v>234</v>
      </c>
      <c r="BM193" s="150" t="s">
        <v>1196</v>
      </c>
    </row>
    <row r="194" spans="2:65" s="1" customFormat="1" ht="16.5" customHeight="1">
      <c r="B194" s="137"/>
      <c r="C194" s="138" t="s">
        <v>76</v>
      </c>
      <c r="D194" s="138" t="s">
        <v>161</v>
      </c>
      <c r="E194" s="139" t="s">
        <v>1197</v>
      </c>
      <c r="F194" s="140" t="s">
        <v>1158</v>
      </c>
      <c r="G194" s="141" t="s">
        <v>725</v>
      </c>
      <c r="H194" s="185"/>
      <c r="I194" s="143"/>
      <c r="J194" s="144">
        <f t="shared" si="30"/>
        <v>0</v>
      </c>
      <c r="K194" s="145"/>
      <c r="L194" s="31"/>
      <c r="M194" s="146" t="s">
        <v>1</v>
      </c>
      <c r="N194" s="147" t="s">
        <v>41</v>
      </c>
      <c r="P194" s="148">
        <f t="shared" si="31"/>
        <v>0</v>
      </c>
      <c r="Q194" s="148">
        <v>0</v>
      </c>
      <c r="R194" s="148">
        <f t="shared" si="32"/>
        <v>0</v>
      </c>
      <c r="S194" s="148">
        <v>0</v>
      </c>
      <c r="T194" s="149">
        <f t="shared" si="33"/>
        <v>0</v>
      </c>
      <c r="AR194" s="150" t="s">
        <v>234</v>
      </c>
      <c r="AT194" s="150" t="s">
        <v>161</v>
      </c>
      <c r="AU194" s="150" t="s">
        <v>83</v>
      </c>
      <c r="AY194" s="16" t="s">
        <v>158</v>
      </c>
      <c r="BE194" s="151">
        <f t="shared" si="34"/>
        <v>0</v>
      </c>
      <c r="BF194" s="151">
        <f t="shared" si="35"/>
        <v>0</v>
      </c>
      <c r="BG194" s="151">
        <f t="shared" si="36"/>
        <v>0</v>
      </c>
      <c r="BH194" s="151">
        <f t="shared" si="37"/>
        <v>0</v>
      </c>
      <c r="BI194" s="151">
        <f t="shared" si="38"/>
        <v>0</v>
      </c>
      <c r="BJ194" s="16" t="s">
        <v>83</v>
      </c>
      <c r="BK194" s="151">
        <f t="shared" si="39"/>
        <v>0</v>
      </c>
      <c r="BL194" s="16" t="s">
        <v>234</v>
      </c>
      <c r="BM194" s="150" t="s">
        <v>1198</v>
      </c>
    </row>
    <row r="195" spans="2:65" s="11" customFormat="1" ht="25.9" customHeight="1">
      <c r="B195" s="126"/>
      <c r="D195" s="127" t="s">
        <v>75</v>
      </c>
      <c r="E195" s="128" t="s">
        <v>1199</v>
      </c>
      <c r="F195" s="128" t="s">
        <v>1200</v>
      </c>
      <c r="I195" s="129"/>
      <c r="J195" s="116">
        <f>BK195</f>
        <v>0</v>
      </c>
      <c r="L195" s="126"/>
      <c r="M195" s="130"/>
      <c r="P195" s="131">
        <f>SUM(P196:P202)</f>
        <v>0</v>
      </c>
      <c r="R195" s="131">
        <f>SUM(R196:R202)</f>
        <v>0</v>
      </c>
      <c r="T195" s="132">
        <f>SUM(T196:T202)</f>
        <v>0</v>
      </c>
      <c r="AR195" s="127" t="s">
        <v>83</v>
      </c>
      <c r="AT195" s="133" t="s">
        <v>75</v>
      </c>
      <c r="AU195" s="133" t="s">
        <v>76</v>
      </c>
      <c r="AY195" s="127" t="s">
        <v>158</v>
      </c>
      <c r="BK195" s="134">
        <f>SUM(BK196:BK202)</f>
        <v>0</v>
      </c>
    </row>
    <row r="196" spans="2:65" s="1" customFormat="1" ht="16.5" customHeight="1">
      <c r="B196" s="137"/>
      <c r="C196" s="138" t="s">
        <v>76</v>
      </c>
      <c r="D196" s="138" t="s">
        <v>161</v>
      </c>
      <c r="E196" s="139" t="s">
        <v>1201</v>
      </c>
      <c r="F196" s="140" t="s">
        <v>1202</v>
      </c>
      <c r="G196" s="141" t="s">
        <v>263</v>
      </c>
      <c r="H196" s="142">
        <v>80</v>
      </c>
      <c r="I196" s="143"/>
      <c r="J196" s="144">
        <f t="shared" ref="J196:J202" si="40">ROUND(I196*H196,2)</f>
        <v>0</v>
      </c>
      <c r="K196" s="145"/>
      <c r="L196" s="31"/>
      <c r="M196" s="146" t="s">
        <v>1</v>
      </c>
      <c r="N196" s="147" t="s">
        <v>41</v>
      </c>
      <c r="P196" s="148">
        <f t="shared" ref="P196:P202" si="41">O196*H196</f>
        <v>0</v>
      </c>
      <c r="Q196" s="148">
        <v>0</v>
      </c>
      <c r="R196" s="148">
        <f t="shared" ref="R196:R202" si="42">Q196*H196</f>
        <v>0</v>
      </c>
      <c r="S196" s="148">
        <v>0</v>
      </c>
      <c r="T196" s="149">
        <f t="shared" ref="T196:T202" si="43">S196*H196</f>
        <v>0</v>
      </c>
      <c r="AR196" s="150" t="s">
        <v>234</v>
      </c>
      <c r="AT196" s="150" t="s">
        <v>161</v>
      </c>
      <c r="AU196" s="150" t="s">
        <v>83</v>
      </c>
      <c r="AY196" s="16" t="s">
        <v>158</v>
      </c>
      <c r="BE196" s="151">
        <f t="shared" ref="BE196:BE202" si="44">IF(N196="základní",J196,0)</f>
        <v>0</v>
      </c>
      <c r="BF196" s="151">
        <f t="shared" ref="BF196:BF202" si="45">IF(N196="snížená",J196,0)</f>
        <v>0</v>
      </c>
      <c r="BG196" s="151">
        <f t="shared" ref="BG196:BG202" si="46">IF(N196="zákl. přenesená",J196,0)</f>
        <v>0</v>
      </c>
      <c r="BH196" s="151">
        <f t="shared" ref="BH196:BH202" si="47">IF(N196="sníž. přenesená",J196,0)</f>
        <v>0</v>
      </c>
      <c r="BI196" s="151">
        <f t="shared" ref="BI196:BI202" si="48">IF(N196="nulová",J196,0)</f>
        <v>0</v>
      </c>
      <c r="BJ196" s="16" t="s">
        <v>83</v>
      </c>
      <c r="BK196" s="151">
        <f t="shared" ref="BK196:BK202" si="49">ROUND(I196*H196,2)</f>
        <v>0</v>
      </c>
      <c r="BL196" s="16" t="s">
        <v>234</v>
      </c>
      <c r="BM196" s="150" t="s">
        <v>1203</v>
      </c>
    </row>
    <row r="197" spans="2:65" s="1" customFormat="1" ht="16.5" customHeight="1">
      <c r="B197" s="137"/>
      <c r="C197" s="138" t="s">
        <v>76</v>
      </c>
      <c r="D197" s="138" t="s">
        <v>161</v>
      </c>
      <c r="E197" s="139" t="s">
        <v>1204</v>
      </c>
      <c r="F197" s="140" t="s">
        <v>1205</v>
      </c>
      <c r="G197" s="141" t="s">
        <v>263</v>
      </c>
      <c r="H197" s="142">
        <v>400</v>
      </c>
      <c r="I197" s="143"/>
      <c r="J197" s="144">
        <f t="shared" si="40"/>
        <v>0</v>
      </c>
      <c r="K197" s="145"/>
      <c r="L197" s="31"/>
      <c r="M197" s="146" t="s">
        <v>1</v>
      </c>
      <c r="N197" s="147" t="s">
        <v>41</v>
      </c>
      <c r="P197" s="148">
        <f t="shared" si="41"/>
        <v>0</v>
      </c>
      <c r="Q197" s="148">
        <v>0</v>
      </c>
      <c r="R197" s="148">
        <f t="shared" si="42"/>
        <v>0</v>
      </c>
      <c r="S197" s="148">
        <v>0</v>
      </c>
      <c r="T197" s="149">
        <f t="shared" si="43"/>
        <v>0</v>
      </c>
      <c r="AR197" s="150" t="s">
        <v>234</v>
      </c>
      <c r="AT197" s="150" t="s">
        <v>161</v>
      </c>
      <c r="AU197" s="150" t="s">
        <v>83</v>
      </c>
      <c r="AY197" s="16" t="s">
        <v>158</v>
      </c>
      <c r="BE197" s="151">
        <f t="shared" si="44"/>
        <v>0</v>
      </c>
      <c r="BF197" s="151">
        <f t="shared" si="45"/>
        <v>0</v>
      </c>
      <c r="BG197" s="151">
        <f t="shared" si="46"/>
        <v>0</v>
      </c>
      <c r="BH197" s="151">
        <f t="shared" si="47"/>
        <v>0</v>
      </c>
      <c r="BI197" s="151">
        <f t="shared" si="48"/>
        <v>0</v>
      </c>
      <c r="BJ197" s="16" t="s">
        <v>83</v>
      </c>
      <c r="BK197" s="151">
        <f t="shared" si="49"/>
        <v>0</v>
      </c>
      <c r="BL197" s="16" t="s">
        <v>234</v>
      </c>
      <c r="BM197" s="150" t="s">
        <v>1206</v>
      </c>
    </row>
    <row r="198" spans="2:65" s="1" customFormat="1" ht="16.5" customHeight="1">
      <c r="B198" s="137"/>
      <c r="C198" s="138" t="s">
        <v>76</v>
      </c>
      <c r="D198" s="138" t="s">
        <v>161</v>
      </c>
      <c r="E198" s="139" t="s">
        <v>1207</v>
      </c>
      <c r="F198" s="140" t="s">
        <v>1208</v>
      </c>
      <c r="G198" s="141" t="s">
        <v>263</v>
      </c>
      <c r="H198" s="142">
        <v>60</v>
      </c>
      <c r="I198" s="143"/>
      <c r="J198" s="144">
        <f t="shared" si="40"/>
        <v>0</v>
      </c>
      <c r="K198" s="145"/>
      <c r="L198" s="31"/>
      <c r="M198" s="146" t="s">
        <v>1</v>
      </c>
      <c r="N198" s="147" t="s">
        <v>41</v>
      </c>
      <c r="P198" s="148">
        <f t="shared" si="41"/>
        <v>0</v>
      </c>
      <c r="Q198" s="148">
        <v>0</v>
      </c>
      <c r="R198" s="148">
        <f t="shared" si="42"/>
        <v>0</v>
      </c>
      <c r="S198" s="148">
        <v>0</v>
      </c>
      <c r="T198" s="149">
        <f t="shared" si="43"/>
        <v>0</v>
      </c>
      <c r="AR198" s="150" t="s">
        <v>234</v>
      </c>
      <c r="AT198" s="150" t="s">
        <v>161</v>
      </c>
      <c r="AU198" s="150" t="s">
        <v>83</v>
      </c>
      <c r="AY198" s="16" t="s">
        <v>158</v>
      </c>
      <c r="BE198" s="151">
        <f t="shared" si="44"/>
        <v>0</v>
      </c>
      <c r="BF198" s="151">
        <f t="shared" si="45"/>
        <v>0</v>
      </c>
      <c r="BG198" s="151">
        <f t="shared" si="46"/>
        <v>0</v>
      </c>
      <c r="BH198" s="151">
        <f t="shared" si="47"/>
        <v>0</v>
      </c>
      <c r="BI198" s="151">
        <f t="shared" si="48"/>
        <v>0</v>
      </c>
      <c r="BJ198" s="16" t="s">
        <v>83</v>
      </c>
      <c r="BK198" s="151">
        <f t="shared" si="49"/>
        <v>0</v>
      </c>
      <c r="BL198" s="16" t="s">
        <v>234</v>
      </c>
      <c r="BM198" s="150" t="s">
        <v>1209</v>
      </c>
    </row>
    <row r="199" spans="2:65" s="1" customFormat="1" ht="16.5" customHeight="1">
      <c r="B199" s="137"/>
      <c r="C199" s="138" t="s">
        <v>76</v>
      </c>
      <c r="D199" s="138" t="s">
        <v>161</v>
      </c>
      <c r="E199" s="139" t="s">
        <v>1210</v>
      </c>
      <c r="F199" s="140" t="s">
        <v>1211</v>
      </c>
      <c r="G199" s="141" t="s">
        <v>263</v>
      </c>
      <c r="H199" s="142">
        <v>160</v>
      </c>
      <c r="I199" s="143"/>
      <c r="J199" s="144">
        <f t="shared" si="40"/>
        <v>0</v>
      </c>
      <c r="K199" s="145"/>
      <c r="L199" s="31"/>
      <c r="M199" s="146" t="s">
        <v>1</v>
      </c>
      <c r="N199" s="147" t="s">
        <v>41</v>
      </c>
      <c r="P199" s="148">
        <f t="shared" si="41"/>
        <v>0</v>
      </c>
      <c r="Q199" s="148">
        <v>0</v>
      </c>
      <c r="R199" s="148">
        <f t="shared" si="42"/>
        <v>0</v>
      </c>
      <c r="S199" s="148">
        <v>0</v>
      </c>
      <c r="T199" s="149">
        <f t="shared" si="43"/>
        <v>0</v>
      </c>
      <c r="AR199" s="150" t="s">
        <v>234</v>
      </c>
      <c r="AT199" s="150" t="s">
        <v>161</v>
      </c>
      <c r="AU199" s="150" t="s">
        <v>83</v>
      </c>
      <c r="AY199" s="16" t="s">
        <v>158</v>
      </c>
      <c r="BE199" s="151">
        <f t="shared" si="44"/>
        <v>0</v>
      </c>
      <c r="BF199" s="151">
        <f t="shared" si="45"/>
        <v>0</v>
      </c>
      <c r="BG199" s="151">
        <f t="shared" si="46"/>
        <v>0</v>
      </c>
      <c r="BH199" s="151">
        <f t="shared" si="47"/>
        <v>0</v>
      </c>
      <c r="BI199" s="151">
        <f t="shared" si="48"/>
        <v>0</v>
      </c>
      <c r="BJ199" s="16" t="s">
        <v>83</v>
      </c>
      <c r="BK199" s="151">
        <f t="shared" si="49"/>
        <v>0</v>
      </c>
      <c r="BL199" s="16" t="s">
        <v>234</v>
      </c>
      <c r="BM199" s="150" t="s">
        <v>1212</v>
      </c>
    </row>
    <row r="200" spans="2:65" s="1" customFormat="1" ht="16.5" customHeight="1">
      <c r="B200" s="137"/>
      <c r="C200" s="138" t="s">
        <v>76</v>
      </c>
      <c r="D200" s="138" t="s">
        <v>161</v>
      </c>
      <c r="E200" s="139" t="s">
        <v>1213</v>
      </c>
      <c r="F200" s="140" t="s">
        <v>1214</v>
      </c>
      <c r="G200" s="141" t="s">
        <v>263</v>
      </c>
      <c r="H200" s="142">
        <v>20</v>
      </c>
      <c r="I200" s="143"/>
      <c r="J200" s="144">
        <f t="shared" si="40"/>
        <v>0</v>
      </c>
      <c r="K200" s="145"/>
      <c r="L200" s="31"/>
      <c r="M200" s="146" t="s">
        <v>1</v>
      </c>
      <c r="N200" s="147" t="s">
        <v>41</v>
      </c>
      <c r="P200" s="148">
        <f t="shared" si="41"/>
        <v>0</v>
      </c>
      <c r="Q200" s="148">
        <v>0</v>
      </c>
      <c r="R200" s="148">
        <f t="shared" si="42"/>
        <v>0</v>
      </c>
      <c r="S200" s="148">
        <v>0</v>
      </c>
      <c r="T200" s="149">
        <f t="shared" si="43"/>
        <v>0</v>
      </c>
      <c r="AR200" s="150" t="s">
        <v>234</v>
      </c>
      <c r="AT200" s="150" t="s">
        <v>161</v>
      </c>
      <c r="AU200" s="150" t="s">
        <v>83</v>
      </c>
      <c r="AY200" s="16" t="s">
        <v>158</v>
      </c>
      <c r="BE200" s="151">
        <f t="shared" si="44"/>
        <v>0</v>
      </c>
      <c r="BF200" s="151">
        <f t="shared" si="45"/>
        <v>0</v>
      </c>
      <c r="BG200" s="151">
        <f t="shared" si="46"/>
        <v>0</v>
      </c>
      <c r="BH200" s="151">
        <f t="shared" si="47"/>
        <v>0</v>
      </c>
      <c r="BI200" s="151">
        <f t="shared" si="48"/>
        <v>0</v>
      </c>
      <c r="BJ200" s="16" t="s">
        <v>83</v>
      </c>
      <c r="BK200" s="151">
        <f t="shared" si="49"/>
        <v>0</v>
      </c>
      <c r="BL200" s="16" t="s">
        <v>234</v>
      </c>
      <c r="BM200" s="150" t="s">
        <v>1215</v>
      </c>
    </row>
    <row r="201" spans="2:65" s="1" customFormat="1" ht="16.5" customHeight="1">
      <c r="B201" s="137"/>
      <c r="C201" s="138" t="s">
        <v>76</v>
      </c>
      <c r="D201" s="138" t="s">
        <v>161</v>
      </c>
      <c r="E201" s="139" t="s">
        <v>1216</v>
      </c>
      <c r="F201" s="140" t="s">
        <v>1217</v>
      </c>
      <c r="G201" s="141" t="s">
        <v>263</v>
      </c>
      <c r="H201" s="142">
        <v>200</v>
      </c>
      <c r="I201" s="143"/>
      <c r="J201" s="144">
        <f t="shared" si="40"/>
        <v>0</v>
      </c>
      <c r="K201" s="145"/>
      <c r="L201" s="31"/>
      <c r="M201" s="146" t="s">
        <v>1</v>
      </c>
      <c r="N201" s="147" t="s">
        <v>41</v>
      </c>
      <c r="P201" s="148">
        <f t="shared" si="41"/>
        <v>0</v>
      </c>
      <c r="Q201" s="148">
        <v>0</v>
      </c>
      <c r="R201" s="148">
        <f t="shared" si="42"/>
        <v>0</v>
      </c>
      <c r="S201" s="148">
        <v>0</v>
      </c>
      <c r="T201" s="149">
        <f t="shared" si="43"/>
        <v>0</v>
      </c>
      <c r="AR201" s="150" t="s">
        <v>234</v>
      </c>
      <c r="AT201" s="150" t="s">
        <v>161</v>
      </c>
      <c r="AU201" s="150" t="s">
        <v>83</v>
      </c>
      <c r="AY201" s="16" t="s">
        <v>158</v>
      </c>
      <c r="BE201" s="151">
        <f t="shared" si="44"/>
        <v>0</v>
      </c>
      <c r="BF201" s="151">
        <f t="shared" si="45"/>
        <v>0</v>
      </c>
      <c r="BG201" s="151">
        <f t="shared" si="46"/>
        <v>0</v>
      </c>
      <c r="BH201" s="151">
        <f t="shared" si="47"/>
        <v>0</v>
      </c>
      <c r="BI201" s="151">
        <f t="shared" si="48"/>
        <v>0</v>
      </c>
      <c r="BJ201" s="16" t="s">
        <v>83</v>
      </c>
      <c r="BK201" s="151">
        <f t="shared" si="49"/>
        <v>0</v>
      </c>
      <c r="BL201" s="16" t="s">
        <v>234</v>
      </c>
      <c r="BM201" s="150" t="s">
        <v>1218</v>
      </c>
    </row>
    <row r="202" spans="2:65" s="1" customFormat="1" ht="16.5" customHeight="1">
      <c r="B202" s="137"/>
      <c r="C202" s="138" t="s">
        <v>76</v>
      </c>
      <c r="D202" s="138" t="s">
        <v>161</v>
      </c>
      <c r="E202" s="139" t="s">
        <v>1219</v>
      </c>
      <c r="F202" s="140" t="s">
        <v>1220</v>
      </c>
      <c r="G202" s="141" t="s">
        <v>725</v>
      </c>
      <c r="H202" s="185"/>
      <c r="I202" s="143"/>
      <c r="J202" s="144">
        <f t="shared" si="40"/>
        <v>0</v>
      </c>
      <c r="K202" s="145"/>
      <c r="L202" s="31"/>
      <c r="M202" s="146" t="s">
        <v>1</v>
      </c>
      <c r="N202" s="147" t="s">
        <v>41</v>
      </c>
      <c r="P202" s="148">
        <f t="shared" si="41"/>
        <v>0</v>
      </c>
      <c r="Q202" s="148">
        <v>0</v>
      </c>
      <c r="R202" s="148">
        <f t="shared" si="42"/>
        <v>0</v>
      </c>
      <c r="S202" s="148">
        <v>0</v>
      </c>
      <c r="T202" s="149">
        <f t="shared" si="43"/>
        <v>0</v>
      </c>
      <c r="AR202" s="150" t="s">
        <v>234</v>
      </c>
      <c r="AT202" s="150" t="s">
        <v>161</v>
      </c>
      <c r="AU202" s="150" t="s">
        <v>83</v>
      </c>
      <c r="AY202" s="16" t="s">
        <v>158</v>
      </c>
      <c r="BE202" s="151">
        <f t="shared" si="44"/>
        <v>0</v>
      </c>
      <c r="BF202" s="151">
        <f t="shared" si="45"/>
        <v>0</v>
      </c>
      <c r="BG202" s="151">
        <f t="shared" si="46"/>
        <v>0</v>
      </c>
      <c r="BH202" s="151">
        <f t="shared" si="47"/>
        <v>0</v>
      </c>
      <c r="BI202" s="151">
        <f t="shared" si="48"/>
        <v>0</v>
      </c>
      <c r="BJ202" s="16" t="s">
        <v>83</v>
      </c>
      <c r="BK202" s="151">
        <f t="shared" si="49"/>
        <v>0</v>
      </c>
      <c r="BL202" s="16" t="s">
        <v>234</v>
      </c>
      <c r="BM202" s="150" t="s">
        <v>1221</v>
      </c>
    </row>
    <row r="203" spans="2:65" s="11" customFormat="1" ht="25.9" customHeight="1">
      <c r="B203" s="126"/>
      <c r="D203" s="127" t="s">
        <v>75</v>
      </c>
      <c r="E203" s="128" t="s">
        <v>1222</v>
      </c>
      <c r="F203" s="128" t="s">
        <v>1223</v>
      </c>
      <c r="I203" s="129"/>
      <c r="J203" s="116">
        <f>BK203</f>
        <v>0</v>
      </c>
      <c r="L203" s="126"/>
      <c r="M203" s="130"/>
      <c r="P203" s="131">
        <f>P204</f>
        <v>0</v>
      </c>
      <c r="R203" s="131">
        <f>R204</f>
        <v>0</v>
      </c>
      <c r="T203" s="132">
        <f>T204</f>
        <v>0</v>
      </c>
      <c r="AR203" s="127" t="s">
        <v>83</v>
      </c>
      <c r="AT203" s="133" t="s">
        <v>75</v>
      </c>
      <c r="AU203" s="133" t="s">
        <v>76</v>
      </c>
      <c r="AY203" s="127" t="s">
        <v>158</v>
      </c>
      <c r="BK203" s="134">
        <f>BK204</f>
        <v>0</v>
      </c>
    </row>
    <row r="204" spans="2:65" s="1" customFormat="1" ht="16.5" customHeight="1">
      <c r="B204" s="137"/>
      <c r="C204" s="138" t="s">
        <v>83</v>
      </c>
      <c r="D204" s="138" t="s">
        <v>161</v>
      </c>
      <c r="E204" s="139" t="s">
        <v>1224</v>
      </c>
      <c r="F204" s="140" t="s">
        <v>1225</v>
      </c>
      <c r="G204" s="141" t="s">
        <v>164</v>
      </c>
      <c r="H204" s="142">
        <v>1</v>
      </c>
      <c r="I204" s="143"/>
      <c r="J204" s="144">
        <f>ROUND(I204*H204,2)</f>
        <v>0</v>
      </c>
      <c r="K204" s="145"/>
      <c r="L204" s="31"/>
      <c r="M204" s="146" t="s">
        <v>1</v>
      </c>
      <c r="N204" s="147" t="s">
        <v>41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234</v>
      </c>
      <c r="AT204" s="150" t="s">
        <v>161</v>
      </c>
      <c r="AU204" s="150" t="s">
        <v>83</v>
      </c>
      <c r="AY204" s="16" t="s">
        <v>158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6" t="s">
        <v>83</v>
      </c>
      <c r="BK204" s="151">
        <f>ROUND(I204*H204,2)</f>
        <v>0</v>
      </c>
      <c r="BL204" s="16" t="s">
        <v>234</v>
      </c>
      <c r="BM204" s="150" t="s">
        <v>1226</v>
      </c>
    </row>
    <row r="205" spans="2:65" s="11" customFormat="1" ht="25.9" customHeight="1">
      <c r="B205" s="126"/>
      <c r="D205" s="127" t="s">
        <v>75</v>
      </c>
      <c r="E205" s="128" t="s">
        <v>1227</v>
      </c>
      <c r="F205" s="128" t="s">
        <v>715</v>
      </c>
      <c r="I205" s="129"/>
      <c r="J205" s="116">
        <f>BK205</f>
        <v>0</v>
      </c>
      <c r="L205" s="126"/>
      <c r="M205" s="130"/>
      <c r="P205" s="131">
        <f>P206</f>
        <v>0</v>
      </c>
      <c r="R205" s="131">
        <f>R206</f>
        <v>0</v>
      </c>
      <c r="T205" s="132">
        <f>T206</f>
        <v>0</v>
      </c>
      <c r="AR205" s="127" t="s">
        <v>177</v>
      </c>
      <c r="AT205" s="133" t="s">
        <v>75</v>
      </c>
      <c r="AU205" s="133" t="s">
        <v>76</v>
      </c>
      <c r="AY205" s="127" t="s">
        <v>158</v>
      </c>
      <c r="BK205" s="134">
        <f>BK206</f>
        <v>0</v>
      </c>
    </row>
    <row r="206" spans="2:65" s="1" customFormat="1" ht="16.5" customHeight="1">
      <c r="B206" s="137"/>
      <c r="C206" s="138" t="s">
        <v>85</v>
      </c>
      <c r="D206" s="138" t="s">
        <v>161</v>
      </c>
      <c r="E206" s="139" t="s">
        <v>1228</v>
      </c>
      <c r="F206" s="140" t="s">
        <v>716</v>
      </c>
      <c r="G206" s="141" t="s">
        <v>725</v>
      </c>
      <c r="H206" s="185"/>
      <c r="I206" s="143"/>
      <c r="J206" s="144">
        <f>ROUND(I206*H206,2)</f>
        <v>0</v>
      </c>
      <c r="K206" s="145"/>
      <c r="L206" s="31"/>
      <c r="M206" s="146" t="s">
        <v>1</v>
      </c>
      <c r="N206" s="147" t="s">
        <v>41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165</v>
      </c>
      <c r="AT206" s="150" t="s">
        <v>161</v>
      </c>
      <c r="AU206" s="150" t="s">
        <v>83</v>
      </c>
      <c r="AY206" s="16" t="s">
        <v>158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6" t="s">
        <v>83</v>
      </c>
      <c r="BK206" s="151">
        <f>ROUND(I206*H206,2)</f>
        <v>0</v>
      </c>
      <c r="BL206" s="16" t="s">
        <v>165</v>
      </c>
      <c r="BM206" s="150" t="s">
        <v>1229</v>
      </c>
    </row>
    <row r="207" spans="2:65" s="1" customFormat="1" ht="49.9" customHeight="1">
      <c r="B207" s="31"/>
      <c r="E207" s="128" t="s">
        <v>739</v>
      </c>
      <c r="F207" s="128" t="s">
        <v>740</v>
      </c>
      <c r="J207" s="116">
        <f t="shared" ref="J207:J212" si="50">BK207</f>
        <v>0</v>
      </c>
      <c r="L207" s="31"/>
      <c r="M207" s="186"/>
      <c r="T207" s="55"/>
      <c r="AT207" s="16" t="s">
        <v>75</v>
      </c>
      <c r="AU207" s="16" t="s">
        <v>76</v>
      </c>
      <c r="AY207" s="16" t="s">
        <v>741</v>
      </c>
      <c r="BK207" s="151">
        <f>SUM(BK208:BK212)</f>
        <v>0</v>
      </c>
    </row>
    <row r="208" spans="2:65" s="1" customFormat="1" ht="16.350000000000001" customHeight="1">
      <c r="B208" s="31"/>
      <c r="C208" s="187" t="s">
        <v>1</v>
      </c>
      <c r="D208" s="187" t="s">
        <v>161</v>
      </c>
      <c r="E208" s="188" t="s">
        <v>1</v>
      </c>
      <c r="F208" s="189" t="s">
        <v>1</v>
      </c>
      <c r="G208" s="190" t="s">
        <v>1</v>
      </c>
      <c r="H208" s="191"/>
      <c r="I208" s="192"/>
      <c r="J208" s="193">
        <f t="shared" si="50"/>
        <v>0</v>
      </c>
      <c r="K208" s="194"/>
      <c r="L208" s="31"/>
      <c r="M208" s="195" t="s">
        <v>1</v>
      </c>
      <c r="N208" s="196" t="s">
        <v>41</v>
      </c>
      <c r="T208" s="55"/>
      <c r="AT208" s="16" t="s">
        <v>741</v>
      </c>
      <c r="AU208" s="16" t="s">
        <v>83</v>
      </c>
      <c r="AY208" s="16" t="s">
        <v>741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6" t="s">
        <v>83</v>
      </c>
      <c r="BK208" s="151">
        <f>I208*H208</f>
        <v>0</v>
      </c>
    </row>
    <row r="209" spans="2:63" s="1" customFormat="1" ht="16.350000000000001" customHeight="1">
      <c r="B209" s="31"/>
      <c r="C209" s="187" t="s">
        <v>1</v>
      </c>
      <c r="D209" s="187" t="s">
        <v>161</v>
      </c>
      <c r="E209" s="188" t="s">
        <v>1</v>
      </c>
      <c r="F209" s="189" t="s">
        <v>1</v>
      </c>
      <c r="G209" s="190" t="s">
        <v>1</v>
      </c>
      <c r="H209" s="191"/>
      <c r="I209" s="192"/>
      <c r="J209" s="193">
        <f t="shared" si="50"/>
        <v>0</v>
      </c>
      <c r="K209" s="194"/>
      <c r="L209" s="31"/>
      <c r="M209" s="195" t="s">
        <v>1</v>
      </c>
      <c r="N209" s="196" t="s">
        <v>41</v>
      </c>
      <c r="T209" s="55"/>
      <c r="AT209" s="16" t="s">
        <v>741</v>
      </c>
      <c r="AU209" s="16" t="s">
        <v>83</v>
      </c>
      <c r="AY209" s="16" t="s">
        <v>741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6" t="s">
        <v>83</v>
      </c>
      <c r="BK209" s="151">
        <f>I209*H209</f>
        <v>0</v>
      </c>
    </row>
    <row r="210" spans="2:63" s="1" customFormat="1" ht="16.350000000000001" customHeight="1">
      <c r="B210" s="31"/>
      <c r="C210" s="187" t="s">
        <v>1</v>
      </c>
      <c r="D210" s="187" t="s">
        <v>161</v>
      </c>
      <c r="E210" s="188" t="s">
        <v>1</v>
      </c>
      <c r="F210" s="189" t="s">
        <v>1</v>
      </c>
      <c r="G210" s="190" t="s">
        <v>1</v>
      </c>
      <c r="H210" s="191"/>
      <c r="I210" s="192"/>
      <c r="J210" s="193">
        <f t="shared" si="50"/>
        <v>0</v>
      </c>
      <c r="K210" s="194"/>
      <c r="L210" s="31"/>
      <c r="M210" s="195" t="s">
        <v>1</v>
      </c>
      <c r="N210" s="196" t="s">
        <v>41</v>
      </c>
      <c r="T210" s="55"/>
      <c r="AT210" s="16" t="s">
        <v>741</v>
      </c>
      <c r="AU210" s="16" t="s">
        <v>83</v>
      </c>
      <c r="AY210" s="16" t="s">
        <v>741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6" t="s">
        <v>83</v>
      </c>
      <c r="BK210" s="151">
        <f>I210*H210</f>
        <v>0</v>
      </c>
    </row>
    <row r="211" spans="2:63" s="1" customFormat="1" ht="16.350000000000001" customHeight="1">
      <c r="B211" s="31"/>
      <c r="C211" s="187" t="s">
        <v>1</v>
      </c>
      <c r="D211" s="187" t="s">
        <v>161</v>
      </c>
      <c r="E211" s="188" t="s">
        <v>1</v>
      </c>
      <c r="F211" s="189" t="s">
        <v>1</v>
      </c>
      <c r="G211" s="190" t="s">
        <v>1</v>
      </c>
      <c r="H211" s="191"/>
      <c r="I211" s="192"/>
      <c r="J211" s="193">
        <f t="shared" si="50"/>
        <v>0</v>
      </c>
      <c r="K211" s="194"/>
      <c r="L211" s="31"/>
      <c r="M211" s="195" t="s">
        <v>1</v>
      </c>
      <c r="N211" s="196" t="s">
        <v>41</v>
      </c>
      <c r="T211" s="55"/>
      <c r="AT211" s="16" t="s">
        <v>741</v>
      </c>
      <c r="AU211" s="16" t="s">
        <v>83</v>
      </c>
      <c r="AY211" s="16" t="s">
        <v>741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6" t="s">
        <v>83</v>
      </c>
      <c r="BK211" s="151">
        <f>I211*H211</f>
        <v>0</v>
      </c>
    </row>
    <row r="212" spans="2:63" s="1" customFormat="1" ht="16.350000000000001" customHeight="1">
      <c r="B212" s="31"/>
      <c r="C212" s="187" t="s">
        <v>1</v>
      </c>
      <c r="D212" s="187" t="s">
        <v>161</v>
      </c>
      <c r="E212" s="188" t="s">
        <v>1</v>
      </c>
      <c r="F212" s="189" t="s">
        <v>1</v>
      </c>
      <c r="G212" s="190" t="s">
        <v>1</v>
      </c>
      <c r="H212" s="191"/>
      <c r="I212" s="192"/>
      <c r="J212" s="193">
        <f t="shared" si="50"/>
        <v>0</v>
      </c>
      <c r="K212" s="194"/>
      <c r="L212" s="31"/>
      <c r="M212" s="195" t="s">
        <v>1</v>
      </c>
      <c r="N212" s="196" t="s">
        <v>41</v>
      </c>
      <c r="O212" s="197"/>
      <c r="P212" s="197"/>
      <c r="Q212" s="197"/>
      <c r="R212" s="197"/>
      <c r="S212" s="197"/>
      <c r="T212" s="198"/>
      <c r="AT212" s="16" t="s">
        <v>741</v>
      </c>
      <c r="AU212" s="16" t="s">
        <v>83</v>
      </c>
      <c r="AY212" s="16" t="s">
        <v>741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6" t="s">
        <v>83</v>
      </c>
      <c r="BK212" s="151">
        <f>I212*H212</f>
        <v>0</v>
      </c>
    </row>
    <row r="213" spans="2:63" s="1" customFormat="1" ht="6.95" customHeight="1"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31"/>
    </row>
  </sheetData>
  <autoFilter ref="C127:K212" xr:uid="{00000000-0009-0000-0000-000005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08:D213" xr:uid="{00000000-0002-0000-0500-000000000000}">
      <formula1>"K, M"</formula1>
    </dataValidation>
    <dataValidation type="list" allowBlank="1" showInputMessage="1" showErrorMessage="1" error="Povoleny jsou hodnoty základní, snížená, zákl. přenesená, sníž. přenesená, nulová." sqref="N208:N213" xr:uid="{00000000-0002-0000-05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103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113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2" t="str">
        <f>'Rekapitulace stavby'!K6</f>
        <v>Stavební úpravy školských objektů a zahrady ZŠ Nepomucká</v>
      </c>
      <c r="F7" s="243"/>
      <c r="G7" s="243"/>
      <c r="H7" s="243"/>
      <c r="L7" s="19"/>
    </row>
    <row r="8" spans="2:46" s="1" customFormat="1" ht="12" customHeight="1">
      <c r="B8" s="31"/>
      <c r="D8" s="26" t="s">
        <v>114</v>
      </c>
      <c r="L8" s="31"/>
    </row>
    <row r="9" spans="2:46" s="1" customFormat="1" ht="16.5" customHeight="1">
      <c r="B9" s="31"/>
      <c r="E9" s="204" t="s">
        <v>1230</v>
      </c>
      <c r="F9" s="244"/>
      <c r="G9" s="244"/>
      <c r="H9" s="24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45342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0"/>
      <c r="G18" s="210"/>
      <c r="H18" s="21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">
        <v>29</v>
      </c>
      <c r="L20" s="31"/>
    </row>
    <row r="21" spans="2:12" s="1" customFormat="1" ht="18" customHeight="1">
      <c r="B21" s="31"/>
      <c r="E21" s="24" t="s">
        <v>30</v>
      </c>
      <c r="I21" s="26" t="s">
        <v>25</v>
      </c>
      <c r="J21" s="24" t="s">
        <v>31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3"/>
      <c r="E27" s="215" t="s">
        <v>1</v>
      </c>
      <c r="F27" s="215"/>
      <c r="G27" s="215"/>
      <c r="H27" s="215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36</v>
      </c>
      <c r="J30" s="65">
        <f>ROUND(J136,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5">
        <f>ROUND((ROUND((SUM(BE136:BE391)),  2) + SUM(BE393:BE397)), 2)</f>
        <v>0</v>
      </c>
      <c r="I33" s="95">
        <v>0.21</v>
      </c>
      <c r="J33" s="85">
        <f>ROUND((ROUND(((SUM(BE136:BE391))*I33),  2) + (SUM(BE393:BE397)*I33)), 2)</f>
        <v>0</v>
      </c>
      <c r="L33" s="31"/>
    </row>
    <row r="34" spans="2:12" s="1" customFormat="1" ht="14.45" customHeight="1">
      <c r="B34" s="31"/>
      <c r="E34" s="26" t="s">
        <v>42</v>
      </c>
      <c r="F34" s="85">
        <f>ROUND((ROUND((SUM(BF136:BF391)),  2) + SUM(BF393:BF397)), 2)</f>
        <v>0</v>
      </c>
      <c r="I34" s="95">
        <v>0.12</v>
      </c>
      <c r="J34" s="85">
        <f>ROUND((ROUND(((SUM(BF136:BF391))*I34),  2) + (SUM(BF393:BF397)*I34)), 2)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ROUND((ROUND((SUM(BG136:BG391)),  2) + SUM(BG393:BG397)),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5">
        <f>ROUND((ROUND((SUM(BH136:BH391)),  2) + SUM(BH393:BH397)),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5">
        <f>ROUND((ROUND((SUM(BI136:BI391)),  2) + SUM(BI393:BI397)),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46</v>
      </c>
      <c r="E39" s="56"/>
      <c r="F39" s="56"/>
      <c r="G39" s="98" t="s">
        <v>47</v>
      </c>
      <c r="H39" s="99" t="s">
        <v>48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42" t="str">
        <f>E7</f>
        <v>Stavební úpravy školských objektů a zahrady ZŠ Nepomucká</v>
      </c>
      <c r="F85" s="243"/>
      <c r="G85" s="243"/>
      <c r="H85" s="243"/>
      <c r="L85" s="31"/>
    </row>
    <row r="86" spans="2:47" s="1" customFormat="1" ht="12" customHeight="1">
      <c r="B86" s="31"/>
      <c r="C86" s="26" t="s">
        <v>114</v>
      </c>
      <c r="L86" s="31"/>
    </row>
    <row r="87" spans="2:47" s="1" customFormat="1" ht="16.5" customHeight="1">
      <c r="B87" s="31"/>
      <c r="E87" s="204" t="str">
        <f>E9</f>
        <v>SO-02 - Družina</v>
      </c>
      <c r="F87" s="244"/>
      <c r="G87" s="244"/>
      <c r="H87" s="24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45342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>ABCD studio s.r.o.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117</v>
      </c>
      <c r="D94" s="96"/>
      <c r="E94" s="96"/>
      <c r="F94" s="96"/>
      <c r="G94" s="96"/>
      <c r="H94" s="96"/>
      <c r="I94" s="96"/>
      <c r="J94" s="105" t="s">
        <v>118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119</v>
      </c>
      <c r="J96" s="65">
        <f>J136</f>
        <v>0</v>
      </c>
      <c r="L96" s="31"/>
      <c r="AU96" s="16" t="s">
        <v>120</v>
      </c>
    </row>
    <row r="97" spans="2:12" s="8" customFormat="1" ht="24.95" customHeight="1">
      <c r="B97" s="107"/>
      <c r="D97" s="108" t="s">
        <v>121</v>
      </c>
      <c r="E97" s="109"/>
      <c r="F97" s="109"/>
      <c r="G97" s="109"/>
      <c r="H97" s="109"/>
      <c r="I97" s="109"/>
      <c r="J97" s="110">
        <f>J137</f>
        <v>0</v>
      </c>
      <c r="L97" s="107"/>
    </row>
    <row r="98" spans="2:12" s="9" customFormat="1" ht="19.899999999999999" customHeight="1">
      <c r="B98" s="111"/>
      <c r="D98" s="112" t="s">
        <v>122</v>
      </c>
      <c r="E98" s="113"/>
      <c r="F98" s="113"/>
      <c r="G98" s="113"/>
      <c r="H98" s="113"/>
      <c r="I98" s="113"/>
      <c r="J98" s="114">
        <f>J138</f>
        <v>0</v>
      </c>
      <c r="L98" s="111"/>
    </row>
    <row r="99" spans="2:12" s="9" customFormat="1" ht="19.899999999999999" customHeight="1">
      <c r="B99" s="111"/>
      <c r="D99" s="112" t="s">
        <v>124</v>
      </c>
      <c r="E99" s="113"/>
      <c r="F99" s="113"/>
      <c r="G99" s="113"/>
      <c r="H99" s="113"/>
      <c r="I99" s="113"/>
      <c r="J99" s="114">
        <f>J145</f>
        <v>0</v>
      </c>
      <c r="L99" s="111"/>
    </row>
    <row r="100" spans="2:12" s="9" customFormat="1" ht="19.899999999999999" customHeight="1">
      <c r="B100" s="111"/>
      <c r="D100" s="112" t="s">
        <v>125</v>
      </c>
      <c r="E100" s="113"/>
      <c r="F100" s="113"/>
      <c r="G100" s="113"/>
      <c r="H100" s="113"/>
      <c r="I100" s="113"/>
      <c r="J100" s="114">
        <f>J150</f>
        <v>0</v>
      </c>
      <c r="L100" s="111"/>
    </row>
    <row r="101" spans="2:12" s="9" customFormat="1" ht="19.899999999999999" customHeight="1">
      <c r="B101" s="111"/>
      <c r="D101" s="112" t="s">
        <v>126</v>
      </c>
      <c r="E101" s="113"/>
      <c r="F101" s="113"/>
      <c r="G101" s="113"/>
      <c r="H101" s="113"/>
      <c r="I101" s="113"/>
      <c r="J101" s="114">
        <f>J163</f>
        <v>0</v>
      </c>
      <c r="L101" s="111"/>
    </row>
    <row r="102" spans="2:12" s="9" customFormat="1" ht="19.899999999999999" customHeight="1">
      <c r="B102" s="111"/>
      <c r="D102" s="112" t="s">
        <v>127</v>
      </c>
      <c r="E102" s="113"/>
      <c r="F102" s="113"/>
      <c r="G102" s="113"/>
      <c r="H102" s="113"/>
      <c r="I102" s="113"/>
      <c r="J102" s="114">
        <f>J185</f>
        <v>0</v>
      </c>
      <c r="L102" s="111"/>
    </row>
    <row r="103" spans="2:12" s="9" customFormat="1" ht="19.899999999999999" customHeight="1">
      <c r="B103" s="111"/>
      <c r="D103" s="112" t="s">
        <v>128</v>
      </c>
      <c r="E103" s="113"/>
      <c r="F103" s="113"/>
      <c r="G103" s="113"/>
      <c r="H103" s="113"/>
      <c r="I103" s="113"/>
      <c r="J103" s="114">
        <f>J212</f>
        <v>0</v>
      </c>
      <c r="L103" s="111"/>
    </row>
    <row r="104" spans="2:12" s="9" customFormat="1" ht="19.899999999999999" customHeight="1">
      <c r="B104" s="111"/>
      <c r="D104" s="112" t="s">
        <v>129</v>
      </c>
      <c r="E104" s="113"/>
      <c r="F104" s="113"/>
      <c r="G104" s="113"/>
      <c r="H104" s="113"/>
      <c r="I104" s="113"/>
      <c r="J104" s="114">
        <f>J218</f>
        <v>0</v>
      </c>
      <c r="L104" s="111"/>
    </row>
    <row r="105" spans="2:12" s="8" customFormat="1" ht="24.95" customHeight="1">
      <c r="B105" s="107"/>
      <c r="D105" s="108" t="s">
        <v>130</v>
      </c>
      <c r="E105" s="109"/>
      <c r="F105" s="109"/>
      <c r="G105" s="109"/>
      <c r="H105" s="109"/>
      <c r="I105" s="109"/>
      <c r="J105" s="110">
        <f>J220</f>
        <v>0</v>
      </c>
      <c r="L105" s="107"/>
    </row>
    <row r="106" spans="2:12" s="9" customFormat="1" ht="19.899999999999999" customHeight="1">
      <c r="B106" s="111"/>
      <c r="D106" s="112" t="s">
        <v>1231</v>
      </c>
      <c r="E106" s="113"/>
      <c r="F106" s="113"/>
      <c r="G106" s="113"/>
      <c r="H106" s="113"/>
      <c r="I106" s="113"/>
      <c r="J106" s="114">
        <f>J221</f>
        <v>0</v>
      </c>
      <c r="L106" s="111"/>
    </row>
    <row r="107" spans="2:12" s="9" customFormat="1" ht="19.899999999999999" customHeight="1">
      <c r="B107" s="111"/>
      <c r="D107" s="112" t="s">
        <v>131</v>
      </c>
      <c r="E107" s="113"/>
      <c r="F107" s="113"/>
      <c r="G107" s="113"/>
      <c r="H107" s="113"/>
      <c r="I107" s="113"/>
      <c r="J107" s="114">
        <f>J244</f>
        <v>0</v>
      </c>
      <c r="L107" s="111"/>
    </row>
    <row r="108" spans="2:12" s="9" customFormat="1" ht="19.899999999999999" customHeight="1">
      <c r="B108" s="111"/>
      <c r="D108" s="112" t="s">
        <v>132</v>
      </c>
      <c r="E108" s="113"/>
      <c r="F108" s="113"/>
      <c r="G108" s="113"/>
      <c r="H108" s="113"/>
      <c r="I108" s="113"/>
      <c r="J108" s="114">
        <f>J252</f>
        <v>0</v>
      </c>
      <c r="L108" s="111"/>
    </row>
    <row r="109" spans="2:12" s="9" customFormat="1" ht="19.899999999999999" customHeight="1">
      <c r="B109" s="111"/>
      <c r="D109" s="112" t="s">
        <v>134</v>
      </c>
      <c r="E109" s="113"/>
      <c r="F109" s="113"/>
      <c r="G109" s="113"/>
      <c r="H109" s="113"/>
      <c r="I109" s="113"/>
      <c r="J109" s="114">
        <f>J269</f>
        <v>0</v>
      </c>
      <c r="L109" s="111"/>
    </row>
    <row r="110" spans="2:12" s="9" customFormat="1" ht="19.899999999999999" customHeight="1">
      <c r="B110" s="111"/>
      <c r="D110" s="112" t="s">
        <v>135</v>
      </c>
      <c r="E110" s="113"/>
      <c r="F110" s="113"/>
      <c r="G110" s="113"/>
      <c r="H110" s="113"/>
      <c r="I110" s="113"/>
      <c r="J110" s="114">
        <f>J276</f>
        <v>0</v>
      </c>
      <c r="L110" s="111"/>
    </row>
    <row r="111" spans="2:12" s="9" customFormat="1" ht="19.899999999999999" customHeight="1">
      <c r="B111" s="111"/>
      <c r="D111" s="112" t="s">
        <v>136</v>
      </c>
      <c r="E111" s="113"/>
      <c r="F111" s="113"/>
      <c r="G111" s="113"/>
      <c r="H111" s="113"/>
      <c r="I111" s="113"/>
      <c r="J111" s="114">
        <f>J301</f>
        <v>0</v>
      </c>
      <c r="L111" s="111"/>
    </row>
    <row r="112" spans="2:12" s="9" customFormat="1" ht="19.899999999999999" customHeight="1">
      <c r="B112" s="111"/>
      <c r="D112" s="112" t="s">
        <v>137</v>
      </c>
      <c r="E112" s="113"/>
      <c r="F112" s="113"/>
      <c r="G112" s="113"/>
      <c r="H112" s="113"/>
      <c r="I112" s="113"/>
      <c r="J112" s="114">
        <f>J326</f>
        <v>0</v>
      </c>
      <c r="L112" s="111"/>
    </row>
    <row r="113" spans="2:12" s="9" customFormat="1" ht="19.899999999999999" customHeight="1">
      <c r="B113" s="111"/>
      <c r="D113" s="112" t="s">
        <v>138</v>
      </c>
      <c r="E113" s="113"/>
      <c r="F113" s="113"/>
      <c r="G113" s="113"/>
      <c r="H113" s="113"/>
      <c r="I113" s="113"/>
      <c r="J113" s="114">
        <f>J356</f>
        <v>0</v>
      </c>
      <c r="L113" s="111"/>
    </row>
    <row r="114" spans="2:12" s="9" customFormat="1" ht="19.899999999999999" customHeight="1">
      <c r="B114" s="111"/>
      <c r="D114" s="112" t="s">
        <v>139</v>
      </c>
      <c r="E114" s="113"/>
      <c r="F114" s="113"/>
      <c r="G114" s="113"/>
      <c r="H114" s="113"/>
      <c r="I114" s="113"/>
      <c r="J114" s="114">
        <f>J364</f>
        <v>0</v>
      </c>
      <c r="L114" s="111"/>
    </row>
    <row r="115" spans="2:12" s="8" customFormat="1" ht="24.95" customHeight="1">
      <c r="B115" s="107"/>
      <c r="D115" s="108" t="s">
        <v>141</v>
      </c>
      <c r="E115" s="109"/>
      <c r="F115" s="109"/>
      <c r="G115" s="109"/>
      <c r="H115" s="109"/>
      <c r="I115" s="109"/>
      <c r="J115" s="110">
        <f>J386</f>
        <v>0</v>
      </c>
      <c r="L115" s="107"/>
    </row>
    <row r="116" spans="2:12" s="8" customFormat="1" ht="21.75" customHeight="1">
      <c r="B116" s="107"/>
      <c r="D116" s="115" t="s">
        <v>142</v>
      </c>
      <c r="J116" s="116">
        <f>J392</f>
        <v>0</v>
      </c>
      <c r="L116" s="107"/>
    </row>
    <row r="117" spans="2:12" s="1" customFormat="1" ht="21.75" customHeight="1">
      <c r="B117" s="31"/>
      <c r="L117" s="31"/>
    </row>
    <row r="118" spans="2:12" s="1" customFormat="1" ht="6.95" customHeight="1"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31"/>
    </row>
    <row r="122" spans="2:12" s="1" customFormat="1" ht="6.95" customHeight="1"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31"/>
    </row>
    <row r="123" spans="2:12" s="1" customFormat="1" ht="24.95" customHeight="1">
      <c r="B123" s="31"/>
      <c r="C123" s="20" t="s">
        <v>143</v>
      </c>
      <c r="L123" s="31"/>
    </row>
    <row r="124" spans="2:12" s="1" customFormat="1" ht="6.95" customHeight="1">
      <c r="B124" s="31"/>
      <c r="L124" s="31"/>
    </row>
    <row r="125" spans="2:12" s="1" customFormat="1" ht="12" customHeight="1">
      <c r="B125" s="31"/>
      <c r="C125" s="26" t="s">
        <v>16</v>
      </c>
      <c r="L125" s="31"/>
    </row>
    <row r="126" spans="2:12" s="1" customFormat="1" ht="16.5" customHeight="1">
      <c r="B126" s="31"/>
      <c r="E126" s="242" t="str">
        <f>E7</f>
        <v>Stavební úpravy školských objektů a zahrady ZŠ Nepomucká</v>
      </c>
      <c r="F126" s="243"/>
      <c r="G126" s="243"/>
      <c r="H126" s="243"/>
      <c r="L126" s="31"/>
    </row>
    <row r="127" spans="2:12" s="1" customFormat="1" ht="12" customHeight="1">
      <c r="B127" s="31"/>
      <c r="C127" s="26" t="s">
        <v>114</v>
      </c>
      <c r="L127" s="31"/>
    </row>
    <row r="128" spans="2:12" s="1" customFormat="1" ht="16.5" customHeight="1">
      <c r="B128" s="31"/>
      <c r="E128" s="204" t="str">
        <f>E9</f>
        <v>SO-02 - Družina</v>
      </c>
      <c r="F128" s="244"/>
      <c r="G128" s="244"/>
      <c r="H128" s="244"/>
      <c r="L128" s="31"/>
    </row>
    <row r="129" spans="2:65" s="1" customFormat="1" ht="6.95" customHeight="1">
      <c r="B129" s="31"/>
      <c r="L129" s="31"/>
    </row>
    <row r="130" spans="2:65" s="1" customFormat="1" ht="12" customHeight="1">
      <c r="B130" s="31"/>
      <c r="C130" s="26" t="s">
        <v>20</v>
      </c>
      <c r="F130" s="24" t="str">
        <f>F12</f>
        <v xml:space="preserve"> </v>
      </c>
      <c r="I130" s="26" t="s">
        <v>22</v>
      </c>
      <c r="J130" s="51">
        <f>IF(J12="","",J12)</f>
        <v>45342</v>
      </c>
      <c r="L130" s="31"/>
    </row>
    <row r="131" spans="2:65" s="1" customFormat="1" ht="6.95" customHeight="1">
      <c r="B131" s="31"/>
      <c r="L131" s="31"/>
    </row>
    <row r="132" spans="2:65" s="1" customFormat="1" ht="15.2" customHeight="1">
      <c r="B132" s="31"/>
      <c r="C132" s="26" t="s">
        <v>23</v>
      </c>
      <c r="F132" s="24" t="str">
        <f>E15</f>
        <v xml:space="preserve"> </v>
      </c>
      <c r="I132" s="26" t="s">
        <v>28</v>
      </c>
      <c r="J132" s="29" t="str">
        <f>E21</f>
        <v>ABCD studio s.r.o.</v>
      </c>
      <c r="L132" s="31"/>
    </row>
    <row r="133" spans="2:65" s="1" customFormat="1" ht="15.2" customHeight="1">
      <c r="B133" s="31"/>
      <c r="C133" s="26" t="s">
        <v>26</v>
      </c>
      <c r="F133" s="24" t="str">
        <f>IF(E18="","",E18)</f>
        <v>Vyplň údaj</v>
      </c>
      <c r="I133" s="26" t="s">
        <v>33</v>
      </c>
      <c r="J133" s="29" t="str">
        <f>E24</f>
        <v xml:space="preserve"> </v>
      </c>
      <c r="L133" s="31"/>
    </row>
    <row r="134" spans="2:65" s="1" customFormat="1" ht="10.35" customHeight="1">
      <c r="B134" s="31"/>
      <c r="L134" s="31"/>
    </row>
    <row r="135" spans="2:65" s="10" customFormat="1" ht="29.25" customHeight="1">
      <c r="B135" s="117"/>
      <c r="C135" s="118" t="s">
        <v>144</v>
      </c>
      <c r="D135" s="119" t="s">
        <v>61</v>
      </c>
      <c r="E135" s="119" t="s">
        <v>57</v>
      </c>
      <c r="F135" s="119" t="s">
        <v>58</v>
      </c>
      <c r="G135" s="119" t="s">
        <v>145</v>
      </c>
      <c r="H135" s="119" t="s">
        <v>146</v>
      </c>
      <c r="I135" s="119" t="s">
        <v>147</v>
      </c>
      <c r="J135" s="120" t="s">
        <v>118</v>
      </c>
      <c r="K135" s="121" t="s">
        <v>148</v>
      </c>
      <c r="L135" s="117"/>
      <c r="M135" s="58" t="s">
        <v>1</v>
      </c>
      <c r="N135" s="59" t="s">
        <v>40</v>
      </c>
      <c r="O135" s="59" t="s">
        <v>149</v>
      </c>
      <c r="P135" s="59" t="s">
        <v>150</v>
      </c>
      <c r="Q135" s="59" t="s">
        <v>151</v>
      </c>
      <c r="R135" s="59" t="s">
        <v>152</v>
      </c>
      <c r="S135" s="59" t="s">
        <v>153</v>
      </c>
      <c r="T135" s="60" t="s">
        <v>154</v>
      </c>
    </row>
    <row r="136" spans="2:65" s="1" customFormat="1" ht="22.9" customHeight="1">
      <c r="B136" s="31"/>
      <c r="C136" s="63" t="s">
        <v>155</v>
      </c>
      <c r="J136" s="122">
        <f>BK136</f>
        <v>0</v>
      </c>
      <c r="L136" s="31"/>
      <c r="M136" s="61"/>
      <c r="N136" s="52"/>
      <c r="O136" s="52"/>
      <c r="P136" s="123">
        <f>P137+P220+P386+P392</f>
        <v>0</v>
      </c>
      <c r="Q136" s="52"/>
      <c r="R136" s="123">
        <f>R137+R220+R386+R392</f>
        <v>17.858332480000001</v>
      </c>
      <c r="S136" s="52"/>
      <c r="T136" s="124">
        <f>T137+T220+T386+T392</f>
        <v>10.255854000000001</v>
      </c>
      <c r="AT136" s="16" t="s">
        <v>75</v>
      </c>
      <c r="AU136" s="16" t="s">
        <v>120</v>
      </c>
      <c r="BK136" s="125">
        <f>BK137+BK220+BK386+BK392</f>
        <v>0</v>
      </c>
    </row>
    <row r="137" spans="2:65" s="11" customFormat="1" ht="25.9" customHeight="1">
      <c r="B137" s="126"/>
      <c r="D137" s="127" t="s">
        <v>75</v>
      </c>
      <c r="E137" s="128" t="s">
        <v>156</v>
      </c>
      <c r="F137" s="128" t="s">
        <v>157</v>
      </c>
      <c r="I137" s="129"/>
      <c r="J137" s="116">
        <f>BK137</f>
        <v>0</v>
      </c>
      <c r="L137" s="126"/>
      <c r="M137" s="130"/>
      <c r="P137" s="131">
        <f>P138+P145+P150+P163+P185+P212+P218</f>
        <v>0</v>
      </c>
      <c r="R137" s="131">
        <f>R138+R145+R150+R163+R185+R212+R218</f>
        <v>11.593752469999998</v>
      </c>
      <c r="T137" s="132">
        <f>T138+T145+T150+T163+T185+T212+T218</f>
        <v>7.6353700000000009</v>
      </c>
      <c r="AR137" s="127" t="s">
        <v>83</v>
      </c>
      <c r="AT137" s="133" t="s">
        <v>75</v>
      </c>
      <c r="AU137" s="133" t="s">
        <v>76</v>
      </c>
      <c r="AY137" s="127" t="s">
        <v>158</v>
      </c>
      <c r="BK137" s="134">
        <f>BK138+BK145+BK150+BK163+BK185+BK212+BK218</f>
        <v>0</v>
      </c>
    </row>
    <row r="138" spans="2:65" s="11" customFormat="1" ht="22.9" customHeight="1">
      <c r="B138" s="126"/>
      <c r="D138" s="127" t="s">
        <v>75</v>
      </c>
      <c r="E138" s="135" t="s">
        <v>159</v>
      </c>
      <c r="F138" s="135" t="s">
        <v>160</v>
      </c>
      <c r="I138" s="129"/>
      <c r="J138" s="136">
        <f>BK138</f>
        <v>0</v>
      </c>
      <c r="L138" s="126"/>
      <c r="M138" s="130"/>
      <c r="P138" s="131">
        <f>SUM(P139:P144)</f>
        <v>0</v>
      </c>
      <c r="R138" s="131">
        <f>SUM(R139:R144)</f>
        <v>0</v>
      </c>
      <c r="T138" s="132">
        <f>SUM(T139:T144)</f>
        <v>0</v>
      </c>
      <c r="AR138" s="127" t="s">
        <v>83</v>
      </c>
      <c r="AT138" s="133" t="s">
        <v>75</v>
      </c>
      <c r="AU138" s="133" t="s">
        <v>83</v>
      </c>
      <c r="AY138" s="127" t="s">
        <v>158</v>
      </c>
      <c r="BK138" s="134">
        <f>SUM(BK139:BK144)</f>
        <v>0</v>
      </c>
    </row>
    <row r="139" spans="2:65" s="1" customFormat="1" ht="21.75" customHeight="1">
      <c r="B139" s="137"/>
      <c r="C139" s="138" t="s">
        <v>83</v>
      </c>
      <c r="D139" s="138" t="s">
        <v>161</v>
      </c>
      <c r="E139" s="139" t="s">
        <v>162</v>
      </c>
      <c r="F139" s="140" t="s">
        <v>163</v>
      </c>
      <c r="G139" s="141" t="s">
        <v>164</v>
      </c>
      <c r="H139" s="142">
        <v>1</v>
      </c>
      <c r="I139" s="143"/>
      <c r="J139" s="144">
        <f t="shared" ref="J139:J144" si="0">ROUND(I139*H139,2)</f>
        <v>0</v>
      </c>
      <c r="K139" s="145"/>
      <c r="L139" s="31"/>
      <c r="M139" s="146" t="s">
        <v>1</v>
      </c>
      <c r="N139" s="147" t="s">
        <v>41</v>
      </c>
      <c r="P139" s="148">
        <f t="shared" ref="P139:P144" si="1">O139*H139</f>
        <v>0</v>
      </c>
      <c r="Q139" s="148">
        <v>0</v>
      </c>
      <c r="R139" s="148">
        <f t="shared" ref="R139:R144" si="2">Q139*H139</f>
        <v>0</v>
      </c>
      <c r="S139" s="148">
        <v>0</v>
      </c>
      <c r="T139" s="149">
        <f t="shared" ref="T139:T144" si="3">S139*H139</f>
        <v>0</v>
      </c>
      <c r="AR139" s="150" t="s">
        <v>165</v>
      </c>
      <c r="AT139" s="150" t="s">
        <v>161</v>
      </c>
      <c r="AU139" s="150" t="s">
        <v>85</v>
      </c>
      <c r="AY139" s="16" t="s">
        <v>158</v>
      </c>
      <c r="BE139" s="151">
        <f t="shared" ref="BE139:BE144" si="4">IF(N139="základní",J139,0)</f>
        <v>0</v>
      </c>
      <c r="BF139" s="151">
        <f t="shared" ref="BF139:BF144" si="5">IF(N139="snížená",J139,0)</f>
        <v>0</v>
      </c>
      <c r="BG139" s="151">
        <f t="shared" ref="BG139:BG144" si="6">IF(N139="zákl. přenesená",J139,0)</f>
        <v>0</v>
      </c>
      <c r="BH139" s="151">
        <f t="shared" ref="BH139:BH144" si="7">IF(N139="sníž. přenesená",J139,0)</f>
        <v>0</v>
      </c>
      <c r="BI139" s="151">
        <f t="shared" ref="BI139:BI144" si="8">IF(N139="nulová",J139,0)</f>
        <v>0</v>
      </c>
      <c r="BJ139" s="16" t="s">
        <v>83</v>
      </c>
      <c r="BK139" s="151">
        <f t="shared" ref="BK139:BK144" si="9">ROUND(I139*H139,2)</f>
        <v>0</v>
      </c>
      <c r="BL139" s="16" t="s">
        <v>165</v>
      </c>
      <c r="BM139" s="150" t="s">
        <v>1232</v>
      </c>
    </row>
    <row r="140" spans="2:65" s="1" customFormat="1" ht="24.2" customHeight="1">
      <c r="B140" s="137"/>
      <c r="C140" s="138" t="s">
        <v>85</v>
      </c>
      <c r="D140" s="138" t="s">
        <v>161</v>
      </c>
      <c r="E140" s="139" t="s">
        <v>167</v>
      </c>
      <c r="F140" s="140" t="s">
        <v>168</v>
      </c>
      <c r="G140" s="141" t="s">
        <v>164</v>
      </c>
      <c r="H140" s="142">
        <v>1</v>
      </c>
      <c r="I140" s="143"/>
      <c r="J140" s="144">
        <f t="shared" si="0"/>
        <v>0</v>
      </c>
      <c r="K140" s="145"/>
      <c r="L140" s="31"/>
      <c r="M140" s="146" t="s">
        <v>1</v>
      </c>
      <c r="N140" s="147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165</v>
      </c>
      <c r="AT140" s="150" t="s">
        <v>161</v>
      </c>
      <c r="AU140" s="150" t="s">
        <v>85</v>
      </c>
      <c r="AY140" s="16" t="s">
        <v>158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6" t="s">
        <v>83</v>
      </c>
      <c r="BK140" s="151">
        <f t="shared" si="9"/>
        <v>0</v>
      </c>
      <c r="BL140" s="16" t="s">
        <v>165</v>
      </c>
      <c r="BM140" s="150" t="s">
        <v>1233</v>
      </c>
    </row>
    <row r="141" spans="2:65" s="1" customFormat="1" ht="24.2" customHeight="1">
      <c r="B141" s="137"/>
      <c r="C141" s="138" t="s">
        <v>170</v>
      </c>
      <c r="D141" s="138" t="s">
        <v>161</v>
      </c>
      <c r="E141" s="139" t="s">
        <v>171</v>
      </c>
      <c r="F141" s="140" t="s">
        <v>172</v>
      </c>
      <c r="G141" s="141" t="s">
        <v>164</v>
      </c>
      <c r="H141" s="142">
        <v>1</v>
      </c>
      <c r="I141" s="143"/>
      <c r="J141" s="144">
        <f t="shared" si="0"/>
        <v>0</v>
      </c>
      <c r="K141" s="145"/>
      <c r="L141" s="31"/>
      <c r="M141" s="146" t="s">
        <v>1</v>
      </c>
      <c r="N141" s="147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165</v>
      </c>
      <c r="AT141" s="150" t="s">
        <v>161</v>
      </c>
      <c r="AU141" s="150" t="s">
        <v>85</v>
      </c>
      <c r="AY141" s="16" t="s">
        <v>158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6" t="s">
        <v>83</v>
      </c>
      <c r="BK141" s="151">
        <f t="shared" si="9"/>
        <v>0</v>
      </c>
      <c r="BL141" s="16" t="s">
        <v>165</v>
      </c>
      <c r="BM141" s="150" t="s">
        <v>1234</v>
      </c>
    </row>
    <row r="142" spans="2:65" s="1" customFormat="1" ht="24.2" customHeight="1">
      <c r="B142" s="137"/>
      <c r="C142" s="138" t="s">
        <v>165</v>
      </c>
      <c r="D142" s="138" t="s">
        <v>161</v>
      </c>
      <c r="E142" s="139" t="s">
        <v>174</v>
      </c>
      <c r="F142" s="140" t="s">
        <v>175</v>
      </c>
      <c r="G142" s="141" t="s">
        <v>164</v>
      </c>
      <c r="H142" s="142">
        <v>1</v>
      </c>
      <c r="I142" s="143"/>
      <c r="J142" s="144">
        <f t="shared" si="0"/>
        <v>0</v>
      </c>
      <c r="K142" s="145"/>
      <c r="L142" s="31"/>
      <c r="M142" s="146" t="s">
        <v>1</v>
      </c>
      <c r="N142" s="147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165</v>
      </c>
      <c r="AT142" s="150" t="s">
        <v>161</v>
      </c>
      <c r="AU142" s="150" t="s">
        <v>85</v>
      </c>
      <c r="AY142" s="16" t="s">
        <v>158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6" t="s">
        <v>83</v>
      </c>
      <c r="BK142" s="151">
        <f t="shared" si="9"/>
        <v>0</v>
      </c>
      <c r="BL142" s="16" t="s">
        <v>165</v>
      </c>
      <c r="BM142" s="150" t="s">
        <v>1235</v>
      </c>
    </row>
    <row r="143" spans="2:65" s="1" customFormat="1" ht="24.2" customHeight="1">
      <c r="B143" s="137"/>
      <c r="C143" s="138" t="s">
        <v>177</v>
      </c>
      <c r="D143" s="138" t="s">
        <v>161</v>
      </c>
      <c r="E143" s="139" t="s">
        <v>178</v>
      </c>
      <c r="F143" s="140" t="s">
        <v>179</v>
      </c>
      <c r="G143" s="141" t="s">
        <v>164</v>
      </c>
      <c r="H143" s="142">
        <v>1</v>
      </c>
      <c r="I143" s="143"/>
      <c r="J143" s="144">
        <f t="shared" si="0"/>
        <v>0</v>
      </c>
      <c r="K143" s="145"/>
      <c r="L143" s="31"/>
      <c r="M143" s="146" t="s">
        <v>1</v>
      </c>
      <c r="N143" s="147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165</v>
      </c>
      <c r="AT143" s="150" t="s">
        <v>161</v>
      </c>
      <c r="AU143" s="150" t="s">
        <v>85</v>
      </c>
      <c r="AY143" s="16" t="s">
        <v>158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6" t="s">
        <v>83</v>
      </c>
      <c r="BK143" s="151">
        <f t="shared" si="9"/>
        <v>0</v>
      </c>
      <c r="BL143" s="16" t="s">
        <v>165</v>
      </c>
      <c r="BM143" s="150" t="s">
        <v>1236</v>
      </c>
    </row>
    <row r="144" spans="2:65" s="1" customFormat="1" ht="24.2" customHeight="1">
      <c r="B144" s="137"/>
      <c r="C144" s="138" t="s">
        <v>181</v>
      </c>
      <c r="D144" s="138" t="s">
        <v>161</v>
      </c>
      <c r="E144" s="139" t="s">
        <v>182</v>
      </c>
      <c r="F144" s="140" t="s">
        <v>183</v>
      </c>
      <c r="G144" s="141" t="s">
        <v>184</v>
      </c>
      <c r="H144" s="142">
        <v>50</v>
      </c>
      <c r="I144" s="143"/>
      <c r="J144" s="144">
        <f t="shared" si="0"/>
        <v>0</v>
      </c>
      <c r="K144" s="145"/>
      <c r="L144" s="31"/>
      <c r="M144" s="146" t="s">
        <v>1</v>
      </c>
      <c r="N144" s="147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165</v>
      </c>
      <c r="AT144" s="150" t="s">
        <v>161</v>
      </c>
      <c r="AU144" s="150" t="s">
        <v>85</v>
      </c>
      <c r="AY144" s="16" t="s">
        <v>158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6" t="s">
        <v>83</v>
      </c>
      <c r="BK144" s="151">
        <f t="shared" si="9"/>
        <v>0</v>
      </c>
      <c r="BL144" s="16" t="s">
        <v>165</v>
      </c>
      <c r="BM144" s="150" t="s">
        <v>1237</v>
      </c>
    </row>
    <row r="145" spans="2:65" s="11" customFormat="1" ht="22.9" customHeight="1">
      <c r="B145" s="126"/>
      <c r="D145" s="127" t="s">
        <v>75</v>
      </c>
      <c r="E145" s="135" t="s">
        <v>85</v>
      </c>
      <c r="F145" s="135" t="s">
        <v>211</v>
      </c>
      <c r="I145" s="129"/>
      <c r="J145" s="136">
        <f>BK145</f>
        <v>0</v>
      </c>
      <c r="L145" s="126"/>
      <c r="M145" s="130"/>
      <c r="P145" s="131">
        <f>SUM(P146:P149)</f>
        <v>0</v>
      </c>
      <c r="R145" s="131">
        <f>SUM(R146:R149)</f>
        <v>2.27599427</v>
      </c>
      <c r="T145" s="132">
        <f>SUM(T146:T149)</f>
        <v>0</v>
      </c>
      <c r="AR145" s="127" t="s">
        <v>83</v>
      </c>
      <c r="AT145" s="133" t="s">
        <v>75</v>
      </c>
      <c r="AU145" s="133" t="s">
        <v>83</v>
      </c>
      <c r="AY145" s="127" t="s">
        <v>158</v>
      </c>
      <c r="BK145" s="134">
        <f>SUM(BK146:BK149)</f>
        <v>0</v>
      </c>
    </row>
    <row r="146" spans="2:65" s="1" customFormat="1" ht="24.2" customHeight="1">
      <c r="B146" s="137"/>
      <c r="C146" s="138" t="s">
        <v>187</v>
      </c>
      <c r="D146" s="138" t="s">
        <v>161</v>
      </c>
      <c r="E146" s="139" t="s">
        <v>1238</v>
      </c>
      <c r="F146" s="140" t="s">
        <v>1239</v>
      </c>
      <c r="G146" s="141" t="s">
        <v>190</v>
      </c>
      <c r="H146" s="142">
        <v>0.89400000000000002</v>
      </c>
      <c r="I146" s="143"/>
      <c r="J146" s="144">
        <f>ROUND(I146*H146,2)</f>
        <v>0</v>
      </c>
      <c r="K146" s="145"/>
      <c r="L146" s="31"/>
      <c r="M146" s="146" t="s">
        <v>1</v>
      </c>
      <c r="N146" s="147" t="s">
        <v>41</v>
      </c>
      <c r="P146" s="148">
        <f>O146*H146</f>
        <v>0</v>
      </c>
      <c r="Q146" s="148">
        <v>2.5018699999999998</v>
      </c>
      <c r="R146" s="148">
        <f>Q146*H146</f>
        <v>2.23667178</v>
      </c>
      <c r="S146" s="148">
        <v>0</v>
      </c>
      <c r="T146" s="149">
        <f>S146*H146</f>
        <v>0</v>
      </c>
      <c r="AR146" s="150" t="s">
        <v>165</v>
      </c>
      <c r="AT146" s="150" t="s">
        <v>161</v>
      </c>
      <c r="AU146" s="150" t="s">
        <v>85</v>
      </c>
      <c r="AY146" s="16" t="s">
        <v>158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6" t="s">
        <v>83</v>
      </c>
      <c r="BK146" s="151">
        <f>ROUND(I146*H146,2)</f>
        <v>0</v>
      </c>
      <c r="BL146" s="16" t="s">
        <v>165</v>
      </c>
      <c r="BM146" s="150" t="s">
        <v>1240</v>
      </c>
    </row>
    <row r="147" spans="2:65" s="12" customFormat="1" ht="11.25">
      <c r="B147" s="152"/>
      <c r="D147" s="153" t="s">
        <v>192</v>
      </c>
      <c r="E147" s="154" t="s">
        <v>1</v>
      </c>
      <c r="F147" s="155" t="s">
        <v>1241</v>
      </c>
      <c r="H147" s="156">
        <v>0.89400000000000002</v>
      </c>
      <c r="I147" s="157"/>
      <c r="L147" s="152"/>
      <c r="M147" s="158"/>
      <c r="T147" s="159"/>
      <c r="AT147" s="154" t="s">
        <v>192</v>
      </c>
      <c r="AU147" s="154" t="s">
        <v>85</v>
      </c>
      <c r="AV147" s="12" t="s">
        <v>85</v>
      </c>
      <c r="AW147" s="12" t="s">
        <v>32</v>
      </c>
      <c r="AX147" s="12" t="s">
        <v>83</v>
      </c>
      <c r="AY147" s="154" t="s">
        <v>158</v>
      </c>
    </row>
    <row r="148" spans="2:65" s="1" customFormat="1" ht="16.5" customHeight="1">
      <c r="B148" s="137"/>
      <c r="C148" s="138" t="s">
        <v>194</v>
      </c>
      <c r="D148" s="138" t="s">
        <v>161</v>
      </c>
      <c r="E148" s="139" t="s">
        <v>1242</v>
      </c>
      <c r="F148" s="140" t="s">
        <v>1243</v>
      </c>
      <c r="G148" s="141" t="s">
        <v>205</v>
      </c>
      <c r="H148" s="142">
        <v>3.6999999999999998E-2</v>
      </c>
      <c r="I148" s="143"/>
      <c r="J148" s="144">
        <f>ROUND(I148*H148,2)</f>
        <v>0</v>
      </c>
      <c r="K148" s="145"/>
      <c r="L148" s="31"/>
      <c r="M148" s="146" t="s">
        <v>1</v>
      </c>
      <c r="N148" s="147" t="s">
        <v>41</v>
      </c>
      <c r="P148" s="148">
        <f>O148*H148</f>
        <v>0</v>
      </c>
      <c r="Q148" s="148">
        <v>1.06277</v>
      </c>
      <c r="R148" s="148">
        <f>Q148*H148</f>
        <v>3.9322489999999995E-2</v>
      </c>
      <c r="S148" s="148">
        <v>0</v>
      </c>
      <c r="T148" s="149">
        <f>S148*H148</f>
        <v>0</v>
      </c>
      <c r="AR148" s="150" t="s">
        <v>165</v>
      </c>
      <c r="AT148" s="150" t="s">
        <v>161</v>
      </c>
      <c r="AU148" s="150" t="s">
        <v>85</v>
      </c>
      <c r="AY148" s="16" t="s">
        <v>158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6" t="s">
        <v>83</v>
      </c>
      <c r="BK148" s="151">
        <f>ROUND(I148*H148,2)</f>
        <v>0</v>
      </c>
      <c r="BL148" s="16" t="s">
        <v>165</v>
      </c>
      <c r="BM148" s="150" t="s">
        <v>1244</v>
      </c>
    </row>
    <row r="149" spans="2:65" s="12" customFormat="1" ht="11.25">
      <c r="B149" s="152"/>
      <c r="D149" s="153" t="s">
        <v>192</v>
      </c>
      <c r="E149" s="154" t="s">
        <v>1</v>
      </c>
      <c r="F149" s="155" t="s">
        <v>1245</v>
      </c>
      <c r="H149" s="156">
        <v>3.6999999999999998E-2</v>
      </c>
      <c r="I149" s="157"/>
      <c r="L149" s="152"/>
      <c r="M149" s="158"/>
      <c r="T149" s="159"/>
      <c r="AT149" s="154" t="s">
        <v>192</v>
      </c>
      <c r="AU149" s="154" t="s">
        <v>85</v>
      </c>
      <c r="AV149" s="12" t="s">
        <v>85</v>
      </c>
      <c r="AW149" s="12" t="s">
        <v>32</v>
      </c>
      <c r="AX149" s="12" t="s">
        <v>83</v>
      </c>
      <c r="AY149" s="154" t="s">
        <v>158</v>
      </c>
    </row>
    <row r="150" spans="2:65" s="11" customFormat="1" ht="22.9" customHeight="1">
      <c r="B150" s="126"/>
      <c r="D150" s="127" t="s">
        <v>75</v>
      </c>
      <c r="E150" s="135" t="s">
        <v>170</v>
      </c>
      <c r="F150" s="135" t="s">
        <v>216</v>
      </c>
      <c r="I150" s="129"/>
      <c r="J150" s="136">
        <f>BK150</f>
        <v>0</v>
      </c>
      <c r="L150" s="126"/>
      <c r="M150" s="130"/>
      <c r="P150" s="131">
        <f>SUM(P151:P162)</f>
        <v>0</v>
      </c>
      <c r="R150" s="131">
        <f>SUM(R151:R162)</f>
        <v>3.8273108000000002</v>
      </c>
      <c r="T150" s="132">
        <f>SUM(T151:T162)</f>
        <v>0</v>
      </c>
      <c r="AR150" s="127" t="s">
        <v>83</v>
      </c>
      <c r="AT150" s="133" t="s">
        <v>75</v>
      </c>
      <c r="AU150" s="133" t="s">
        <v>83</v>
      </c>
      <c r="AY150" s="127" t="s">
        <v>158</v>
      </c>
      <c r="BK150" s="134">
        <f>SUM(BK151:BK162)</f>
        <v>0</v>
      </c>
    </row>
    <row r="151" spans="2:65" s="1" customFormat="1" ht="33" customHeight="1">
      <c r="B151" s="137"/>
      <c r="C151" s="138" t="s">
        <v>198</v>
      </c>
      <c r="D151" s="138" t="s">
        <v>161</v>
      </c>
      <c r="E151" s="139" t="s">
        <v>1246</v>
      </c>
      <c r="F151" s="140" t="s">
        <v>1247</v>
      </c>
      <c r="G151" s="141" t="s">
        <v>220</v>
      </c>
      <c r="H151" s="142">
        <v>1.68</v>
      </c>
      <c r="I151" s="143"/>
      <c r="J151" s="144">
        <f>ROUND(I151*H151,2)</f>
        <v>0</v>
      </c>
      <c r="K151" s="145"/>
      <c r="L151" s="31"/>
      <c r="M151" s="146" t="s">
        <v>1</v>
      </c>
      <c r="N151" s="147" t="s">
        <v>41</v>
      </c>
      <c r="P151" s="148">
        <f>O151*H151</f>
        <v>0</v>
      </c>
      <c r="Q151" s="148">
        <v>0.27161000000000002</v>
      </c>
      <c r="R151" s="148">
        <f>Q151*H151</f>
        <v>0.45630480000000001</v>
      </c>
      <c r="S151" s="148">
        <v>0</v>
      </c>
      <c r="T151" s="149">
        <f>S151*H151</f>
        <v>0</v>
      </c>
      <c r="AR151" s="150" t="s">
        <v>165</v>
      </c>
      <c r="AT151" s="150" t="s">
        <v>161</v>
      </c>
      <c r="AU151" s="150" t="s">
        <v>85</v>
      </c>
      <c r="AY151" s="16" t="s">
        <v>158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6" t="s">
        <v>83</v>
      </c>
      <c r="BK151" s="151">
        <f>ROUND(I151*H151,2)</f>
        <v>0</v>
      </c>
      <c r="BL151" s="16" t="s">
        <v>165</v>
      </c>
      <c r="BM151" s="150" t="s">
        <v>1248</v>
      </c>
    </row>
    <row r="152" spans="2:65" s="12" customFormat="1" ht="11.25">
      <c r="B152" s="152"/>
      <c r="D152" s="153" t="s">
        <v>192</v>
      </c>
      <c r="E152" s="154" t="s">
        <v>1</v>
      </c>
      <c r="F152" s="155" t="s">
        <v>1249</v>
      </c>
      <c r="H152" s="156">
        <v>1.68</v>
      </c>
      <c r="I152" s="157"/>
      <c r="L152" s="152"/>
      <c r="M152" s="158"/>
      <c r="T152" s="159"/>
      <c r="AT152" s="154" t="s">
        <v>192</v>
      </c>
      <c r="AU152" s="154" t="s">
        <v>85</v>
      </c>
      <c r="AV152" s="12" t="s">
        <v>85</v>
      </c>
      <c r="AW152" s="12" t="s">
        <v>32</v>
      </c>
      <c r="AX152" s="12" t="s">
        <v>83</v>
      </c>
      <c r="AY152" s="154" t="s">
        <v>158</v>
      </c>
    </row>
    <row r="153" spans="2:65" s="1" customFormat="1" ht="21.75" customHeight="1">
      <c r="B153" s="137"/>
      <c r="C153" s="138" t="s">
        <v>202</v>
      </c>
      <c r="D153" s="138" t="s">
        <v>161</v>
      </c>
      <c r="E153" s="139" t="s">
        <v>1250</v>
      </c>
      <c r="F153" s="140" t="s">
        <v>1251</v>
      </c>
      <c r="G153" s="141" t="s">
        <v>366</v>
      </c>
      <c r="H153" s="142">
        <v>1</v>
      </c>
      <c r="I153" s="143"/>
      <c r="J153" s="144">
        <f>ROUND(I153*H153,2)</f>
        <v>0</v>
      </c>
      <c r="K153" s="145"/>
      <c r="L153" s="31"/>
      <c r="M153" s="146" t="s">
        <v>1</v>
      </c>
      <c r="N153" s="147" t="s">
        <v>41</v>
      </c>
      <c r="P153" s="148">
        <f>O153*H153</f>
        <v>0</v>
      </c>
      <c r="Q153" s="148">
        <v>2.2780000000000002E-2</v>
      </c>
      <c r="R153" s="148">
        <f>Q153*H153</f>
        <v>2.2780000000000002E-2</v>
      </c>
      <c r="S153" s="148">
        <v>0</v>
      </c>
      <c r="T153" s="149">
        <f>S153*H153</f>
        <v>0</v>
      </c>
      <c r="AR153" s="150" t="s">
        <v>165</v>
      </c>
      <c r="AT153" s="150" t="s">
        <v>161</v>
      </c>
      <c r="AU153" s="150" t="s">
        <v>85</v>
      </c>
      <c r="AY153" s="16" t="s">
        <v>158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6" t="s">
        <v>83</v>
      </c>
      <c r="BK153" s="151">
        <f>ROUND(I153*H153,2)</f>
        <v>0</v>
      </c>
      <c r="BL153" s="16" t="s">
        <v>165</v>
      </c>
      <c r="BM153" s="150" t="s">
        <v>1252</v>
      </c>
    </row>
    <row r="154" spans="2:65" s="1" customFormat="1" ht="33" customHeight="1">
      <c r="B154" s="137"/>
      <c r="C154" s="138" t="s">
        <v>159</v>
      </c>
      <c r="D154" s="138" t="s">
        <v>161</v>
      </c>
      <c r="E154" s="139" t="s">
        <v>1253</v>
      </c>
      <c r="F154" s="140" t="s">
        <v>1254</v>
      </c>
      <c r="G154" s="141" t="s">
        <v>205</v>
      </c>
      <c r="H154" s="142">
        <v>3.5000000000000003E-2</v>
      </c>
      <c r="I154" s="143"/>
      <c r="J154" s="144">
        <f>ROUND(I154*H154,2)</f>
        <v>0</v>
      </c>
      <c r="K154" s="145"/>
      <c r="L154" s="31"/>
      <c r="M154" s="146" t="s">
        <v>1</v>
      </c>
      <c r="N154" s="147" t="s">
        <v>41</v>
      </c>
      <c r="P154" s="148">
        <f>O154*H154</f>
        <v>0</v>
      </c>
      <c r="Q154" s="148">
        <v>1.9539999999999998E-2</v>
      </c>
      <c r="R154" s="148">
        <f>Q154*H154</f>
        <v>6.8389999999999998E-4</v>
      </c>
      <c r="S154" s="148">
        <v>0</v>
      </c>
      <c r="T154" s="149">
        <f>S154*H154</f>
        <v>0</v>
      </c>
      <c r="AR154" s="150" t="s">
        <v>165</v>
      </c>
      <c r="AT154" s="150" t="s">
        <v>161</v>
      </c>
      <c r="AU154" s="150" t="s">
        <v>85</v>
      </c>
      <c r="AY154" s="16" t="s">
        <v>158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6" t="s">
        <v>83</v>
      </c>
      <c r="BK154" s="151">
        <f>ROUND(I154*H154,2)</f>
        <v>0</v>
      </c>
      <c r="BL154" s="16" t="s">
        <v>165</v>
      </c>
      <c r="BM154" s="150" t="s">
        <v>1255</v>
      </c>
    </row>
    <row r="155" spans="2:65" s="12" customFormat="1" ht="11.25">
      <c r="B155" s="152"/>
      <c r="D155" s="153" t="s">
        <v>192</v>
      </c>
      <c r="E155" s="154" t="s">
        <v>1</v>
      </c>
      <c r="F155" s="155" t="s">
        <v>1256</v>
      </c>
      <c r="H155" s="156">
        <v>3.5000000000000003E-2</v>
      </c>
      <c r="I155" s="157"/>
      <c r="L155" s="152"/>
      <c r="M155" s="158"/>
      <c r="T155" s="159"/>
      <c r="AT155" s="154" t="s">
        <v>192</v>
      </c>
      <c r="AU155" s="154" t="s">
        <v>85</v>
      </c>
      <c r="AV155" s="12" t="s">
        <v>85</v>
      </c>
      <c r="AW155" s="12" t="s">
        <v>32</v>
      </c>
      <c r="AX155" s="12" t="s">
        <v>83</v>
      </c>
      <c r="AY155" s="154" t="s">
        <v>158</v>
      </c>
    </row>
    <row r="156" spans="2:65" s="1" customFormat="1" ht="24.2" customHeight="1">
      <c r="B156" s="137"/>
      <c r="C156" s="167" t="s">
        <v>8</v>
      </c>
      <c r="D156" s="167" t="s">
        <v>267</v>
      </c>
      <c r="E156" s="168" t="s">
        <v>1257</v>
      </c>
      <c r="F156" s="169" t="s">
        <v>1258</v>
      </c>
      <c r="G156" s="170" t="s">
        <v>205</v>
      </c>
      <c r="H156" s="171">
        <v>3.5000000000000003E-2</v>
      </c>
      <c r="I156" s="172"/>
      <c r="J156" s="173">
        <f>ROUND(I156*H156,2)</f>
        <v>0</v>
      </c>
      <c r="K156" s="174"/>
      <c r="L156" s="175"/>
      <c r="M156" s="176" t="s">
        <v>1</v>
      </c>
      <c r="N156" s="177" t="s">
        <v>41</v>
      </c>
      <c r="P156" s="148">
        <f>O156*H156</f>
        <v>0</v>
      </c>
      <c r="Q156" s="148">
        <v>1</v>
      </c>
      <c r="R156" s="148">
        <f>Q156*H156</f>
        <v>3.5000000000000003E-2</v>
      </c>
      <c r="S156" s="148">
        <v>0</v>
      </c>
      <c r="T156" s="149">
        <f>S156*H156</f>
        <v>0</v>
      </c>
      <c r="AR156" s="150" t="s">
        <v>194</v>
      </c>
      <c r="AT156" s="150" t="s">
        <v>267</v>
      </c>
      <c r="AU156" s="150" t="s">
        <v>85</v>
      </c>
      <c r="AY156" s="16" t="s">
        <v>158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6" t="s">
        <v>83</v>
      </c>
      <c r="BK156" s="151">
        <f>ROUND(I156*H156,2)</f>
        <v>0</v>
      </c>
      <c r="BL156" s="16" t="s">
        <v>165</v>
      </c>
      <c r="BM156" s="150" t="s">
        <v>1259</v>
      </c>
    </row>
    <row r="157" spans="2:65" s="1" customFormat="1" ht="24.2" customHeight="1">
      <c r="B157" s="137"/>
      <c r="C157" s="138" t="s">
        <v>217</v>
      </c>
      <c r="D157" s="138" t="s">
        <v>161</v>
      </c>
      <c r="E157" s="139" t="s">
        <v>218</v>
      </c>
      <c r="F157" s="140" t="s">
        <v>219</v>
      </c>
      <c r="G157" s="141" t="s">
        <v>220</v>
      </c>
      <c r="H157" s="142">
        <v>1.47</v>
      </c>
      <c r="I157" s="143"/>
      <c r="J157" s="144">
        <f>ROUND(I157*H157,2)</f>
        <v>0</v>
      </c>
      <c r="K157" s="145"/>
      <c r="L157" s="31"/>
      <c r="M157" s="146" t="s">
        <v>1</v>
      </c>
      <c r="N157" s="147" t="s">
        <v>41</v>
      </c>
      <c r="P157" s="148">
        <f>O157*H157</f>
        <v>0</v>
      </c>
      <c r="Q157" s="148">
        <v>0.13319</v>
      </c>
      <c r="R157" s="148">
        <f>Q157*H157</f>
        <v>0.1957893</v>
      </c>
      <c r="S157" s="148">
        <v>0</v>
      </c>
      <c r="T157" s="149">
        <f>S157*H157</f>
        <v>0</v>
      </c>
      <c r="AR157" s="150" t="s">
        <v>165</v>
      </c>
      <c r="AT157" s="150" t="s">
        <v>161</v>
      </c>
      <c r="AU157" s="150" t="s">
        <v>85</v>
      </c>
      <c r="AY157" s="16" t="s">
        <v>158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6" t="s">
        <v>83</v>
      </c>
      <c r="BK157" s="151">
        <f>ROUND(I157*H157,2)</f>
        <v>0</v>
      </c>
      <c r="BL157" s="16" t="s">
        <v>165</v>
      </c>
      <c r="BM157" s="150" t="s">
        <v>1260</v>
      </c>
    </row>
    <row r="158" spans="2:65" s="12" customFormat="1" ht="11.25">
      <c r="B158" s="152"/>
      <c r="D158" s="153" t="s">
        <v>192</v>
      </c>
      <c r="E158" s="154" t="s">
        <v>1</v>
      </c>
      <c r="F158" s="155" t="s">
        <v>1261</v>
      </c>
      <c r="H158" s="156">
        <v>1.47</v>
      </c>
      <c r="I158" s="157"/>
      <c r="L158" s="152"/>
      <c r="M158" s="158"/>
      <c r="T158" s="159"/>
      <c r="AT158" s="154" t="s">
        <v>192</v>
      </c>
      <c r="AU158" s="154" t="s">
        <v>85</v>
      </c>
      <c r="AV158" s="12" t="s">
        <v>85</v>
      </c>
      <c r="AW158" s="12" t="s">
        <v>32</v>
      </c>
      <c r="AX158" s="12" t="s">
        <v>83</v>
      </c>
      <c r="AY158" s="154" t="s">
        <v>158</v>
      </c>
    </row>
    <row r="159" spans="2:65" s="1" customFormat="1" ht="24.2" customHeight="1">
      <c r="B159" s="137"/>
      <c r="C159" s="138" t="s">
        <v>223</v>
      </c>
      <c r="D159" s="138" t="s">
        <v>161</v>
      </c>
      <c r="E159" s="139" t="s">
        <v>1262</v>
      </c>
      <c r="F159" s="140" t="s">
        <v>1263</v>
      </c>
      <c r="G159" s="141" t="s">
        <v>220</v>
      </c>
      <c r="H159" s="142">
        <v>19.41</v>
      </c>
      <c r="I159" s="143"/>
      <c r="J159" s="144">
        <f>ROUND(I159*H159,2)</f>
        <v>0</v>
      </c>
      <c r="K159" s="145"/>
      <c r="L159" s="31"/>
      <c r="M159" s="146" t="s">
        <v>1</v>
      </c>
      <c r="N159" s="147" t="s">
        <v>41</v>
      </c>
      <c r="P159" s="148">
        <f>O159*H159</f>
        <v>0</v>
      </c>
      <c r="Q159" s="148">
        <v>9.4479999999999995E-2</v>
      </c>
      <c r="R159" s="148">
        <f>Q159*H159</f>
        <v>1.8338568</v>
      </c>
      <c r="S159" s="148">
        <v>0</v>
      </c>
      <c r="T159" s="149">
        <f>S159*H159</f>
        <v>0</v>
      </c>
      <c r="AR159" s="150" t="s">
        <v>165</v>
      </c>
      <c r="AT159" s="150" t="s">
        <v>161</v>
      </c>
      <c r="AU159" s="150" t="s">
        <v>85</v>
      </c>
      <c r="AY159" s="16" t="s">
        <v>158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6" t="s">
        <v>83</v>
      </c>
      <c r="BK159" s="151">
        <f>ROUND(I159*H159,2)</f>
        <v>0</v>
      </c>
      <c r="BL159" s="16" t="s">
        <v>165</v>
      </c>
      <c r="BM159" s="150" t="s">
        <v>1264</v>
      </c>
    </row>
    <row r="160" spans="2:65" s="12" customFormat="1" ht="11.25">
      <c r="B160" s="152"/>
      <c r="D160" s="153" t="s">
        <v>192</v>
      </c>
      <c r="E160" s="154" t="s">
        <v>1</v>
      </c>
      <c r="F160" s="155" t="s">
        <v>1265</v>
      </c>
      <c r="H160" s="156">
        <v>19.41</v>
      </c>
      <c r="I160" s="157"/>
      <c r="L160" s="152"/>
      <c r="M160" s="158"/>
      <c r="T160" s="159"/>
      <c r="AT160" s="154" t="s">
        <v>192</v>
      </c>
      <c r="AU160" s="154" t="s">
        <v>85</v>
      </c>
      <c r="AV160" s="12" t="s">
        <v>85</v>
      </c>
      <c r="AW160" s="12" t="s">
        <v>32</v>
      </c>
      <c r="AX160" s="12" t="s">
        <v>83</v>
      </c>
      <c r="AY160" s="154" t="s">
        <v>158</v>
      </c>
    </row>
    <row r="161" spans="2:65" s="1" customFormat="1" ht="24.2" customHeight="1">
      <c r="B161" s="137"/>
      <c r="C161" s="138" t="s">
        <v>229</v>
      </c>
      <c r="D161" s="138" t="s">
        <v>161</v>
      </c>
      <c r="E161" s="139" t="s">
        <v>1266</v>
      </c>
      <c r="F161" s="140" t="s">
        <v>1267</v>
      </c>
      <c r="G161" s="141" t="s">
        <v>220</v>
      </c>
      <c r="H161" s="142">
        <v>7.2</v>
      </c>
      <c r="I161" s="143"/>
      <c r="J161" s="144">
        <f>ROUND(I161*H161,2)</f>
        <v>0</v>
      </c>
      <c r="K161" s="145"/>
      <c r="L161" s="31"/>
      <c r="M161" s="146" t="s">
        <v>1</v>
      </c>
      <c r="N161" s="147" t="s">
        <v>41</v>
      </c>
      <c r="P161" s="148">
        <f>O161*H161</f>
        <v>0</v>
      </c>
      <c r="Q161" s="148">
        <v>0.17818000000000001</v>
      </c>
      <c r="R161" s="148">
        <f>Q161*H161</f>
        <v>1.282896</v>
      </c>
      <c r="S161" s="148">
        <v>0</v>
      </c>
      <c r="T161" s="149">
        <f>S161*H161</f>
        <v>0</v>
      </c>
      <c r="AR161" s="150" t="s">
        <v>165</v>
      </c>
      <c r="AT161" s="150" t="s">
        <v>161</v>
      </c>
      <c r="AU161" s="150" t="s">
        <v>85</v>
      </c>
      <c r="AY161" s="16" t="s">
        <v>158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6" t="s">
        <v>83</v>
      </c>
      <c r="BK161" s="151">
        <f>ROUND(I161*H161,2)</f>
        <v>0</v>
      </c>
      <c r="BL161" s="16" t="s">
        <v>165</v>
      </c>
      <c r="BM161" s="150" t="s">
        <v>1268</v>
      </c>
    </row>
    <row r="162" spans="2:65" s="12" customFormat="1" ht="11.25">
      <c r="B162" s="152"/>
      <c r="D162" s="153" t="s">
        <v>192</v>
      </c>
      <c r="E162" s="154" t="s">
        <v>1</v>
      </c>
      <c r="F162" s="155" t="s">
        <v>1269</v>
      </c>
      <c r="H162" s="156">
        <v>7.2</v>
      </c>
      <c r="I162" s="157"/>
      <c r="L162" s="152"/>
      <c r="M162" s="158"/>
      <c r="T162" s="159"/>
      <c r="AT162" s="154" t="s">
        <v>192</v>
      </c>
      <c r="AU162" s="154" t="s">
        <v>85</v>
      </c>
      <c r="AV162" s="12" t="s">
        <v>85</v>
      </c>
      <c r="AW162" s="12" t="s">
        <v>32</v>
      </c>
      <c r="AX162" s="12" t="s">
        <v>83</v>
      </c>
      <c r="AY162" s="154" t="s">
        <v>158</v>
      </c>
    </row>
    <row r="163" spans="2:65" s="11" customFormat="1" ht="22.9" customHeight="1">
      <c r="B163" s="126"/>
      <c r="D163" s="127" t="s">
        <v>75</v>
      </c>
      <c r="E163" s="135" t="s">
        <v>181</v>
      </c>
      <c r="F163" s="135" t="s">
        <v>228</v>
      </c>
      <c r="I163" s="129"/>
      <c r="J163" s="136">
        <f>BK163</f>
        <v>0</v>
      </c>
      <c r="L163" s="126"/>
      <c r="M163" s="130"/>
      <c r="P163" s="131">
        <f>SUM(P164:P184)</f>
        <v>0</v>
      </c>
      <c r="R163" s="131">
        <f>SUM(R164:R184)</f>
        <v>5.4420873399999987</v>
      </c>
      <c r="T163" s="132">
        <f>SUM(T164:T184)</f>
        <v>0</v>
      </c>
      <c r="AR163" s="127" t="s">
        <v>83</v>
      </c>
      <c r="AT163" s="133" t="s">
        <v>75</v>
      </c>
      <c r="AU163" s="133" t="s">
        <v>83</v>
      </c>
      <c r="AY163" s="127" t="s">
        <v>158</v>
      </c>
      <c r="BK163" s="134">
        <f>SUM(BK164:BK184)</f>
        <v>0</v>
      </c>
    </row>
    <row r="164" spans="2:65" s="1" customFormat="1" ht="24.2" customHeight="1">
      <c r="B164" s="137"/>
      <c r="C164" s="138" t="s">
        <v>234</v>
      </c>
      <c r="D164" s="138" t="s">
        <v>161</v>
      </c>
      <c r="E164" s="139" t="s">
        <v>1270</v>
      </c>
      <c r="F164" s="140" t="s">
        <v>1271</v>
      </c>
      <c r="G164" s="141" t="s">
        <v>220</v>
      </c>
      <c r="H164" s="142">
        <v>152.19</v>
      </c>
      <c r="I164" s="143"/>
      <c r="J164" s="144">
        <f>ROUND(I164*H164,2)</f>
        <v>0</v>
      </c>
      <c r="K164" s="145"/>
      <c r="L164" s="31"/>
      <c r="M164" s="146" t="s">
        <v>1</v>
      </c>
      <c r="N164" s="147" t="s">
        <v>41</v>
      </c>
      <c r="P164" s="148">
        <f>O164*H164</f>
        <v>0</v>
      </c>
      <c r="Q164" s="148">
        <v>5.7000000000000002E-3</v>
      </c>
      <c r="R164" s="148">
        <f>Q164*H164</f>
        <v>0.867483</v>
      </c>
      <c r="S164" s="148">
        <v>0</v>
      </c>
      <c r="T164" s="149">
        <f>S164*H164</f>
        <v>0</v>
      </c>
      <c r="AR164" s="150" t="s">
        <v>165</v>
      </c>
      <c r="AT164" s="150" t="s">
        <v>161</v>
      </c>
      <c r="AU164" s="150" t="s">
        <v>85</v>
      </c>
      <c r="AY164" s="16" t="s">
        <v>158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6" t="s">
        <v>83</v>
      </c>
      <c r="BK164" s="151">
        <f>ROUND(I164*H164,2)</f>
        <v>0</v>
      </c>
      <c r="BL164" s="16" t="s">
        <v>165</v>
      </c>
      <c r="BM164" s="150" t="s">
        <v>1272</v>
      </c>
    </row>
    <row r="165" spans="2:65" s="12" customFormat="1" ht="11.25">
      <c r="B165" s="152"/>
      <c r="D165" s="153" t="s">
        <v>192</v>
      </c>
      <c r="E165" s="154" t="s">
        <v>1</v>
      </c>
      <c r="F165" s="155" t="s">
        <v>1273</v>
      </c>
      <c r="H165" s="156">
        <v>152.19</v>
      </c>
      <c r="I165" s="157"/>
      <c r="L165" s="152"/>
      <c r="M165" s="158"/>
      <c r="T165" s="159"/>
      <c r="AT165" s="154" t="s">
        <v>192</v>
      </c>
      <c r="AU165" s="154" t="s">
        <v>85</v>
      </c>
      <c r="AV165" s="12" t="s">
        <v>85</v>
      </c>
      <c r="AW165" s="12" t="s">
        <v>32</v>
      </c>
      <c r="AX165" s="12" t="s">
        <v>83</v>
      </c>
      <c r="AY165" s="154" t="s">
        <v>158</v>
      </c>
    </row>
    <row r="166" spans="2:65" s="1" customFormat="1" ht="24.2" customHeight="1">
      <c r="B166" s="137"/>
      <c r="C166" s="138" t="s">
        <v>239</v>
      </c>
      <c r="D166" s="138" t="s">
        <v>161</v>
      </c>
      <c r="E166" s="139" t="s">
        <v>235</v>
      </c>
      <c r="F166" s="140" t="s">
        <v>236</v>
      </c>
      <c r="G166" s="141" t="s">
        <v>220</v>
      </c>
      <c r="H166" s="142">
        <v>45.34</v>
      </c>
      <c r="I166" s="143"/>
      <c r="J166" s="144">
        <f>ROUND(I166*H166,2)</f>
        <v>0</v>
      </c>
      <c r="K166" s="145"/>
      <c r="L166" s="31"/>
      <c r="M166" s="146" t="s">
        <v>1</v>
      </c>
      <c r="N166" s="147" t="s">
        <v>41</v>
      </c>
      <c r="P166" s="148">
        <f>O166*H166</f>
        <v>0</v>
      </c>
      <c r="Q166" s="148">
        <v>4.9399999999999999E-3</v>
      </c>
      <c r="R166" s="148">
        <f>Q166*H166</f>
        <v>0.2239796</v>
      </c>
      <c r="S166" s="148">
        <v>0</v>
      </c>
      <c r="T166" s="149">
        <f>S166*H166</f>
        <v>0</v>
      </c>
      <c r="AR166" s="150" t="s">
        <v>165</v>
      </c>
      <c r="AT166" s="150" t="s">
        <v>161</v>
      </c>
      <c r="AU166" s="150" t="s">
        <v>85</v>
      </c>
      <c r="AY166" s="16" t="s">
        <v>158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6" t="s">
        <v>83</v>
      </c>
      <c r="BK166" s="151">
        <f>ROUND(I166*H166,2)</f>
        <v>0</v>
      </c>
      <c r="BL166" s="16" t="s">
        <v>165</v>
      </c>
      <c r="BM166" s="150" t="s">
        <v>1274</v>
      </c>
    </row>
    <row r="167" spans="2:65" s="12" customFormat="1" ht="11.25">
      <c r="B167" s="152"/>
      <c r="D167" s="153" t="s">
        <v>192</v>
      </c>
      <c r="E167" s="154" t="s">
        <v>1</v>
      </c>
      <c r="F167" s="155" t="s">
        <v>1275</v>
      </c>
      <c r="H167" s="156">
        <v>37.659999999999997</v>
      </c>
      <c r="I167" s="157"/>
      <c r="L167" s="152"/>
      <c r="M167" s="158"/>
      <c r="T167" s="159"/>
      <c r="AT167" s="154" t="s">
        <v>192</v>
      </c>
      <c r="AU167" s="154" t="s">
        <v>85</v>
      </c>
      <c r="AV167" s="12" t="s">
        <v>85</v>
      </c>
      <c r="AW167" s="12" t="s">
        <v>32</v>
      </c>
      <c r="AX167" s="12" t="s">
        <v>76</v>
      </c>
      <c r="AY167" s="154" t="s">
        <v>158</v>
      </c>
    </row>
    <row r="168" spans="2:65" s="12" customFormat="1" ht="11.25">
      <c r="B168" s="152"/>
      <c r="D168" s="153" t="s">
        <v>192</v>
      </c>
      <c r="E168" s="154" t="s">
        <v>1</v>
      </c>
      <c r="F168" s="155" t="s">
        <v>1276</v>
      </c>
      <c r="H168" s="156">
        <v>6.72</v>
      </c>
      <c r="I168" s="157"/>
      <c r="L168" s="152"/>
      <c r="M168" s="158"/>
      <c r="T168" s="159"/>
      <c r="AT168" s="154" t="s">
        <v>192</v>
      </c>
      <c r="AU168" s="154" t="s">
        <v>85</v>
      </c>
      <c r="AV168" s="12" t="s">
        <v>85</v>
      </c>
      <c r="AW168" s="12" t="s">
        <v>32</v>
      </c>
      <c r="AX168" s="12" t="s">
        <v>76</v>
      </c>
      <c r="AY168" s="154" t="s">
        <v>158</v>
      </c>
    </row>
    <row r="169" spans="2:65" s="12" customFormat="1" ht="11.25">
      <c r="B169" s="152"/>
      <c r="D169" s="153" t="s">
        <v>192</v>
      </c>
      <c r="E169" s="154" t="s">
        <v>1</v>
      </c>
      <c r="F169" s="155" t="s">
        <v>1277</v>
      </c>
      <c r="H169" s="156">
        <v>0.96</v>
      </c>
      <c r="I169" s="157"/>
      <c r="L169" s="152"/>
      <c r="M169" s="158"/>
      <c r="T169" s="159"/>
      <c r="AT169" s="154" t="s">
        <v>192</v>
      </c>
      <c r="AU169" s="154" t="s">
        <v>85</v>
      </c>
      <c r="AV169" s="12" t="s">
        <v>85</v>
      </c>
      <c r="AW169" s="12" t="s">
        <v>32</v>
      </c>
      <c r="AX169" s="12" t="s">
        <v>76</v>
      </c>
      <c r="AY169" s="154" t="s">
        <v>158</v>
      </c>
    </row>
    <row r="170" spans="2:65" s="13" customFormat="1" ht="11.25">
      <c r="B170" s="160"/>
      <c r="D170" s="153" t="s">
        <v>192</v>
      </c>
      <c r="E170" s="161" t="s">
        <v>1</v>
      </c>
      <c r="F170" s="162" t="s">
        <v>255</v>
      </c>
      <c r="H170" s="163">
        <v>45.34</v>
      </c>
      <c r="I170" s="164"/>
      <c r="L170" s="160"/>
      <c r="M170" s="165"/>
      <c r="T170" s="166"/>
      <c r="AT170" s="161" t="s">
        <v>192</v>
      </c>
      <c r="AU170" s="161" t="s">
        <v>85</v>
      </c>
      <c r="AV170" s="13" t="s">
        <v>165</v>
      </c>
      <c r="AW170" s="13" t="s">
        <v>32</v>
      </c>
      <c r="AX170" s="13" t="s">
        <v>83</v>
      </c>
      <c r="AY170" s="161" t="s">
        <v>158</v>
      </c>
    </row>
    <row r="171" spans="2:65" s="1" customFormat="1" ht="24.2" customHeight="1">
      <c r="B171" s="137"/>
      <c r="C171" s="138" t="s">
        <v>244</v>
      </c>
      <c r="D171" s="138" t="s">
        <v>161</v>
      </c>
      <c r="E171" s="139" t="s">
        <v>1278</v>
      </c>
      <c r="F171" s="140" t="s">
        <v>1279</v>
      </c>
      <c r="G171" s="141" t="s">
        <v>220</v>
      </c>
      <c r="H171" s="142">
        <v>45.34</v>
      </c>
      <c r="I171" s="143"/>
      <c r="J171" s="144">
        <f>ROUND(I171*H171,2)</f>
        <v>0</v>
      </c>
      <c r="K171" s="145"/>
      <c r="L171" s="31"/>
      <c r="M171" s="146" t="s">
        <v>1</v>
      </c>
      <c r="N171" s="147" t="s">
        <v>41</v>
      </c>
      <c r="P171" s="148">
        <f>O171*H171</f>
        <v>0</v>
      </c>
      <c r="Q171" s="148">
        <v>1.8380000000000001E-2</v>
      </c>
      <c r="R171" s="148">
        <f>Q171*H171</f>
        <v>0.83334920000000012</v>
      </c>
      <c r="S171" s="148">
        <v>0</v>
      </c>
      <c r="T171" s="149">
        <f>S171*H171</f>
        <v>0</v>
      </c>
      <c r="AR171" s="150" t="s">
        <v>165</v>
      </c>
      <c r="AT171" s="150" t="s">
        <v>161</v>
      </c>
      <c r="AU171" s="150" t="s">
        <v>85</v>
      </c>
      <c r="AY171" s="16" t="s">
        <v>158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6" t="s">
        <v>83</v>
      </c>
      <c r="BK171" s="151">
        <f>ROUND(I171*H171,2)</f>
        <v>0</v>
      </c>
      <c r="BL171" s="16" t="s">
        <v>165</v>
      </c>
      <c r="BM171" s="150" t="s">
        <v>1280</v>
      </c>
    </row>
    <row r="172" spans="2:65" s="1" customFormat="1" ht="24.2" customHeight="1">
      <c r="B172" s="137"/>
      <c r="C172" s="138" t="s">
        <v>249</v>
      </c>
      <c r="D172" s="138" t="s">
        <v>161</v>
      </c>
      <c r="E172" s="139" t="s">
        <v>1281</v>
      </c>
      <c r="F172" s="140" t="s">
        <v>1282</v>
      </c>
      <c r="G172" s="141" t="s">
        <v>220</v>
      </c>
      <c r="H172" s="142">
        <v>45.34</v>
      </c>
      <c r="I172" s="143"/>
      <c r="J172" s="144">
        <f>ROUND(I172*H172,2)</f>
        <v>0</v>
      </c>
      <c r="K172" s="145"/>
      <c r="L172" s="31"/>
      <c r="M172" s="146" t="s">
        <v>1</v>
      </c>
      <c r="N172" s="147" t="s">
        <v>41</v>
      </c>
      <c r="P172" s="148">
        <f>O172*H172</f>
        <v>0</v>
      </c>
      <c r="Q172" s="148">
        <v>7.9000000000000008E-3</v>
      </c>
      <c r="R172" s="148">
        <f>Q172*H172</f>
        <v>0.35818600000000006</v>
      </c>
      <c r="S172" s="148">
        <v>0</v>
      </c>
      <c r="T172" s="149">
        <f>S172*H172</f>
        <v>0</v>
      </c>
      <c r="AR172" s="150" t="s">
        <v>165</v>
      </c>
      <c r="AT172" s="150" t="s">
        <v>161</v>
      </c>
      <c r="AU172" s="150" t="s">
        <v>85</v>
      </c>
      <c r="AY172" s="16" t="s">
        <v>158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6" t="s">
        <v>83</v>
      </c>
      <c r="BK172" s="151">
        <f>ROUND(I172*H172,2)</f>
        <v>0</v>
      </c>
      <c r="BL172" s="16" t="s">
        <v>165</v>
      </c>
      <c r="BM172" s="150" t="s">
        <v>1283</v>
      </c>
    </row>
    <row r="173" spans="2:65" s="1" customFormat="1" ht="24.2" customHeight="1">
      <c r="B173" s="137"/>
      <c r="C173" s="138" t="s">
        <v>256</v>
      </c>
      <c r="D173" s="138" t="s">
        <v>161</v>
      </c>
      <c r="E173" s="139" t="s">
        <v>250</v>
      </c>
      <c r="F173" s="140" t="s">
        <v>251</v>
      </c>
      <c r="G173" s="141" t="s">
        <v>220</v>
      </c>
      <c r="H173" s="142">
        <v>285.94299999999998</v>
      </c>
      <c r="I173" s="143"/>
      <c r="J173" s="144">
        <f>ROUND(I173*H173,2)</f>
        <v>0</v>
      </c>
      <c r="K173" s="145"/>
      <c r="L173" s="31"/>
      <c r="M173" s="146" t="s">
        <v>1</v>
      </c>
      <c r="N173" s="147" t="s">
        <v>41</v>
      </c>
      <c r="P173" s="148">
        <f>O173*H173</f>
        <v>0</v>
      </c>
      <c r="Q173" s="148">
        <v>5.7000000000000002E-3</v>
      </c>
      <c r="R173" s="148">
        <f>Q173*H173</f>
        <v>1.6298751</v>
      </c>
      <c r="S173" s="148">
        <v>0</v>
      </c>
      <c r="T173" s="149">
        <f>S173*H173</f>
        <v>0</v>
      </c>
      <c r="AR173" s="150" t="s">
        <v>165</v>
      </c>
      <c r="AT173" s="150" t="s">
        <v>161</v>
      </c>
      <c r="AU173" s="150" t="s">
        <v>85</v>
      </c>
      <c r="AY173" s="16" t="s">
        <v>158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6" t="s">
        <v>83</v>
      </c>
      <c r="BK173" s="151">
        <f>ROUND(I173*H173,2)</f>
        <v>0</v>
      </c>
      <c r="BL173" s="16" t="s">
        <v>165</v>
      </c>
      <c r="BM173" s="150" t="s">
        <v>1284</v>
      </c>
    </row>
    <row r="174" spans="2:65" s="12" customFormat="1" ht="33.75">
      <c r="B174" s="152"/>
      <c r="D174" s="153" t="s">
        <v>192</v>
      </c>
      <c r="E174" s="154" t="s">
        <v>1</v>
      </c>
      <c r="F174" s="155" t="s">
        <v>1285</v>
      </c>
      <c r="H174" s="156">
        <v>139.33799999999999</v>
      </c>
      <c r="I174" s="157"/>
      <c r="L174" s="152"/>
      <c r="M174" s="158"/>
      <c r="T174" s="159"/>
      <c r="AT174" s="154" t="s">
        <v>192</v>
      </c>
      <c r="AU174" s="154" t="s">
        <v>85</v>
      </c>
      <c r="AV174" s="12" t="s">
        <v>85</v>
      </c>
      <c r="AW174" s="12" t="s">
        <v>32</v>
      </c>
      <c r="AX174" s="12" t="s">
        <v>76</v>
      </c>
      <c r="AY174" s="154" t="s">
        <v>158</v>
      </c>
    </row>
    <row r="175" spans="2:65" s="12" customFormat="1" ht="11.25">
      <c r="B175" s="152"/>
      <c r="D175" s="153" t="s">
        <v>192</v>
      </c>
      <c r="E175" s="154" t="s">
        <v>1</v>
      </c>
      <c r="F175" s="155" t="s">
        <v>1286</v>
      </c>
      <c r="H175" s="156">
        <v>27.715</v>
      </c>
      <c r="I175" s="157"/>
      <c r="L175" s="152"/>
      <c r="M175" s="158"/>
      <c r="T175" s="159"/>
      <c r="AT175" s="154" t="s">
        <v>192</v>
      </c>
      <c r="AU175" s="154" t="s">
        <v>85</v>
      </c>
      <c r="AV175" s="12" t="s">
        <v>85</v>
      </c>
      <c r="AW175" s="12" t="s">
        <v>32</v>
      </c>
      <c r="AX175" s="12" t="s">
        <v>76</v>
      </c>
      <c r="AY175" s="154" t="s">
        <v>158</v>
      </c>
    </row>
    <row r="176" spans="2:65" s="12" customFormat="1" ht="33.75">
      <c r="B176" s="152"/>
      <c r="D176" s="153" t="s">
        <v>192</v>
      </c>
      <c r="E176" s="154" t="s">
        <v>1</v>
      </c>
      <c r="F176" s="155" t="s">
        <v>1287</v>
      </c>
      <c r="H176" s="156">
        <v>118.89</v>
      </c>
      <c r="I176" s="157"/>
      <c r="L176" s="152"/>
      <c r="M176" s="158"/>
      <c r="T176" s="159"/>
      <c r="AT176" s="154" t="s">
        <v>192</v>
      </c>
      <c r="AU176" s="154" t="s">
        <v>85</v>
      </c>
      <c r="AV176" s="12" t="s">
        <v>85</v>
      </c>
      <c r="AW176" s="12" t="s">
        <v>32</v>
      </c>
      <c r="AX176" s="12" t="s">
        <v>76</v>
      </c>
      <c r="AY176" s="154" t="s">
        <v>158</v>
      </c>
    </row>
    <row r="177" spans="2:65" s="13" customFormat="1" ht="11.25">
      <c r="B177" s="160"/>
      <c r="D177" s="153" t="s">
        <v>192</v>
      </c>
      <c r="E177" s="161" t="s">
        <v>1</v>
      </c>
      <c r="F177" s="162" t="s">
        <v>255</v>
      </c>
      <c r="H177" s="163">
        <v>285.94299999999998</v>
      </c>
      <c r="I177" s="164"/>
      <c r="L177" s="160"/>
      <c r="M177" s="165"/>
      <c r="T177" s="166"/>
      <c r="AT177" s="161" t="s">
        <v>192</v>
      </c>
      <c r="AU177" s="161" t="s">
        <v>85</v>
      </c>
      <c r="AV177" s="13" t="s">
        <v>165</v>
      </c>
      <c r="AW177" s="13" t="s">
        <v>32</v>
      </c>
      <c r="AX177" s="13" t="s">
        <v>83</v>
      </c>
      <c r="AY177" s="161" t="s">
        <v>158</v>
      </c>
    </row>
    <row r="178" spans="2:65" s="1" customFormat="1" ht="24.2" customHeight="1">
      <c r="B178" s="137"/>
      <c r="C178" s="138" t="s">
        <v>7</v>
      </c>
      <c r="D178" s="138" t="s">
        <v>161</v>
      </c>
      <c r="E178" s="139" t="s">
        <v>1288</v>
      </c>
      <c r="F178" s="140" t="s">
        <v>1289</v>
      </c>
      <c r="G178" s="141" t="s">
        <v>190</v>
      </c>
      <c r="H178" s="142">
        <v>0.59599999999999997</v>
      </c>
      <c r="I178" s="143"/>
      <c r="J178" s="144">
        <f>ROUND(I178*H178,2)</f>
        <v>0</v>
      </c>
      <c r="K178" s="145"/>
      <c r="L178" s="31"/>
      <c r="M178" s="146" t="s">
        <v>1</v>
      </c>
      <c r="N178" s="147" t="s">
        <v>41</v>
      </c>
      <c r="P178" s="148">
        <f>O178*H178</f>
        <v>0</v>
      </c>
      <c r="Q178" s="148">
        <v>2.3010199999999998</v>
      </c>
      <c r="R178" s="148">
        <f>Q178*H178</f>
        <v>1.3714079199999998</v>
      </c>
      <c r="S178" s="148">
        <v>0</v>
      </c>
      <c r="T178" s="149">
        <f>S178*H178</f>
        <v>0</v>
      </c>
      <c r="AR178" s="150" t="s">
        <v>165</v>
      </c>
      <c r="AT178" s="150" t="s">
        <v>161</v>
      </c>
      <c r="AU178" s="150" t="s">
        <v>85</v>
      </c>
      <c r="AY178" s="16" t="s">
        <v>158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6" t="s">
        <v>83</v>
      </c>
      <c r="BK178" s="151">
        <f>ROUND(I178*H178,2)</f>
        <v>0</v>
      </c>
      <c r="BL178" s="16" t="s">
        <v>165</v>
      </c>
      <c r="BM178" s="150" t="s">
        <v>1290</v>
      </c>
    </row>
    <row r="179" spans="2:65" s="12" customFormat="1" ht="11.25">
      <c r="B179" s="152"/>
      <c r="D179" s="153" t="s">
        <v>192</v>
      </c>
      <c r="E179" s="154" t="s">
        <v>1</v>
      </c>
      <c r="F179" s="155" t="s">
        <v>1291</v>
      </c>
      <c r="H179" s="156">
        <v>0.59599999999999997</v>
      </c>
      <c r="I179" s="157"/>
      <c r="L179" s="152"/>
      <c r="M179" s="158"/>
      <c r="T179" s="159"/>
      <c r="AT179" s="154" t="s">
        <v>192</v>
      </c>
      <c r="AU179" s="154" t="s">
        <v>85</v>
      </c>
      <c r="AV179" s="12" t="s">
        <v>85</v>
      </c>
      <c r="AW179" s="12" t="s">
        <v>32</v>
      </c>
      <c r="AX179" s="12" t="s">
        <v>83</v>
      </c>
      <c r="AY179" s="154" t="s">
        <v>158</v>
      </c>
    </row>
    <row r="180" spans="2:65" s="1" customFormat="1" ht="24.2" customHeight="1">
      <c r="B180" s="137"/>
      <c r="C180" s="138" t="s">
        <v>266</v>
      </c>
      <c r="D180" s="138" t="s">
        <v>161</v>
      </c>
      <c r="E180" s="139" t="s">
        <v>983</v>
      </c>
      <c r="F180" s="140" t="s">
        <v>984</v>
      </c>
      <c r="G180" s="141" t="s">
        <v>190</v>
      </c>
      <c r="H180" s="142">
        <v>2.5999999999999999E-2</v>
      </c>
      <c r="I180" s="143"/>
      <c r="J180" s="144">
        <f>ROUND(I180*H180,2)</f>
        <v>0</v>
      </c>
      <c r="K180" s="145"/>
      <c r="L180" s="31"/>
      <c r="M180" s="146" t="s">
        <v>1</v>
      </c>
      <c r="N180" s="147" t="s">
        <v>41</v>
      </c>
      <c r="P180" s="148">
        <f>O180*H180</f>
        <v>0</v>
      </c>
      <c r="Q180" s="148">
        <v>2.3010199999999998</v>
      </c>
      <c r="R180" s="148">
        <f>Q180*H180</f>
        <v>5.9826519999999994E-2</v>
      </c>
      <c r="S180" s="148">
        <v>0</v>
      </c>
      <c r="T180" s="149">
        <f>S180*H180</f>
        <v>0</v>
      </c>
      <c r="AR180" s="150" t="s">
        <v>165</v>
      </c>
      <c r="AT180" s="150" t="s">
        <v>161</v>
      </c>
      <c r="AU180" s="150" t="s">
        <v>85</v>
      </c>
      <c r="AY180" s="16" t="s">
        <v>158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6" t="s">
        <v>83</v>
      </c>
      <c r="BK180" s="151">
        <f>ROUND(I180*H180,2)</f>
        <v>0</v>
      </c>
      <c r="BL180" s="16" t="s">
        <v>165</v>
      </c>
      <c r="BM180" s="150" t="s">
        <v>1292</v>
      </c>
    </row>
    <row r="181" spans="2:65" s="12" customFormat="1" ht="11.25">
      <c r="B181" s="152"/>
      <c r="D181" s="153" t="s">
        <v>192</v>
      </c>
      <c r="E181" s="154" t="s">
        <v>1</v>
      </c>
      <c r="F181" s="155" t="s">
        <v>1293</v>
      </c>
      <c r="H181" s="156">
        <v>2.5999999999999999E-2</v>
      </c>
      <c r="I181" s="157"/>
      <c r="L181" s="152"/>
      <c r="M181" s="158"/>
      <c r="T181" s="159"/>
      <c r="AT181" s="154" t="s">
        <v>192</v>
      </c>
      <c r="AU181" s="154" t="s">
        <v>85</v>
      </c>
      <c r="AV181" s="12" t="s">
        <v>85</v>
      </c>
      <c r="AW181" s="12" t="s">
        <v>32</v>
      </c>
      <c r="AX181" s="12" t="s">
        <v>83</v>
      </c>
      <c r="AY181" s="154" t="s">
        <v>158</v>
      </c>
    </row>
    <row r="182" spans="2:65" s="1" customFormat="1" ht="24.2" customHeight="1">
      <c r="B182" s="137"/>
      <c r="C182" s="138" t="s">
        <v>272</v>
      </c>
      <c r="D182" s="138" t="s">
        <v>161</v>
      </c>
      <c r="E182" s="139" t="s">
        <v>1294</v>
      </c>
      <c r="F182" s="140" t="s">
        <v>1295</v>
      </c>
      <c r="G182" s="141" t="s">
        <v>366</v>
      </c>
      <c r="H182" s="142">
        <v>3</v>
      </c>
      <c r="I182" s="143"/>
      <c r="J182" s="144">
        <f>ROUND(I182*H182,2)</f>
        <v>0</v>
      </c>
      <c r="K182" s="145"/>
      <c r="L182" s="31"/>
      <c r="M182" s="146" t="s">
        <v>1</v>
      </c>
      <c r="N182" s="147" t="s">
        <v>41</v>
      </c>
      <c r="P182" s="148">
        <f>O182*H182</f>
        <v>0</v>
      </c>
      <c r="Q182" s="148">
        <v>1.7770000000000001E-2</v>
      </c>
      <c r="R182" s="148">
        <f>Q182*H182</f>
        <v>5.3310000000000003E-2</v>
      </c>
      <c r="S182" s="148">
        <v>0</v>
      </c>
      <c r="T182" s="149">
        <f>S182*H182</f>
        <v>0</v>
      </c>
      <c r="AR182" s="150" t="s">
        <v>165</v>
      </c>
      <c r="AT182" s="150" t="s">
        <v>161</v>
      </c>
      <c r="AU182" s="150" t="s">
        <v>85</v>
      </c>
      <c r="AY182" s="16" t="s">
        <v>158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6" t="s">
        <v>83</v>
      </c>
      <c r="BK182" s="151">
        <f>ROUND(I182*H182,2)</f>
        <v>0</v>
      </c>
      <c r="BL182" s="16" t="s">
        <v>165</v>
      </c>
      <c r="BM182" s="150" t="s">
        <v>1296</v>
      </c>
    </row>
    <row r="183" spans="2:65" s="12" customFormat="1" ht="11.25">
      <c r="B183" s="152"/>
      <c r="D183" s="153" t="s">
        <v>192</v>
      </c>
      <c r="E183" s="154" t="s">
        <v>1</v>
      </c>
      <c r="F183" s="155" t="s">
        <v>1297</v>
      </c>
      <c r="H183" s="156">
        <v>3</v>
      </c>
      <c r="I183" s="157"/>
      <c r="L183" s="152"/>
      <c r="M183" s="158"/>
      <c r="T183" s="159"/>
      <c r="AT183" s="154" t="s">
        <v>192</v>
      </c>
      <c r="AU183" s="154" t="s">
        <v>85</v>
      </c>
      <c r="AV183" s="12" t="s">
        <v>85</v>
      </c>
      <c r="AW183" s="12" t="s">
        <v>32</v>
      </c>
      <c r="AX183" s="12" t="s">
        <v>83</v>
      </c>
      <c r="AY183" s="154" t="s">
        <v>158</v>
      </c>
    </row>
    <row r="184" spans="2:65" s="1" customFormat="1" ht="24.2" customHeight="1">
      <c r="B184" s="137"/>
      <c r="C184" s="167" t="s">
        <v>277</v>
      </c>
      <c r="D184" s="167" t="s">
        <v>267</v>
      </c>
      <c r="E184" s="168" t="s">
        <v>1298</v>
      </c>
      <c r="F184" s="169" t="s">
        <v>1299</v>
      </c>
      <c r="G184" s="170" t="s">
        <v>366</v>
      </c>
      <c r="H184" s="171">
        <v>3</v>
      </c>
      <c r="I184" s="172"/>
      <c r="J184" s="173">
        <f>ROUND(I184*H184,2)</f>
        <v>0</v>
      </c>
      <c r="K184" s="174"/>
      <c r="L184" s="175"/>
      <c r="M184" s="176" t="s">
        <v>1</v>
      </c>
      <c r="N184" s="177" t="s">
        <v>41</v>
      </c>
      <c r="P184" s="148">
        <f>O184*H184</f>
        <v>0</v>
      </c>
      <c r="Q184" s="148">
        <v>1.489E-2</v>
      </c>
      <c r="R184" s="148">
        <f>Q184*H184</f>
        <v>4.4670000000000001E-2</v>
      </c>
      <c r="S184" s="148">
        <v>0</v>
      </c>
      <c r="T184" s="149">
        <f>S184*H184</f>
        <v>0</v>
      </c>
      <c r="AR184" s="150" t="s">
        <v>194</v>
      </c>
      <c r="AT184" s="150" t="s">
        <v>267</v>
      </c>
      <c r="AU184" s="150" t="s">
        <v>85</v>
      </c>
      <c r="AY184" s="16" t="s">
        <v>158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6" t="s">
        <v>83</v>
      </c>
      <c r="BK184" s="151">
        <f>ROUND(I184*H184,2)</f>
        <v>0</v>
      </c>
      <c r="BL184" s="16" t="s">
        <v>165</v>
      </c>
      <c r="BM184" s="150" t="s">
        <v>1300</v>
      </c>
    </row>
    <row r="185" spans="2:65" s="11" customFormat="1" ht="22.9" customHeight="1">
      <c r="B185" s="126"/>
      <c r="D185" s="127" t="s">
        <v>75</v>
      </c>
      <c r="E185" s="135" t="s">
        <v>198</v>
      </c>
      <c r="F185" s="135" t="s">
        <v>293</v>
      </c>
      <c r="I185" s="129"/>
      <c r="J185" s="136">
        <f>BK185</f>
        <v>0</v>
      </c>
      <c r="L185" s="126"/>
      <c r="M185" s="130"/>
      <c r="P185" s="131">
        <f>SUM(P186:P211)</f>
        <v>0</v>
      </c>
      <c r="R185" s="131">
        <f>SUM(R186:R211)</f>
        <v>4.8360059999999996E-2</v>
      </c>
      <c r="T185" s="132">
        <f>SUM(T186:T211)</f>
        <v>7.6353700000000009</v>
      </c>
      <c r="AR185" s="127" t="s">
        <v>83</v>
      </c>
      <c r="AT185" s="133" t="s">
        <v>75</v>
      </c>
      <c r="AU185" s="133" t="s">
        <v>83</v>
      </c>
      <c r="AY185" s="127" t="s">
        <v>158</v>
      </c>
      <c r="BK185" s="134">
        <f>SUM(BK186:BK211)</f>
        <v>0</v>
      </c>
    </row>
    <row r="186" spans="2:65" s="1" customFormat="1" ht="33" customHeight="1">
      <c r="B186" s="137"/>
      <c r="C186" s="138" t="s">
        <v>281</v>
      </c>
      <c r="D186" s="138" t="s">
        <v>161</v>
      </c>
      <c r="E186" s="139" t="s">
        <v>295</v>
      </c>
      <c r="F186" s="140" t="s">
        <v>296</v>
      </c>
      <c r="G186" s="141" t="s">
        <v>220</v>
      </c>
      <c r="H186" s="142">
        <v>152.19</v>
      </c>
      <c r="I186" s="143"/>
      <c r="J186" s="144">
        <f>ROUND(I186*H186,2)</f>
        <v>0</v>
      </c>
      <c r="K186" s="145"/>
      <c r="L186" s="31"/>
      <c r="M186" s="146" t="s">
        <v>1</v>
      </c>
      <c r="N186" s="147" t="s">
        <v>41</v>
      </c>
      <c r="P186" s="148">
        <f>O186*H186</f>
        <v>0</v>
      </c>
      <c r="Q186" s="148">
        <v>1.2999999999999999E-4</v>
      </c>
      <c r="R186" s="148">
        <f>Q186*H186</f>
        <v>1.9784699999999999E-2</v>
      </c>
      <c r="S186" s="148">
        <v>0</v>
      </c>
      <c r="T186" s="149">
        <f>S186*H186</f>
        <v>0</v>
      </c>
      <c r="AR186" s="150" t="s">
        <v>165</v>
      </c>
      <c r="AT186" s="150" t="s">
        <v>161</v>
      </c>
      <c r="AU186" s="150" t="s">
        <v>85</v>
      </c>
      <c r="AY186" s="16" t="s">
        <v>158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6" t="s">
        <v>83</v>
      </c>
      <c r="BK186" s="151">
        <f>ROUND(I186*H186,2)</f>
        <v>0</v>
      </c>
      <c r="BL186" s="16" t="s">
        <v>165</v>
      </c>
      <c r="BM186" s="150" t="s">
        <v>1301</v>
      </c>
    </row>
    <row r="187" spans="2:65" s="12" customFormat="1" ht="11.25">
      <c r="B187" s="152"/>
      <c r="D187" s="153" t="s">
        <v>192</v>
      </c>
      <c r="E187" s="154" t="s">
        <v>1</v>
      </c>
      <c r="F187" s="155" t="s">
        <v>1302</v>
      </c>
      <c r="H187" s="156">
        <v>152.19</v>
      </c>
      <c r="I187" s="157"/>
      <c r="L187" s="152"/>
      <c r="M187" s="158"/>
      <c r="T187" s="159"/>
      <c r="AT187" s="154" t="s">
        <v>192</v>
      </c>
      <c r="AU187" s="154" t="s">
        <v>85</v>
      </c>
      <c r="AV187" s="12" t="s">
        <v>85</v>
      </c>
      <c r="AW187" s="12" t="s">
        <v>32</v>
      </c>
      <c r="AX187" s="12" t="s">
        <v>83</v>
      </c>
      <c r="AY187" s="154" t="s">
        <v>158</v>
      </c>
    </row>
    <row r="188" spans="2:65" s="1" customFormat="1" ht="16.5" customHeight="1">
      <c r="B188" s="137"/>
      <c r="C188" s="138" t="s">
        <v>285</v>
      </c>
      <c r="D188" s="138" t="s">
        <v>161</v>
      </c>
      <c r="E188" s="139" t="s">
        <v>1303</v>
      </c>
      <c r="F188" s="140" t="s">
        <v>1304</v>
      </c>
      <c r="G188" s="141" t="s">
        <v>190</v>
      </c>
      <c r="H188" s="142">
        <v>0.89400000000000002</v>
      </c>
      <c r="I188" s="143"/>
      <c r="J188" s="144">
        <f>ROUND(I188*H188,2)</f>
        <v>0</v>
      </c>
      <c r="K188" s="145"/>
      <c r="L188" s="31"/>
      <c r="M188" s="146" t="s">
        <v>1</v>
      </c>
      <c r="N188" s="147" t="s">
        <v>41</v>
      </c>
      <c r="P188" s="148">
        <f>O188*H188</f>
        <v>0</v>
      </c>
      <c r="Q188" s="148">
        <v>0</v>
      </c>
      <c r="R188" s="148">
        <f>Q188*H188</f>
        <v>0</v>
      </c>
      <c r="S188" s="148">
        <v>2.4</v>
      </c>
      <c r="T188" s="149">
        <f>S188*H188</f>
        <v>2.1456</v>
      </c>
      <c r="AR188" s="150" t="s">
        <v>165</v>
      </c>
      <c r="AT188" s="150" t="s">
        <v>161</v>
      </c>
      <c r="AU188" s="150" t="s">
        <v>85</v>
      </c>
      <c r="AY188" s="16" t="s">
        <v>158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6" t="s">
        <v>83</v>
      </c>
      <c r="BK188" s="151">
        <f>ROUND(I188*H188,2)</f>
        <v>0</v>
      </c>
      <c r="BL188" s="16" t="s">
        <v>165</v>
      </c>
      <c r="BM188" s="150" t="s">
        <v>1305</v>
      </c>
    </row>
    <row r="189" spans="2:65" s="12" customFormat="1" ht="11.25">
      <c r="B189" s="152"/>
      <c r="D189" s="153" t="s">
        <v>192</v>
      </c>
      <c r="E189" s="154" t="s">
        <v>1</v>
      </c>
      <c r="F189" s="155" t="s">
        <v>1306</v>
      </c>
      <c r="H189" s="156">
        <v>0.89400000000000002</v>
      </c>
      <c r="I189" s="157"/>
      <c r="L189" s="152"/>
      <c r="M189" s="158"/>
      <c r="T189" s="159"/>
      <c r="AT189" s="154" t="s">
        <v>192</v>
      </c>
      <c r="AU189" s="154" t="s">
        <v>85</v>
      </c>
      <c r="AV189" s="12" t="s">
        <v>85</v>
      </c>
      <c r="AW189" s="12" t="s">
        <v>32</v>
      </c>
      <c r="AX189" s="12" t="s">
        <v>83</v>
      </c>
      <c r="AY189" s="154" t="s">
        <v>158</v>
      </c>
    </row>
    <row r="190" spans="2:65" s="1" customFormat="1" ht="24.2" customHeight="1">
      <c r="B190" s="137"/>
      <c r="C190" s="138" t="s">
        <v>289</v>
      </c>
      <c r="D190" s="138" t="s">
        <v>161</v>
      </c>
      <c r="E190" s="139" t="s">
        <v>300</v>
      </c>
      <c r="F190" s="140" t="s">
        <v>301</v>
      </c>
      <c r="G190" s="141" t="s">
        <v>220</v>
      </c>
      <c r="H190" s="142">
        <v>7.11</v>
      </c>
      <c r="I190" s="143"/>
      <c r="J190" s="144">
        <f>ROUND(I190*H190,2)</f>
        <v>0</v>
      </c>
      <c r="K190" s="145"/>
      <c r="L190" s="31"/>
      <c r="M190" s="146" t="s">
        <v>1</v>
      </c>
      <c r="N190" s="147" t="s">
        <v>41</v>
      </c>
      <c r="P190" s="148">
        <f>O190*H190</f>
        <v>0</v>
      </c>
      <c r="Q190" s="148">
        <v>0</v>
      </c>
      <c r="R190" s="148">
        <f>Q190*H190</f>
        <v>0</v>
      </c>
      <c r="S190" s="148">
        <v>0.18099999999999999</v>
      </c>
      <c r="T190" s="149">
        <f>S190*H190</f>
        <v>1.28691</v>
      </c>
      <c r="AR190" s="150" t="s">
        <v>165</v>
      </c>
      <c r="AT190" s="150" t="s">
        <v>161</v>
      </c>
      <c r="AU190" s="150" t="s">
        <v>85</v>
      </c>
      <c r="AY190" s="16" t="s">
        <v>158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6" t="s">
        <v>83</v>
      </c>
      <c r="BK190" s="151">
        <f>ROUND(I190*H190,2)</f>
        <v>0</v>
      </c>
      <c r="BL190" s="16" t="s">
        <v>165</v>
      </c>
      <c r="BM190" s="150" t="s">
        <v>1307</v>
      </c>
    </row>
    <row r="191" spans="2:65" s="12" customFormat="1" ht="11.25">
      <c r="B191" s="152"/>
      <c r="D191" s="153" t="s">
        <v>192</v>
      </c>
      <c r="E191" s="154" t="s">
        <v>1</v>
      </c>
      <c r="F191" s="155" t="s">
        <v>1308</v>
      </c>
      <c r="H191" s="156">
        <v>7.11</v>
      </c>
      <c r="I191" s="157"/>
      <c r="L191" s="152"/>
      <c r="M191" s="158"/>
      <c r="T191" s="159"/>
      <c r="AT191" s="154" t="s">
        <v>192</v>
      </c>
      <c r="AU191" s="154" t="s">
        <v>85</v>
      </c>
      <c r="AV191" s="12" t="s">
        <v>85</v>
      </c>
      <c r="AW191" s="12" t="s">
        <v>32</v>
      </c>
      <c r="AX191" s="12" t="s">
        <v>83</v>
      </c>
      <c r="AY191" s="154" t="s">
        <v>158</v>
      </c>
    </row>
    <row r="192" spans="2:65" s="1" customFormat="1" ht="24.2" customHeight="1">
      <c r="B192" s="137"/>
      <c r="C192" s="138" t="s">
        <v>294</v>
      </c>
      <c r="D192" s="138" t="s">
        <v>161</v>
      </c>
      <c r="E192" s="139" t="s">
        <v>1309</v>
      </c>
      <c r="F192" s="140" t="s">
        <v>1310</v>
      </c>
      <c r="G192" s="141" t="s">
        <v>220</v>
      </c>
      <c r="H192" s="142">
        <v>3.29</v>
      </c>
      <c r="I192" s="143"/>
      <c r="J192" s="144">
        <f>ROUND(I192*H192,2)</f>
        <v>0</v>
      </c>
      <c r="K192" s="145"/>
      <c r="L192" s="31"/>
      <c r="M192" s="146" t="s">
        <v>1</v>
      </c>
      <c r="N192" s="147" t="s">
        <v>41</v>
      </c>
      <c r="P192" s="148">
        <f>O192*H192</f>
        <v>0</v>
      </c>
      <c r="Q192" s="148">
        <v>0</v>
      </c>
      <c r="R192" s="148">
        <f>Q192*H192</f>
        <v>0</v>
      </c>
      <c r="S192" s="148">
        <v>0.26100000000000001</v>
      </c>
      <c r="T192" s="149">
        <f>S192*H192</f>
        <v>0.85869000000000006</v>
      </c>
      <c r="AR192" s="150" t="s">
        <v>165</v>
      </c>
      <c r="AT192" s="150" t="s">
        <v>161</v>
      </c>
      <c r="AU192" s="150" t="s">
        <v>85</v>
      </c>
      <c r="AY192" s="16" t="s">
        <v>158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6" t="s">
        <v>83</v>
      </c>
      <c r="BK192" s="151">
        <f>ROUND(I192*H192,2)</f>
        <v>0</v>
      </c>
      <c r="BL192" s="16" t="s">
        <v>165</v>
      </c>
      <c r="BM192" s="150" t="s">
        <v>1311</v>
      </c>
    </row>
    <row r="193" spans="2:65" s="12" customFormat="1" ht="11.25">
      <c r="B193" s="152"/>
      <c r="D193" s="153" t="s">
        <v>192</v>
      </c>
      <c r="E193" s="154" t="s">
        <v>1</v>
      </c>
      <c r="F193" s="155" t="s">
        <v>1312</v>
      </c>
      <c r="H193" s="156">
        <v>3.29</v>
      </c>
      <c r="I193" s="157"/>
      <c r="L193" s="152"/>
      <c r="M193" s="158"/>
      <c r="T193" s="159"/>
      <c r="AT193" s="154" t="s">
        <v>192</v>
      </c>
      <c r="AU193" s="154" t="s">
        <v>85</v>
      </c>
      <c r="AV193" s="12" t="s">
        <v>85</v>
      </c>
      <c r="AW193" s="12" t="s">
        <v>32</v>
      </c>
      <c r="AX193" s="12" t="s">
        <v>83</v>
      </c>
      <c r="AY193" s="154" t="s">
        <v>158</v>
      </c>
    </row>
    <row r="194" spans="2:65" s="1" customFormat="1" ht="37.9" customHeight="1">
      <c r="B194" s="137"/>
      <c r="C194" s="138" t="s">
        <v>299</v>
      </c>
      <c r="D194" s="138" t="s">
        <v>161</v>
      </c>
      <c r="E194" s="139" t="s">
        <v>1313</v>
      </c>
      <c r="F194" s="140" t="s">
        <v>1314</v>
      </c>
      <c r="G194" s="141" t="s">
        <v>190</v>
      </c>
      <c r="H194" s="142">
        <v>9.8000000000000004E-2</v>
      </c>
      <c r="I194" s="143"/>
      <c r="J194" s="144">
        <f>ROUND(I194*H194,2)</f>
        <v>0</v>
      </c>
      <c r="K194" s="145"/>
      <c r="L194" s="31"/>
      <c r="M194" s="146" t="s">
        <v>1</v>
      </c>
      <c r="N194" s="147" t="s">
        <v>41</v>
      </c>
      <c r="P194" s="148">
        <f>O194*H194</f>
        <v>0</v>
      </c>
      <c r="Q194" s="148">
        <v>0</v>
      </c>
      <c r="R194" s="148">
        <f>Q194*H194</f>
        <v>0</v>
      </c>
      <c r="S194" s="148">
        <v>2.2000000000000002</v>
      </c>
      <c r="T194" s="149">
        <f>S194*H194</f>
        <v>0.21560000000000001</v>
      </c>
      <c r="AR194" s="150" t="s">
        <v>165</v>
      </c>
      <c r="AT194" s="150" t="s">
        <v>161</v>
      </c>
      <c r="AU194" s="150" t="s">
        <v>85</v>
      </c>
      <c r="AY194" s="16" t="s">
        <v>158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6" t="s">
        <v>83</v>
      </c>
      <c r="BK194" s="151">
        <f>ROUND(I194*H194,2)</f>
        <v>0</v>
      </c>
      <c r="BL194" s="16" t="s">
        <v>165</v>
      </c>
      <c r="BM194" s="150" t="s">
        <v>1315</v>
      </c>
    </row>
    <row r="195" spans="2:65" s="12" customFormat="1" ht="22.5">
      <c r="B195" s="152"/>
      <c r="D195" s="153" t="s">
        <v>192</v>
      </c>
      <c r="E195" s="154" t="s">
        <v>1</v>
      </c>
      <c r="F195" s="155" t="s">
        <v>1316</v>
      </c>
      <c r="H195" s="156">
        <v>9.8000000000000004E-2</v>
      </c>
      <c r="I195" s="157"/>
      <c r="L195" s="152"/>
      <c r="M195" s="158"/>
      <c r="T195" s="159"/>
      <c r="AT195" s="154" t="s">
        <v>192</v>
      </c>
      <c r="AU195" s="154" t="s">
        <v>85</v>
      </c>
      <c r="AV195" s="12" t="s">
        <v>85</v>
      </c>
      <c r="AW195" s="12" t="s">
        <v>32</v>
      </c>
      <c r="AX195" s="12" t="s">
        <v>83</v>
      </c>
      <c r="AY195" s="154" t="s">
        <v>158</v>
      </c>
    </row>
    <row r="196" spans="2:65" s="1" customFormat="1" ht="37.9" customHeight="1">
      <c r="B196" s="137"/>
      <c r="C196" s="138" t="s">
        <v>304</v>
      </c>
      <c r="D196" s="138" t="s">
        <v>161</v>
      </c>
      <c r="E196" s="139" t="s">
        <v>1317</v>
      </c>
      <c r="F196" s="140" t="s">
        <v>1318</v>
      </c>
      <c r="G196" s="141" t="s">
        <v>190</v>
      </c>
      <c r="H196" s="142">
        <v>0.59599999999999997</v>
      </c>
      <c r="I196" s="143"/>
      <c r="J196" s="144">
        <f>ROUND(I196*H196,2)</f>
        <v>0</v>
      </c>
      <c r="K196" s="145"/>
      <c r="L196" s="31"/>
      <c r="M196" s="146" t="s">
        <v>1</v>
      </c>
      <c r="N196" s="147" t="s">
        <v>41</v>
      </c>
      <c r="P196" s="148">
        <f>O196*H196</f>
        <v>0</v>
      </c>
      <c r="Q196" s="148">
        <v>0</v>
      </c>
      <c r="R196" s="148">
        <f>Q196*H196</f>
        <v>0</v>
      </c>
      <c r="S196" s="148">
        <v>2.2000000000000002</v>
      </c>
      <c r="T196" s="149">
        <f>S196*H196</f>
        <v>1.3112000000000001</v>
      </c>
      <c r="AR196" s="150" t="s">
        <v>165</v>
      </c>
      <c r="AT196" s="150" t="s">
        <v>161</v>
      </c>
      <c r="AU196" s="150" t="s">
        <v>85</v>
      </c>
      <c r="AY196" s="16" t="s">
        <v>158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6" t="s">
        <v>83</v>
      </c>
      <c r="BK196" s="151">
        <f>ROUND(I196*H196,2)</f>
        <v>0</v>
      </c>
      <c r="BL196" s="16" t="s">
        <v>165</v>
      </c>
      <c r="BM196" s="150" t="s">
        <v>1319</v>
      </c>
    </row>
    <row r="197" spans="2:65" s="12" customFormat="1" ht="11.25">
      <c r="B197" s="152"/>
      <c r="D197" s="153" t="s">
        <v>192</v>
      </c>
      <c r="E197" s="154" t="s">
        <v>1</v>
      </c>
      <c r="F197" s="155" t="s">
        <v>1320</v>
      </c>
      <c r="H197" s="156">
        <v>0.59599999999999997</v>
      </c>
      <c r="I197" s="157"/>
      <c r="L197" s="152"/>
      <c r="M197" s="158"/>
      <c r="T197" s="159"/>
      <c r="AT197" s="154" t="s">
        <v>192</v>
      </c>
      <c r="AU197" s="154" t="s">
        <v>85</v>
      </c>
      <c r="AV197" s="12" t="s">
        <v>85</v>
      </c>
      <c r="AW197" s="12" t="s">
        <v>32</v>
      </c>
      <c r="AX197" s="12" t="s">
        <v>83</v>
      </c>
      <c r="AY197" s="154" t="s">
        <v>158</v>
      </c>
    </row>
    <row r="198" spans="2:65" s="1" customFormat="1" ht="21.75" customHeight="1">
      <c r="B198" s="137"/>
      <c r="C198" s="138" t="s">
        <v>309</v>
      </c>
      <c r="D198" s="138" t="s">
        <v>161</v>
      </c>
      <c r="E198" s="139" t="s">
        <v>1321</v>
      </c>
      <c r="F198" s="140" t="s">
        <v>1322</v>
      </c>
      <c r="G198" s="141" t="s">
        <v>220</v>
      </c>
      <c r="H198" s="142">
        <v>4.41</v>
      </c>
      <c r="I198" s="143"/>
      <c r="J198" s="144">
        <f>ROUND(I198*H198,2)</f>
        <v>0</v>
      </c>
      <c r="K198" s="145"/>
      <c r="L198" s="31"/>
      <c r="M198" s="146" t="s">
        <v>1</v>
      </c>
      <c r="N198" s="147" t="s">
        <v>41</v>
      </c>
      <c r="P198" s="148">
        <f>O198*H198</f>
        <v>0</v>
      </c>
      <c r="Q198" s="148">
        <v>0</v>
      </c>
      <c r="R198" s="148">
        <f>Q198*H198</f>
        <v>0</v>
      </c>
      <c r="S198" s="148">
        <v>0.25700000000000001</v>
      </c>
      <c r="T198" s="149">
        <f>S198*H198</f>
        <v>1.13337</v>
      </c>
      <c r="AR198" s="150" t="s">
        <v>165</v>
      </c>
      <c r="AT198" s="150" t="s">
        <v>161</v>
      </c>
      <c r="AU198" s="150" t="s">
        <v>85</v>
      </c>
      <c r="AY198" s="16" t="s">
        <v>158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6" t="s">
        <v>83</v>
      </c>
      <c r="BK198" s="151">
        <f>ROUND(I198*H198,2)</f>
        <v>0</v>
      </c>
      <c r="BL198" s="16" t="s">
        <v>165</v>
      </c>
      <c r="BM198" s="150" t="s">
        <v>1323</v>
      </c>
    </row>
    <row r="199" spans="2:65" s="12" customFormat="1" ht="11.25">
      <c r="B199" s="152"/>
      <c r="D199" s="153" t="s">
        <v>192</v>
      </c>
      <c r="E199" s="154" t="s">
        <v>1</v>
      </c>
      <c r="F199" s="155" t="s">
        <v>1324</v>
      </c>
      <c r="H199" s="156">
        <v>4.41</v>
      </c>
      <c r="I199" s="157"/>
      <c r="L199" s="152"/>
      <c r="M199" s="158"/>
      <c r="T199" s="159"/>
      <c r="AT199" s="154" t="s">
        <v>192</v>
      </c>
      <c r="AU199" s="154" t="s">
        <v>85</v>
      </c>
      <c r="AV199" s="12" t="s">
        <v>85</v>
      </c>
      <c r="AW199" s="12" t="s">
        <v>32</v>
      </c>
      <c r="AX199" s="12" t="s">
        <v>83</v>
      </c>
      <c r="AY199" s="154" t="s">
        <v>158</v>
      </c>
    </row>
    <row r="200" spans="2:65" s="1" customFormat="1" ht="24.2" customHeight="1">
      <c r="B200" s="137"/>
      <c r="C200" s="138" t="s">
        <v>316</v>
      </c>
      <c r="D200" s="138" t="s">
        <v>161</v>
      </c>
      <c r="E200" s="139" t="s">
        <v>1325</v>
      </c>
      <c r="F200" s="140" t="s">
        <v>1326</v>
      </c>
      <c r="G200" s="141" t="s">
        <v>220</v>
      </c>
      <c r="H200" s="142">
        <v>3.8</v>
      </c>
      <c r="I200" s="143"/>
      <c r="J200" s="144">
        <f>ROUND(I200*H200,2)</f>
        <v>0</v>
      </c>
      <c r="K200" s="145"/>
      <c r="L200" s="31"/>
      <c r="M200" s="146" t="s">
        <v>1</v>
      </c>
      <c r="N200" s="147" t="s">
        <v>41</v>
      </c>
      <c r="P200" s="148">
        <f>O200*H200</f>
        <v>0</v>
      </c>
      <c r="Q200" s="148">
        <v>0</v>
      </c>
      <c r="R200" s="148">
        <f>Q200*H200</f>
        <v>0</v>
      </c>
      <c r="S200" s="148">
        <v>0.18</v>
      </c>
      <c r="T200" s="149">
        <f>S200*H200</f>
        <v>0.68399999999999994</v>
      </c>
      <c r="AR200" s="150" t="s">
        <v>165</v>
      </c>
      <c r="AT200" s="150" t="s">
        <v>161</v>
      </c>
      <c r="AU200" s="150" t="s">
        <v>85</v>
      </c>
      <c r="AY200" s="16" t="s">
        <v>158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6" t="s">
        <v>83</v>
      </c>
      <c r="BK200" s="151">
        <f>ROUND(I200*H200,2)</f>
        <v>0</v>
      </c>
      <c r="BL200" s="16" t="s">
        <v>165</v>
      </c>
      <c r="BM200" s="150" t="s">
        <v>1327</v>
      </c>
    </row>
    <row r="201" spans="2:65" s="12" customFormat="1" ht="11.25">
      <c r="B201" s="152"/>
      <c r="D201" s="153" t="s">
        <v>192</v>
      </c>
      <c r="E201" s="154" t="s">
        <v>1</v>
      </c>
      <c r="F201" s="155" t="s">
        <v>1328</v>
      </c>
      <c r="H201" s="156">
        <v>3.8</v>
      </c>
      <c r="I201" s="157"/>
      <c r="L201" s="152"/>
      <c r="M201" s="158"/>
      <c r="T201" s="159"/>
      <c r="AT201" s="154" t="s">
        <v>192</v>
      </c>
      <c r="AU201" s="154" t="s">
        <v>85</v>
      </c>
      <c r="AV201" s="12" t="s">
        <v>85</v>
      </c>
      <c r="AW201" s="12" t="s">
        <v>32</v>
      </c>
      <c r="AX201" s="12" t="s">
        <v>83</v>
      </c>
      <c r="AY201" s="154" t="s">
        <v>158</v>
      </c>
    </row>
    <row r="202" spans="2:65" s="1" customFormat="1" ht="24.2" customHeight="1">
      <c r="B202" s="137"/>
      <c r="C202" s="138" t="s">
        <v>320</v>
      </c>
      <c r="D202" s="138" t="s">
        <v>161</v>
      </c>
      <c r="E202" s="139" t="s">
        <v>1329</v>
      </c>
      <c r="F202" s="140" t="s">
        <v>1330</v>
      </c>
      <c r="G202" s="141" t="s">
        <v>263</v>
      </c>
      <c r="H202" s="142">
        <v>33.159999999999997</v>
      </c>
      <c r="I202" s="143"/>
      <c r="J202" s="144">
        <f>ROUND(I202*H202,2)</f>
        <v>0</v>
      </c>
      <c r="K202" s="145"/>
      <c r="L202" s="31"/>
      <c r="M202" s="146" t="s">
        <v>1</v>
      </c>
      <c r="N202" s="147" t="s">
        <v>41</v>
      </c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50" t="s">
        <v>165</v>
      </c>
      <c r="AT202" s="150" t="s">
        <v>161</v>
      </c>
      <c r="AU202" s="150" t="s">
        <v>85</v>
      </c>
      <c r="AY202" s="16" t="s">
        <v>158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6" t="s">
        <v>83</v>
      </c>
      <c r="BK202" s="151">
        <f>ROUND(I202*H202,2)</f>
        <v>0</v>
      </c>
      <c r="BL202" s="16" t="s">
        <v>165</v>
      </c>
      <c r="BM202" s="150" t="s">
        <v>1331</v>
      </c>
    </row>
    <row r="203" spans="2:65" s="12" customFormat="1" ht="11.25">
      <c r="B203" s="152"/>
      <c r="D203" s="153" t="s">
        <v>192</v>
      </c>
      <c r="E203" s="154" t="s">
        <v>1</v>
      </c>
      <c r="F203" s="155" t="s">
        <v>1332</v>
      </c>
      <c r="H203" s="156">
        <v>14.8</v>
      </c>
      <c r="I203" s="157"/>
      <c r="L203" s="152"/>
      <c r="M203" s="158"/>
      <c r="T203" s="159"/>
      <c r="AT203" s="154" t="s">
        <v>192</v>
      </c>
      <c r="AU203" s="154" t="s">
        <v>85</v>
      </c>
      <c r="AV203" s="12" t="s">
        <v>85</v>
      </c>
      <c r="AW203" s="12" t="s">
        <v>32</v>
      </c>
      <c r="AX203" s="12" t="s">
        <v>76</v>
      </c>
      <c r="AY203" s="154" t="s">
        <v>158</v>
      </c>
    </row>
    <row r="204" spans="2:65" s="12" customFormat="1" ht="11.25">
      <c r="B204" s="152"/>
      <c r="D204" s="153" t="s">
        <v>192</v>
      </c>
      <c r="E204" s="154" t="s">
        <v>1</v>
      </c>
      <c r="F204" s="155" t="s">
        <v>1333</v>
      </c>
      <c r="H204" s="156">
        <v>18.36</v>
      </c>
      <c r="I204" s="157"/>
      <c r="L204" s="152"/>
      <c r="M204" s="158"/>
      <c r="T204" s="159"/>
      <c r="AT204" s="154" t="s">
        <v>192</v>
      </c>
      <c r="AU204" s="154" t="s">
        <v>85</v>
      </c>
      <c r="AV204" s="12" t="s">
        <v>85</v>
      </c>
      <c r="AW204" s="12" t="s">
        <v>32</v>
      </c>
      <c r="AX204" s="12" t="s">
        <v>76</v>
      </c>
      <c r="AY204" s="154" t="s">
        <v>158</v>
      </c>
    </row>
    <row r="205" spans="2:65" s="13" customFormat="1" ht="11.25">
      <c r="B205" s="160"/>
      <c r="D205" s="153" t="s">
        <v>192</v>
      </c>
      <c r="E205" s="161" t="s">
        <v>1</v>
      </c>
      <c r="F205" s="162" t="s">
        <v>255</v>
      </c>
      <c r="H205" s="163">
        <v>33.159999999999997</v>
      </c>
      <c r="I205" s="164"/>
      <c r="L205" s="160"/>
      <c r="M205" s="165"/>
      <c r="T205" s="166"/>
      <c r="AT205" s="161" t="s">
        <v>192</v>
      </c>
      <c r="AU205" s="161" t="s">
        <v>85</v>
      </c>
      <c r="AV205" s="13" t="s">
        <v>165</v>
      </c>
      <c r="AW205" s="13" t="s">
        <v>32</v>
      </c>
      <c r="AX205" s="13" t="s">
        <v>83</v>
      </c>
      <c r="AY205" s="161" t="s">
        <v>158</v>
      </c>
    </row>
    <row r="206" spans="2:65" s="1" customFormat="1" ht="24.2" customHeight="1">
      <c r="B206" s="137"/>
      <c r="C206" s="138" t="s">
        <v>324</v>
      </c>
      <c r="D206" s="138" t="s">
        <v>161</v>
      </c>
      <c r="E206" s="139" t="s">
        <v>1334</v>
      </c>
      <c r="F206" s="140" t="s">
        <v>1335</v>
      </c>
      <c r="G206" s="141" t="s">
        <v>263</v>
      </c>
      <c r="H206" s="142">
        <v>18.36</v>
      </c>
      <c r="I206" s="143"/>
      <c r="J206" s="144">
        <f>ROUND(I206*H206,2)</f>
        <v>0</v>
      </c>
      <c r="K206" s="145"/>
      <c r="L206" s="31"/>
      <c r="M206" s="146" t="s">
        <v>1</v>
      </c>
      <c r="N206" s="147" t="s">
        <v>41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165</v>
      </c>
      <c r="AT206" s="150" t="s">
        <v>161</v>
      </c>
      <c r="AU206" s="150" t="s">
        <v>85</v>
      </c>
      <c r="AY206" s="16" t="s">
        <v>158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6" t="s">
        <v>83</v>
      </c>
      <c r="BK206" s="151">
        <f>ROUND(I206*H206,2)</f>
        <v>0</v>
      </c>
      <c r="BL206" s="16" t="s">
        <v>165</v>
      </c>
      <c r="BM206" s="150" t="s">
        <v>1336</v>
      </c>
    </row>
    <row r="207" spans="2:65" s="12" customFormat="1" ht="11.25">
      <c r="B207" s="152"/>
      <c r="D207" s="153" t="s">
        <v>192</v>
      </c>
      <c r="E207" s="154" t="s">
        <v>1</v>
      </c>
      <c r="F207" s="155" t="s">
        <v>1333</v>
      </c>
      <c r="H207" s="156">
        <v>18.36</v>
      </c>
      <c r="I207" s="157"/>
      <c r="L207" s="152"/>
      <c r="M207" s="158"/>
      <c r="T207" s="159"/>
      <c r="AT207" s="154" t="s">
        <v>192</v>
      </c>
      <c r="AU207" s="154" t="s">
        <v>85</v>
      </c>
      <c r="AV207" s="12" t="s">
        <v>85</v>
      </c>
      <c r="AW207" s="12" t="s">
        <v>32</v>
      </c>
      <c r="AX207" s="12" t="s">
        <v>83</v>
      </c>
      <c r="AY207" s="154" t="s">
        <v>158</v>
      </c>
    </row>
    <row r="208" spans="2:65" s="1" customFormat="1" ht="24.2" customHeight="1">
      <c r="B208" s="137"/>
      <c r="C208" s="138" t="s">
        <v>329</v>
      </c>
      <c r="D208" s="138" t="s">
        <v>161</v>
      </c>
      <c r="E208" s="139" t="s">
        <v>1337</v>
      </c>
      <c r="F208" s="140" t="s">
        <v>1338</v>
      </c>
      <c r="G208" s="141" t="s">
        <v>263</v>
      </c>
      <c r="H208" s="142">
        <v>44.064</v>
      </c>
      <c r="I208" s="143"/>
      <c r="J208" s="144">
        <f>ROUND(I208*H208,2)</f>
        <v>0</v>
      </c>
      <c r="K208" s="145"/>
      <c r="L208" s="31"/>
      <c r="M208" s="146" t="s">
        <v>1</v>
      </c>
      <c r="N208" s="147" t="s">
        <v>41</v>
      </c>
      <c r="P208" s="148">
        <f>O208*H208</f>
        <v>0</v>
      </c>
      <c r="Q208" s="148">
        <v>2.4000000000000001E-4</v>
      </c>
      <c r="R208" s="148">
        <f>Q208*H208</f>
        <v>1.0575360000000001E-2</v>
      </c>
      <c r="S208" s="148">
        <v>0</v>
      </c>
      <c r="T208" s="149">
        <f>S208*H208</f>
        <v>0</v>
      </c>
      <c r="AR208" s="150" t="s">
        <v>165</v>
      </c>
      <c r="AT208" s="150" t="s">
        <v>161</v>
      </c>
      <c r="AU208" s="150" t="s">
        <v>85</v>
      </c>
      <c r="AY208" s="16" t="s">
        <v>158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6" t="s">
        <v>83</v>
      </c>
      <c r="BK208" s="151">
        <f>ROUND(I208*H208,2)</f>
        <v>0</v>
      </c>
      <c r="BL208" s="16" t="s">
        <v>165</v>
      </c>
      <c r="BM208" s="150" t="s">
        <v>1339</v>
      </c>
    </row>
    <row r="209" spans="2:65" s="12" customFormat="1" ht="22.5">
      <c r="B209" s="152"/>
      <c r="D209" s="153" t="s">
        <v>192</v>
      </c>
      <c r="E209" s="154" t="s">
        <v>1</v>
      </c>
      <c r="F209" s="155" t="s">
        <v>1340</v>
      </c>
      <c r="H209" s="156">
        <v>44.064</v>
      </c>
      <c r="I209" s="157"/>
      <c r="L209" s="152"/>
      <c r="M209" s="158"/>
      <c r="T209" s="159"/>
      <c r="AT209" s="154" t="s">
        <v>192</v>
      </c>
      <c r="AU209" s="154" t="s">
        <v>85</v>
      </c>
      <c r="AV209" s="12" t="s">
        <v>85</v>
      </c>
      <c r="AW209" s="12" t="s">
        <v>32</v>
      </c>
      <c r="AX209" s="12" t="s">
        <v>83</v>
      </c>
      <c r="AY209" s="154" t="s">
        <v>158</v>
      </c>
    </row>
    <row r="210" spans="2:65" s="1" customFormat="1" ht="24.2" customHeight="1">
      <c r="B210" s="137"/>
      <c r="C210" s="167" t="s">
        <v>335</v>
      </c>
      <c r="D210" s="167" t="s">
        <v>267</v>
      </c>
      <c r="E210" s="168" t="s">
        <v>1341</v>
      </c>
      <c r="F210" s="169" t="s">
        <v>1342</v>
      </c>
      <c r="G210" s="170" t="s">
        <v>205</v>
      </c>
      <c r="H210" s="171">
        <v>1.7999999999999999E-2</v>
      </c>
      <c r="I210" s="172"/>
      <c r="J210" s="173">
        <f>ROUND(I210*H210,2)</f>
        <v>0</v>
      </c>
      <c r="K210" s="174"/>
      <c r="L210" s="175"/>
      <c r="M210" s="176" t="s">
        <v>1</v>
      </c>
      <c r="N210" s="177" t="s">
        <v>41</v>
      </c>
      <c r="P210" s="148">
        <f>O210*H210</f>
        <v>0</v>
      </c>
      <c r="Q210" s="148">
        <v>1</v>
      </c>
      <c r="R210" s="148">
        <f>Q210*H210</f>
        <v>1.7999999999999999E-2</v>
      </c>
      <c r="S210" s="148">
        <v>0</v>
      </c>
      <c r="T210" s="149">
        <f>S210*H210</f>
        <v>0</v>
      </c>
      <c r="AR210" s="150" t="s">
        <v>194</v>
      </c>
      <c r="AT210" s="150" t="s">
        <v>267</v>
      </c>
      <c r="AU210" s="150" t="s">
        <v>85</v>
      </c>
      <c r="AY210" s="16" t="s">
        <v>158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6" t="s">
        <v>83</v>
      </c>
      <c r="BK210" s="151">
        <f>ROUND(I210*H210,2)</f>
        <v>0</v>
      </c>
      <c r="BL210" s="16" t="s">
        <v>165</v>
      </c>
      <c r="BM210" s="150" t="s">
        <v>1343</v>
      </c>
    </row>
    <row r="211" spans="2:65" s="12" customFormat="1" ht="11.25">
      <c r="B211" s="152"/>
      <c r="D211" s="153" t="s">
        <v>192</v>
      </c>
      <c r="F211" s="155" t="s">
        <v>1344</v>
      </c>
      <c r="H211" s="156">
        <v>1.7999999999999999E-2</v>
      </c>
      <c r="I211" s="157"/>
      <c r="L211" s="152"/>
      <c r="M211" s="158"/>
      <c r="T211" s="159"/>
      <c r="AT211" s="154" t="s">
        <v>192</v>
      </c>
      <c r="AU211" s="154" t="s">
        <v>85</v>
      </c>
      <c r="AV211" s="12" t="s">
        <v>85</v>
      </c>
      <c r="AW211" s="12" t="s">
        <v>3</v>
      </c>
      <c r="AX211" s="12" t="s">
        <v>83</v>
      </c>
      <c r="AY211" s="154" t="s">
        <v>158</v>
      </c>
    </row>
    <row r="212" spans="2:65" s="11" customFormat="1" ht="22.9" customHeight="1">
      <c r="B212" s="126"/>
      <c r="D212" s="127" t="s">
        <v>75</v>
      </c>
      <c r="E212" s="135" t="s">
        <v>314</v>
      </c>
      <c r="F212" s="135" t="s">
        <v>315</v>
      </c>
      <c r="I212" s="129"/>
      <c r="J212" s="136">
        <f>BK212</f>
        <v>0</v>
      </c>
      <c r="L212" s="126"/>
      <c r="M212" s="130"/>
      <c r="P212" s="131">
        <f>SUM(P213:P217)</f>
        <v>0</v>
      </c>
      <c r="R212" s="131">
        <f>SUM(R213:R217)</f>
        <v>0</v>
      </c>
      <c r="T212" s="132">
        <f>SUM(T213:T217)</f>
        <v>0</v>
      </c>
      <c r="AR212" s="127" t="s">
        <v>83</v>
      </c>
      <c r="AT212" s="133" t="s">
        <v>75</v>
      </c>
      <c r="AU212" s="133" t="s">
        <v>83</v>
      </c>
      <c r="AY212" s="127" t="s">
        <v>158</v>
      </c>
      <c r="BK212" s="134">
        <f>SUM(BK213:BK217)</f>
        <v>0</v>
      </c>
    </row>
    <row r="213" spans="2:65" s="1" customFormat="1" ht="24.2" customHeight="1">
      <c r="B213" s="137"/>
      <c r="C213" s="138" t="s">
        <v>343</v>
      </c>
      <c r="D213" s="138" t="s">
        <v>161</v>
      </c>
      <c r="E213" s="139" t="s">
        <v>317</v>
      </c>
      <c r="F213" s="140" t="s">
        <v>318</v>
      </c>
      <c r="G213" s="141" t="s">
        <v>205</v>
      </c>
      <c r="H213" s="142">
        <v>10.256</v>
      </c>
      <c r="I213" s="143"/>
      <c r="J213" s="144">
        <f>ROUND(I213*H213,2)</f>
        <v>0</v>
      </c>
      <c r="K213" s="145"/>
      <c r="L213" s="31"/>
      <c r="M213" s="146" t="s">
        <v>1</v>
      </c>
      <c r="N213" s="147" t="s">
        <v>41</v>
      </c>
      <c r="P213" s="148">
        <f>O213*H213</f>
        <v>0</v>
      </c>
      <c r="Q213" s="148">
        <v>0</v>
      </c>
      <c r="R213" s="148">
        <f>Q213*H213</f>
        <v>0</v>
      </c>
      <c r="S213" s="148">
        <v>0</v>
      </c>
      <c r="T213" s="149">
        <f>S213*H213</f>
        <v>0</v>
      </c>
      <c r="AR213" s="150" t="s">
        <v>165</v>
      </c>
      <c r="AT213" s="150" t="s">
        <v>161</v>
      </c>
      <c r="AU213" s="150" t="s">
        <v>85</v>
      </c>
      <c r="AY213" s="16" t="s">
        <v>158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6" t="s">
        <v>83</v>
      </c>
      <c r="BK213" s="151">
        <f>ROUND(I213*H213,2)</f>
        <v>0</v>
      </c>
      <c r="BL213" s="16" t="s">
        <v>165</v>
      </c>
      <c r="BM213" s="150" t="s">
        <v>1345</v>
      </c>
    </row>
    <row r="214" spans="2:65" s="1" customFormat="1" ht="24.2" customHeight="1">
      <c r="B214" s="137"/>
      <c r="C214" s="138" t="s">
        <v>347</v>
      </c>
      <c r="D214" s="138" t="s">
        <v>161</v>
      </c>
      <c r="E214" s="139" t="s">
        <v>321</v>
      </c>
      <c r="F214" s="140" t="s">
        <v>322</v>
      </c>
      <c r="G214" s="141" t="s">
        <v>205</v>
      </c>
      <c r="H214" s="142">
        <v>10.256</v>
      </c>
      <c r="I214" s="143"/>
      <c r="J214" s="144">
        <f>ROUND(I214*H214,2)</f>
        <v>0</v>
      </c>
      <c r="K214" s="145"/>
      <c r="L214" s="31"/>
      <c r="M214" s="146" t="s">
        <v>1</v>
      </c>
      <c r="N214" s="147" t="s">
        <v>41</v>
      </c>
      <c r="P214" s="148">
        <f>O214*H214</f>
        <v>0</v>
      </c>
      <c r="Q214" s="148">
        <v>0</v>
      </c>
      <c r="R214" s="148">
        <f>Q214*H214</f>
        <v>0</v>
      </c>
      <c r="S214" s="148">
        <v>0</v>
      </c>
      <c r="T214" s="149">
        <f>S214*H214</f>
        <v>0</v>
      </c>
      <c r="AR214" s="150" t="s">
        <v>165</v>
      </c>
      <c r="AT214" s="150" t="s">
        <v>161</v>
      </c>
      <c r="AU214" s="150" t="s">
        <v>85</v>
      </c>
      <c r="AY214" s="16" t="s">
        <v>158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6" t="s">
        <v>83</v>
      </c>
      <c r="BK214" s="151">
        <f>ROUND(I214*H214,2)</f>
        <v>0</v>
      </c>
      <c r="BL214" s="16" t="s">
        <v>165</v>
      </c>
      <c r="BM214" s="150" t="s">
        <v>1346</v>
      </c>
    </row>
    <row r="215" spans="2:65" s="1" customFormat="1" ht="24.2" customHeight="1">
      <c r="B215" s="137"/>
      <c r="C215" s="138" t="s">
        <v>351</v>
      </c>
      <c r="D215" s="138" t="s">
        <v>161</v>
      </c>
      <c r="E215" s="139" t="s">
        <v>325</v>
      </c>
      <c r="F215" s="140" t="s">
        <v>326</v>
      </c>
      <c r="G215" s="141" t="s">
        <v>205</v>
      </c>
      <c r="H215" s="142">
        <v>143.584</v>
      </c>
      <c r="I215" s="143"/>
      <c r="J215" s="144">
        <f>ROUND(I215*H215,2)</f>
        <v>0</v>
      </c>
      <c r="K215" s="145"/>
      <c r="L215" s="31"/>
      <c r="M215" s="146" t="s">
        <v>1</v>
      </c>
      <c r="N215" s="147" t="s">
        <v>41</v>
      </c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50" t="s">
        <v>165</v>
      </c>
      <c r="AT215" s="150" t="s">
        <v>161</v>
      </c>
      <c r="AU215" s="150" t="s">
        <v>85</v>
      </c>
      <c r="AY215" s="16" t="s">
        <v>158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6" t="s">
        <v>83</v>
      </c>
      <c r="BK215" s="151">
        <f>ROUND(I215*H215,2)</f>
        <v>0</v>
      </c>
      <c r="BL215" s="16" t="s">
        <v>165</v>
      </c>
      <c r="BM215" s="150" t="s">
        <v>1347</v>
      </c>
    </row>
    <row r="216" spans="2:65" s="12" customFormat="1" ht="11.25">
      <c r="B216" s="152"/>
      <c r="D216" s="153" t="s">
        <v>192</v>
      </c>
      <c r="F216" s="155" t="s">
        <v>1348</v>
      </c>
      <c r="H216" s="156">
        <v>143.584</v>
      </c>
      <c r="I216" s="157"/>
      <c r="L216" s="152"/>
      <c r="M216" s="158"/>
      <c r="T216" s="159"/>
      <c r="AT216" s="154" t="s">
        <v>192</v>
      </c>
      <c r="AU216" s="154" t="s">
        <v>85</v>
      </c>
      <c r="AV216" s="12" t="s">
        <v>85</v>
      </c>
      <c r="AW216" s="12" t="s">
        <v>3</v>
      </c>
      <c r="AX216" s="12" t="s">
        <v>83</v>
      </c>
      <c r="AY216" s="154" t="s">
        <v>158</v>
      </c>
    </row>
    <row r="217" spans="2:65" s="1" customFormat="1" ht="44.25" customHeight="1">
      <c r="B217" s="137"/>
      <c r="C217" s="138" t="s">
        <v>355</v>
      </c>
      <c r="D217" s="138" t="s">
        <v>161</v>
      </c>
      <c r="E217" s="139" t="s">
        <v>330</v>
      </c>
      <c r="F217" s="140" t="s">
        <v>331</v>
      </c>
      <c r="G217" s="141" t="s">
        <v>205</v>
      </c>
      <c r="H217" s="142">
        <v>3.6230000000000002</v>
      </c>
      <c r="I217" s="143"/>
      <c r="J217" s="144">
        <f>ROUND(I217*H217,2)</f>
        <v>0</v>
      </c>
      <c r="K217" s="145"/>
      <c r="L217" s="31"/>
      <c r="M217" s="146" t="s">
        <v>1</v>
      </c>
      <c r="N217" s="147" t="s">
        <v>41</v>
      </c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AR217" s="150" t="s">
        <v>165</v>
      </c>
      <c r="AT217" s="150" t="s">
        <v>161</v>
      </c>
      <c r="AU217" s="150" t="s">
        <v>85</v>
      </c>
      <c r="AY217" s="16" t="s">
        <v>158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6" t="s">
        <v>83</v>
      </c>
      <c r="BK217" s="151">
        <f>ROUND(I217*H217,2)</f>
        <v>0</v>
      </c>
      <c r="BL217" s="16" t="s">
        <v>165</v>
      </c>
      <c r="BM217" s="150" t="s">
        <v>1349</v>
      </c>
    </row>
    <row r="218" spans="2:65" s="11" customFormat="1" ht="22.9" customHeight="1">
      <c r="B218" s="126"/>
      <c r="D218" s="127" t="s">
        <v>75</v>
      </c>
      <c r="E218" s="135" t="s">
        <v>333</v>
      </c>
      <c r="F218" s="135" t="s">
        <v>334</v>
      </c>
      <c r="I218" s="129"/>
      <c r="J218" s="136">
        <f>BK218</f>
        <v>0</v>
      </c>
      <c r="L218" s="126"/>
      <c r="M218" s="130"/>
      <c r="P218" s="131">
        <f>P219</f>
        <v>0</v>
      </c>
      <c r="R218" s="131">
        <f>R219</f>
        <v>0</v>
      </c>
      <c r="T218" s="132">
        <f>T219</f>
        <v>0</v>
      </c>
      <c r="AR218" s="127" t="s">
        <v>83</v>
      </c>
      <c r="AT218" s="133" t="s">
        <v>75</v>
      </c>
      <c r="AU218" s="133" t="s">
        <v>83</v>
      </c>
      <c r="AY218" s="127" t="s">
        <v>158</v>
      </c>
      <c r="BK218" s="134">
        <f>BK219</f>
        <v>0</v>
      </c>
    </row>
    <row r="219" spans="2:65" s="1" customFormat="1" ht="16.5" customHeight="1">
      <c r="B219" s="137"/>
      <c r="C219" s="138" t="s">
        <v>359</v>
      </c>
      <c r="D219" s="138" t="s">
        <v>161</v>
      </c>
      <c r="E219" s="139" t="s">
        <v>336</v>
      </c>
      <c r="F219" s="140" t="s">
        <v>337</v>
      </c>
      <c r="G219" s="141" t="s">
        <v>205</v>
      </c>
      <c r="H219" s="142">
        <v>11.593999999999999</v>
      </c>
      <c r="I219" s="143"/>
      <c r="J219" s="144">
        <f>ROUND(I219*H219,2)</f>
        <v>0</v>
      </c>
      <c r="K219" s="145"/>
      <c r="L219" s="31"/>
      <c r="M219" s="146" t="s">
        <v>1</v>
      </c>
      <c r="N219" s="147" t="s">
        <v>41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165</v>
      </c>
      <c r="AT219" s="150" t="s">
        <v>161</v>
      </c>
      <c r="AU219" s="150" t="s">
        <v>85</v>
      </c>
      <c r="AY219" s="16" t="s">
        <v>158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6" t="s">
        <v>83</v>
      </c>
      <c r="BK219" s="151">
        <f>ROUND(I219*H219,2)</f>
        <v>0</v>
      </c>
      <c r="BL219" s="16" t="s">
        <v>165</v>
      </c>
      <c r="BM219" s="150" t="s">
        <v>1350</v>
      </c>
    </row>
    <row r="220" spans="2:65" s="11" customFormat="1" ht="25.9" customHeight="1">
      <c r="B220" s="126"/>
      <c r="D220" s="127" t="s">
        <v>75</v>
      </c>
      <c r="E220" s="128" t="s">
        <v>339</v>
      </c>
      <c r="F220" s="128" t="s">
        <v>340</v>
      </c>
      <c r="I220" s="129"/>
      <c r="J220" s="116">
        <f>BK220</f>
        <v>0</v>
      </c>
      <c r="L220" s="126"/>
      <c r="M220" s="130"/>
      <c r="P220" s="131">
        <f>P221+P244+P252+P269+P276+P301+P326+P356+P364</f>
        <v>0</v>
      </c>
      <c r="R220" s="131">
        <f>R221+R244+R252+R269+R276+R301+R326+R356+R364</f>
        <v>6.2645800100000013</v>
      </c>
      <c r="T220" s="132">
        <f>T221+T244+T252+T269+T276+T301+T326+T356+T364</f>
        <v>2.6204840000000003</v>
      </c>
      <c r="AR220" s="127" t="s">
        <v>85</v>
      </c>
      <c r="AT220" s="133" t="s">
        <v>75</v>
      </c>
      <c r="AU220" s="133" t="s">
        <v>76</v>
      </c>
      <c r="AY220" s="127" t="s">
        <v>158</v>
      </c>
      <c r="BK220" s="134">
        <f>BK221+BK244+BK252+BK269+BK276+BK301+BK326+BK356+BK364</f>
        <v>0</v>
      </c>
    </row>
    <row r="221" spans="2:65" s="11" customFormat="1" ht="22.9" customHeight="1">
      <c r="B221" s="126"/>
      <c r="D221" s="127" t="s">
        <v>75</v>
      </c>
      <c r="E221" s="135" t="s">
        <v>1351</v>
      </c>
      <c r="F221" s="135" t="s">
        <v>1352</v>
      </c>
      <c r="I221" s="129"/>
      <c r="J221" s="136">
        <f>BK221</f>
        <v>0</v>
      </c>
      <c r="L221" s="126"/>
      <c r="M221" s="130"/>
      <c r="P221" s="131">
        <f>SUM(P222:P243)</f>
        <v>0</v>
      </c>
      <c r="R221" s="131">
        <f>SUM(R222:R243)</f>
        <v>0.14461180000000001</v>
      </c>
      <c r="T221" s="132">
        <f>SUM(T222:T243)</f>
        <v>2.384E-2</v>
      </c>
      <c r="AR221" s="127" t="s">
        <v>85</v>
      </c>
      <c r="AT221" s="133" t="s">
        <v>75</v>
      </c>
      <c r="AU221" s="133" t="s">
        <v>83</v>
      </c>
      <c r="AY221" s="127" t="s">
        <v>158</v>
      </c>
      <c r="BK221" s="134">
        <f>SUM(BK222:BK243)</f>
        <v>0</v>
      </c>
    </row>
    <row r="222" spans="2:65" s="1" customFormat="1" ht="24.2" customHeight="1">
      <c r="B222" s="137"/>
      <c r="C222" s="138" t="s">
        <v>363</v>
      </c>
      <c r="D222" s="138" t="s">
        <v>161</v>
      </c>
      <c r="E222" s="139" t="s">
        <v>1353</v>
      </c>
      <c r="F222" s="140" t="s">
        <v>1354</v>
      </c>
      <c r="G222" s="141" t="s">
        <v>220</v>
      </c>
      <c r="H222" s="142">
        <v>5.96</v>
      </c>
      <c r="I222" s="143"/>
      <c r="J222" s="144">
        <f>ROUND(I222*H222,2)</f>
        <v>0</v>
      </c>
      <c r="K222" s="145"/>
      <c r="L222" s="31"/>
      <c r="M222" s="146" t="s">
        <v>1</v>
      </c>
      <c r="N222" s="147" t="s">
        <v>41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234</v>
      </c>
      <c r="AT222" s="150" t="s">
        <v>161</v>
      </c>
      <c r="AU222" s="150" t="s">
        <v>85</v>
      </c>
      <c r="AY222" s="16" t="s">
        <v>158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6" t="s">
        <v>83</v>
      </c>
      <c r="BK222" s="151">
        <f>ROUND(I222*H222,2)</f>
        <v>0</v>
      </c>
      <c r="BL222" s="16" t="s">
        <v>234</v>
      </c>
      <c r="BM222" s="150" t="s">
        <v>1355</v>
      </c>
    </row>
    <row r="223" spans="2:65" s="12" customFormat="1" ht="11.25">
      <c r="B223" s="152"/>
      <c r="D223" s="153" t="s">
        <v>192</v>
      </c>
      <c r="E223" s="154" t="s">
        <v>1</v>
      </c>
      <c r="F223" s="155" t="s">
        <v>1356</v>
      </c>
      <c r="H223" s="156">
        <v>5.96</v>
      </c>
      <c r="I223" s="157"/>
      <c r="L223" s="152"/>
      <c r="M223" s="158"/>
      <c r="T223" s="159"/>
      <c r="AT223" s="154" t="s">
        <v>192</v>
      </c>
      <c r="AU223" s="154" t="s">
        <v>85</v>
      </c>
      <c r="AV223" s="12" t="s">
        <v>85</v>
      </c>
      <c r="AW223" s="12" t="s">
        <v>32</v>
      </c>
      <c r="AX223" s="12" t="s">
        <v>83</v>
      </c>
      <c r="AY223" s="154" t="s">
        <v>158</v>
      </c>
    </row>
    <row r="224" spans="2:65" s="1" customFormat="1" ht="16.5" customHeight="1">
      <c r="B224" s="137"/>
      <c r="C224" s="167" t="s">
        <v>370</v>
      </c>
      <c r="D224" s="167" t="s">
        <v>267</v>
      </c>
      <c r="E224" s="168" t="s">
        <v>1357</v>
      </c>
      <c r="F224" s="169" t="s">
        <v>1358</v>
      </c>
      <c r="G224" s="170" t="s">
        <v>205</v>
      </c>
      <c r="H224" s="171">
        <v>2E-3</v>
      </c>
      <c r="I224" s="172"/>
      <c r="J224" s="173">
        <f>ROUND(I224*H224,2)</f>
        <v>0</v>
      </c>
      <c r="K224" s="174"/>
      <c r="L224" s="175"/>
      <c r="M224" s="176" t="s">
        <v>1</v>
      </c>
      <c r="N224" s="177" t="s">
        <v>41</v>
      </c>
      <c r="P224" s="148">
        <f>O224*H224</f>
        <v>0</v>
      </c>
      <c r="Q224" s="148">
        <v>1</v>
      </c>
      <c r="R224" s="148">
        <f>Q224*H224</f>
        <v>2E-3</v>
      </c>
      <c r="S224" s="148">
        <v>0</v>
      </c>
      <c r="T224" s="149">
        <f>S224*H224</f>
        <v>0</v>
      </c>
      <c r="AR224" s="150" t="s">
        <v>316</v>
      </c>
      <c r="AT224" s="150" t="s">
        <v>267</v>
      </c>
      <c r="AU224" s="150" t="s">
        <v>85</v>
      </c>
      <c r="AY224" s="16" t="s">
        <v>158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6" t="s">
        <v>83</v>
      </c>
      <c r="BK224" s="151">
        <f>ROUND(I224*H224,2)</f>
        <v>0</v>
      </c>
      <c r="BL224" s="16" t="s">
        <v>234</v>
      </c>
      <c r="BM224" s="150" t="s">
        <v>1359</v>
      </c>
    </row>
    <row r="225" spans="2:65" s="12" customFormat="1" ht="11.25">
      <c r="B225" s="152"/>
      <c r="D225" s="153" t="s">
        <v>192</v>
      </c>
      <c r="F225" s="155" t="s">
        <v>1360</v>
      </c>
      <c r="H225" s="156">
        <v>2E-3</v>
      </c>
      <c r="I225" s="157"/>
      <c r="L225" s="152"/>
      <c r="M225" s="158"/>
      <c r="T225" s="159"/>
      <c r="AT225" s="154" t="s">
        <v>192</v>
      </c>
      <c r="AU225" s="154" t="s">
        <v>85</v>
      </c>
      <c r="AV225" s="12" t="s">
        <v>85</v>
      </c>
      <c r="AW225" s="12" t="s">
        <v>3</v>
      </c>
      <c r="AX225" s="12" t="s">
        <v>83</v>
      </c>
      <c r="AY225" s="154" t="s">
        <v>158</v>
      </c>
    </row>
    <row r="226" spans="2:65" s="1" customFormat="1" ht="24.2" customHeight="1">
      <c r="B226" s="137"/>
      <c r="C226" s="138" t="s">
        <v>375</v>
      </c>
      <c r="D226" s="138" t="s">
        <v>161</v>
      </c>
      <c r="E226" s="139" t="s">
        <v>1361</v>
      </c>
      <c r="F226" s="140" t="s">
        <v>1362</v>
      </c>
      <c r="G226" s="141" t="s">
        <v>220</v>
      </c>
      <c r="H226" s="142">
        <v>4.59</v>
      </c>
      <c r="I226" s="143"/>
      <c r="J226" s="144">
        <f>ROUND(I226*H226,2)</f>
        <v>0</v>
      </c>
      <c r="K226" s="145"/>
      <c r="L226" s="31"/>
      <c r="M226" s="146" t="s">
        <v>1</v>
      </c>
      <c r="N226" s="147" t="s">
        <v>41</v>
      </c>
      <c r="P226" s="148">
        <f>O226*H226</f>
        <v>0</v>
      </c>
      <c r="Q226" s="148">
        <v>0</v>
      </c>
      <c r="R226" s="148">
        <f>Q226*H226</f>
        <v>0</v>
      </c>
      <c r="S226" s="148">
        <v>0</v>
      </c>
      <c r="T226" s="149">
        <f>S226*H226</f>
        <v>0</v>
      </c>
      <c r="AR226" s="150" t="s">
        <v>234</v>
      </c>
      <c r="AT226" s="150" t="s">
        <v>161</v>
      </c>
      <c r="AU226" s="150" t="s">
        <v>85</v>
      </c>
      <c r="AY226" s="16" t="s">
        <v>158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6" t="s">
        <v>83</v>
      </c>
      <c r="BK226" s="151">
        <f>ROUND(I226*H226,2)</f>
        <v>0</v>
      </c>
      <c r="BL226" s="16" t="s">
        <v>234</v>
      </c>
      <c r="BM226" s="150" t="s">
        <v>1363</v>
      </c>
    </row>
    <row r="227" spans="2:65" s="12" customFormat="1" ht="11.25">
      <c r="B227" s="152"/>
      <c r="D227" s="153" t="s">
        <v>192</v>
      </c>
      <c r="E227" s="154" t="s">
        <v>1</v>
      </c>
      <c r="F227" s="155" t="s">
        <v>1364</v>
      </c>
      <c r="H227" s="156">
        <v>4.59</v>
      </c>
      <c r="I227" s="157"/>
      <c r="L227" s="152"/>
      <c r="M227" s="158"/>
      <c r="T227" s="159"/>
      <c r="AT227" s="154" t="s">
        <v>192</v>
      </c>
      <c r="AU227" s="154" t="s">
        <v>85</v>
      </c>
      <c r="AV227" s="12" t="s">
        <v>85</v>
      </c>
      <c r="AW227" s="12" t="s">
        <v>32</v>
      </c>
      <c r="AX227" s="12" t="s">
        <v>83</v>
      </c>
      <c r="AY227" s="154" t="s">
        <v>158</v>
      </c>
    </row>
    <row r="228" spans="2:65" s="1" customFormat="1" ht="16.5" customHeight="1">
      <c r="B228" s="137"/>
      <c r="C228" s="167" t="s">
        <v>380</v>
      </c>
      <c r="D228" s="167" t="s">
        <v>267</v>
      </c>
      <c r="E228" s="168" t="s">
        <v>1357</v>
      </c>
      <c r="F228" s="169" t="s">
        <v>1358</v>
      </c>
      <c r="G228" s="170" t="s">
        <v>205</v>
      </c>
      <c r="H228" s="171">
        <v>2E-3</v>
      </c>
      <c r="I228" s="172"/>
      <c r="J228" s="173">
        <f>ROUND(I228*H228,2)</f>
        <v>0</v>
      </c>
      <c r="K228" s="174"/>
      <c r="L228" s="175"/>
      <c r="M228" s="176" t="s">
        <v>1</v>
      </c>
      <c r="N228" s="177" t="s">
        <v>41</v>
      </c>
      <c r="P228" s="148">
        <f>O228*H228</f>
        <v>0</v>
      </c>
      <c r="Q228" s="148">
        <v>1</v>
      </c>
      <c r="R228" s="148">
        <f>Q228*H228</f>
        <v>2E-3</v>
      </c>
      <c r="S228" s="148">
        <v>0</v>
      </c>
      <c r="T228" s="149">
        <f>S228*H228</f>
        <v>0</v>
      </c>
      <c r="AR228" s="150" t="s">
        <v>316</v>
      </c>
      <c r="AT228" s="150" t="s">
        <v>267</v>
      </c>
      <c r="AU228" s="150" t="s">
        <v>85</v>
      </c>
      <c r="AY228" s="16" t="s">
        <v>158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6" t="s">
        <v>83</v>
      </c>
      <c r="BK228" s="151">
        <f>ROUND(I228*H228,2)</f>
        <v>0</v>
      </c>
      <c r="BL228" s="16" t="s">
        <v>234</v>
      </c>
      <c r="BM228" s="150" t="s">
        <v>1365</v>
      </c>
    </row>
    <row r="229" spans="2:65" s="12" customFormat="1" ht="11.25">
      <c r="B229" s="152"/>
      <c r="D229" s="153" t="s">
        <v>192</v>
      </c>
      <c r="F229" s="155" t="s">
        <v>1366</v>
      </c>
      <c r="H229" s="156">
        <v>2E-3</v>
      </c>
      <c r="I229" s="157"/>
      <c r="L229" s="152"/>
      <c r="M229" s="158"/>
      <c r="T229" s="159"/>
      <c r="AT229" s="154" t="s">
        <v>192</v>
      </c>
      <c r="AU229" s="154" t="s">
        <v>85</v>
      </c>
      <c r="AV229" s="12" t="s">
        <v>85</v>
      </c>
      <c r="AW229" s="12" t="s">
        <v>3</v>
      </c>
      <c r="AX229" s="12" t="s">
        <v>83</v>
      </c>
      <c r="AY229" s="154" t="s">
        <v>158</v>
      </c>
    </row>
    <row r="230" spans="2:65" s="1" customFormat="1" ht="16.5" customHeight="1">
      <c r="B230" s="137"/>
      <c r="C230" s="138" t="s">
        <v>384</v>
      </c>
      <c r="D230" s="138" t="s">
        <v>161</v>
      </c>
      <c r="E230" s="139" t="s">
        <v>1367</v>
      </c>
      <c r="F230" s="140" t="s">
        <v>1368</v>
      </c>
      <c r="G230" s="141" t="s">
        <v>220</v>
      </c>
      <c r="H230" s="142">
        <v>5.96</v>
      </c>
      <c r="I230" s="143"/>
      <c r="J230" s="144">
        <f>ROUND(I230*H230,2)</f>
        <v>0</v>
      </c>
      <c r="K230" s="145"/>
      <c r="L230" s="31"/>
      <c r="M230" s="146" t="s">
        <v>1</v>
      </c>
      <c r="N230" s="147" t="s">
        <v>41</v>
      </c>
      <c r="P230" s="148">
        <f>O230*H230</f>
        <v>0</v>
      </c>
      <c r="Q230" s="148">
        <v>0</v>
      </c>
      <c r="R230" s="148">
        <f>Q230*H230</f>
        <v>0</v>
      </c>
      <c r="S230" s="148">
        <v>4.0000000000000001E-3</v>
      </c>
      <c r="T230" s="149">
        <f>S230*H230</f>
        <v>2.384E-2</v>
      </c>
      <c r="AR230" s="150" t="s">
        <v>234</v>
      </c>
      <c r="AT230" s="150" t="s">
        <v>161</v>
      </c>
      <c r="AU230" s="150" t="s">
        <v>85</v>
      </c>
      <c r="AY230" s="16" t="s">
        <v>158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6" t="s">
        <v>83</v>
      </c>
      <c r="BK230" s="151">
        <f>ROUND(I230*H230,2)</f>
        <v>0</v>
      </c>
      <c r="BL230" s="16" t="s">
        <v>234</v>
      </c>
      <c r="BM230" s="150" t="s">
        <v>1369</v>
      </c>
    </row>
    <row r="231" spans="2:65" s="12" customFormat="1" ht="11.25">
      <c r="B231" s="152"/>
      <c r="D231" s="153" t="s">
        <v>192</v>
      </c>
      <c r="E231" s="154" t="s">
        <v>1</v>
      </c>
      <c r="F231" s="155" t="s">
        <v>1370</v>
      </c>
      <c r="H231" s="156">
        <v>5.96</v>
      </c>
      <c r="I231" s="157"/>
      <c r="L231" s="152"/>
      <c r="M231" s="158"/>
      <c r="T231" s="159"/>
      <c r="AT231" s="154" t="s">
        <v>192</v>
      </c>
      <c r="AU231" s="154" t="s">
        <v>85</v>
      </c>
      <c r="AV231" s="12" t="s">
        <v>85</v>
      </c>
      <c r="AW231" s="12" t="s">
        <v>32</v>
      </c>
      <c r="AX231" s="12" t="s">
        <v>83</v>
      </c>
      <c r="AY231" s="154" t="s">
        <v>158</v>
      </c>
    </row>
    <row r="232" spans="2:65" s="1" customFormat="1" ht="24.2" customHeight="1">
      <c r="B232" s="137"/>
      <c r="C232" s="138" t="s">
        <v>388</v>
      </c>
      <c r="D232" s="138" t="s">
        <v>161</v>
      </c>
      <c r="E232" s="139" t="s">
        <v>1371</v>
      </c>
      <c r="F232" s="140" t="s">
        <v>1372</v>
      </c>
      <c r="G232" s="141" t="s">
        <v>220</v>
      </c>
      <c r="H232" s="142">
        <v>11.92</v>
      </c>
      <c r="I232" s="143"/>
      <c r="J232" s="144">
        <f>ROUND(I232*H232,2)</f>
        <v>0</v>
      </c>
      <c r="K232" s="145"/>
      <c r="L232" s="31"/>
      <c r="M232" s="146" t="s">
        <v>1</v>
      </c>
      <c r="N232" s="147" t="s">
        <v>41</v>
      </c>
      <c r="P232" s="148">
        <f>O232*H232</f>
        <v>0</v>
      </c>
      <c r="Q232" s="148">
        <v>4.0000000000000002E-4</v>
      </c>
      <c r="R232" s="148">
        <f>Q232*H232</f>
        <v>4.7680000000000005E-3</v>
      </c>
      <c r="S232" s="148">
        <v>0</v>
      </c>
      <c r="T232" s="149">
        <f>S232*H232</f>
        <v>0</v>
      </c>
      <c r="AR232" s="150" t="s">
        <v>234</v>
      </c>
      <c r="AT232" s="150" t="s">
        <v>161</v>
      </c>
      <c r="AU232" s="150" t="s">
        <v>85</v>
      </c>
      <c r="AY232" s="16" t="s">
        <v>158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6" t="s">
        <v>83</v>
      </c>
      <c r="BK232" s="151">
        <f>ROUND(I232*H232,2)</f>
        <v>0</v>
      </c>
      <c r="BL232" s="16" t="s">
        <v>234</v>
      </c>
      <c r="BM232" s="150" t="s">
        <v>1373</v>
      </c>
    </row>
    <row r="233" spans="2:65" s="12" customFormat="1" ht="11.25">
      <c r="B233" s="152"/>
      <c r="D233" s="153" t="s">
        <v>192</v>
      </c>
      <c r="E233" s="154" t="s">
        <v>1</v>
      </c>
      <c r="F233" s="155" t="s">
        <v>1374</v>
      </c>
      <c r="H233" s="156">
        <v>11.92</v>
      </c>
      <c r="I233" s="157"/>
      <c r="L233" s="152"/>
      <c r="M233" s="158"/>
      <c r="T233" s="159"/>
      <c r="AT233" s="154" t="s">
        <v>192</v>
      </c>
      <c r="AU233" s="154" t="s">
        <v>85</v>
      </c>
      <c r="AV233" s="12" t="s">
        <v>85</v>
      </c>
      <c r="AW233" s="12" t="s">
        <v>32</v>
      </c>
      <c r="AX233" s="12" t="s">
        <v>83</v>
      </c>
      <c r="AY233" s="154" t="s">
        <v>158</v>
      </c>
    </row>
    <row r="234" spans="2:65" s="1" customFormat="1" ht="49.15" customHeight="1">
      <c r="B234" s="137"/>
      <c r="C234" s="167" t="s">
        <v>392</v>
      </c>
      <c r="D234" s="167" t="s">
        <v>267</v>
      </c>
      <c r="E234" s="168" t="s">
        <v>1375</v>
      </c>
      <c r="F234" s="169" t="s">
        <v>1376</v>
      </c>
      <c r="G234" s="170" t="s">
        <v>220</v>
      </c>
      <c r="H234" s="171">
        <v>13.893000000000001</v>
      </c>
      <c r="I234" s="172"/>
      <c r="J234" s="173">
        <f>ROUND(I234*H234,2)</f>
        <v>0</v>
      </c>
      <c r="K234" s="174"/>
      <c r="L234" s="175"/>
      <c r="M234" s="176" t="s">
        <v>1</v>
      </c>
      <c r="N234" s="177" t="s">
        <v>41</v>
      </c>
      <c r="P234" s="148">
        <f>O234*H234</f>
        <v>0</v>
      </c>
      <c r="Q234" s="148">
        <v>5.4000000000000003E-3</v>
      </c>
      <c r="R234" s="148">
        <f>Q234*H234</f>
        <v>7.5022200000000011E-2</v>
      </c>
      <c r="S234" s="148">
        <v>0</v>
      </c>
      <c r="T234" s="149">
        <f>S234*H234</f>
        <v>0</v>
      </c>
      <c r="AR234" s="150" t="s">
        <v>316</v>
      </c>
      <c r="AT234" s="150" t="s">
        <v>267</v>
      </c>
      <c r="AU234" s="150" t="s">
        <v>85</v>
      </c>
      <c r="AY234" s="16" t="s">
        <v>158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6" t="s">
        <v>83</v>
      </c>
      <c r="BK234" s="151">
        <f>ROUND(I234*H234,2)</f>
        <v>0</v>
      </c>
      <c r="BL234" s="16" t="s">
        <v>234</v>
      </c>
      <c r="BM234" s="150" t="s">
        <v>1377</v>
      </c>
    </row>
    <row r="235" spans="2:65" s="12" customFormat="1" ht="11.25">
      <c r="B235" s="152"/>
      <c r="D235" s="153" t="s">
        <v>192</v>
      </c>
      <c r="F235" s="155" t="s">
        <v>1378</v>
      </c>
      <c r="H235" s="156">
        <v>13.893000000000001</v>
      </c>
      <c r="I235" s="157"/>
      <c r="L235" s="152"/>
      <c r="M235" s="158"/>
      <c r="T235" s="159"/>
      <c r="AT235" s="154" t="s">
        <v>192</v>
      </c>
      <c r="AU235" s="154" t="s">
        <v>85</v>
      </c>
      <c r="AV235" s="12" t="s">
        <v>85</v>
      </c>
      <c r="AW235" s="12" t="s">
        <v>3</v>
      </c>
      <c r="AX235" s="12" t="s">
        <v>83</v>
      </c>
      <c r="AY235" s="154" t="s">
        <v>158</v>
      </c>
    </row>
    <row r="236" spans="2:65" s="1" customFormat="1" ht="24.2" customHeight="1">
      <c r="B236" s="137"/>
      <c r="C236" s="138" t="s">
        <v>396</v>
      </c>
      <c r="D236" s="138" t="s">
        <v>161</v>
      </c>
      <c r="E236" s="139" t="s">
        <v>1379</v>
      </c>
      <c r="F236" s="140" t="s">
        <v>1380</v>
      </c>
      <c r="G236" s="141" t="s">
        <v>220</v>
      </c>
      <c r="H236" s="142">
        <v>4.59</v>
      </c>
      <c r="I236" s="143"/>
      <c r="J236" s="144">
        <f>ROUND(I236*H236,2)</f>
        <v>0</v>
      </c>
      <c r="K236" s="145"/>
      <c r="L236" s="31"/>
      <c r="M236" s="146" t="s">
        <v>1</v>
      </c>
      <c r="N236" s="147" t="s">
        <v>41</v>
      </c>
      <c r="P236" s="148">
        <f>O236*H236</f>
        <v>0</v>
      </c>
      <c r="Q236" s="148">
        <v>4.0000000000000002E-4</v>
      </c>
      <c r="R236" s="148">
        <f>Q236*H236</f>
        <v>1.836E-3</v>
      </c>
      <c r="S236" s="148">
        <v>0</v>
      </c>
      <c r="T236" s="149">
        <f>S236*H236</f>
        <v>0</v>
      </c>
      <c r="AR236" s="150" t="s">
        <v>234</v>
      </c>
      <c r="AT236" s="150" t="s">
        <v>161</v>
      </c>
      <c r="AU236" s="150" t="s">
        <v>85</v>
      </c>
      <c r="AY236" s="16" t="s">
        <v>158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6" t="s">
        <v>83</v>
      </c>
      <c r="BK236" s="151">
        <f>ROUND(I236*H236,2)</f>
        <v>0</v>
      </c>
      <c r="BL236" s="16" t="s">
        <v>234</v>
      </c>
      <c r="BM236" s="150" t="s">
        <v>1381</v>
      </c>
    </row>
    <row r="237" spans="2:65" s="12" customFormat="1" ht="11.25">
      <c r="B237" s="152"/>
      <c r="D237" s="153" t="s">
        <v>192</v>
      </c>
      <c r="E237" s="154" t="s">
        <v>1</v>
      </c>
      <c r="F237" s="155" t="s">
        <v>1364</v>
      </c>
      <c r="H237" s="156">
        <v>4.59</v>
      </c>
      <c r="I237" s="157"/>
      <c r="L237" s="152"/>
      <c r="M237" s="158"/>
      <c r="T237" s="159"/>
      <c r="AT237" s="154" t="s">
        <v>192</v>
      </c>
      <c r="AU237" s="154" t="s">
        <v>85</v>
      </c>
      <c r="AV237" s="12" t="s">
        <v>85</v>
      </c>
      <c r="AW237" s="12" t="s">
        <v>32</v>
      </c>
      <c r="AX237" s="12" t="s">
        <v>83</v>
      </c>
      <c r="AY237" s="154" t="s">
        <v>158</v>
      </c>
    </row>
    <row r="238" spans="2:65" s="1" customFormat="1" ht="49.15" customHeight="1">
      <c r="B238" s="137"/>
      <c r="C238" s="167" t="s">
        <v>402</v>
      </c>
      <c r="D238" s="167" t="s">
        <v>267</v>
      </c>
      <c r="E238" s="168" t="s">
        <v>1375</v>
      </c>
      <c r="F238" s="169" t="s">
        <v>1376</v>
      </c>
      <c r="G238" s="170" t="s">
        <v>220</v>
      </c>
      <c r="H238" s="171">
        <v>5.6040000000000001</v>
      </c>
      <c r="I238" s="172"/>
      <c r="J238" s="173">
        <f>ROUND(I238*H238,2)</f>
        <v>0</v>
      </c>
      <c r="K238" s="174"/>
      <c r="L238" s="175"/>
      <c r="M238" s="176" t="s">
        <v>1</v>
      </c>
      <c r="N238" s="177" t="s">
        <v>41</v>
      </c>
      <c r="P238" s="148">
        <f>O238*H238</f>
        <v>0</v>
      </c>
      <c r="Q238" s="148">
        <v>5.4000000000000003E-3</v>
      </c>
      <c r="R238" s="148">
        <f>Q238*H238</f>
        <v>3.0261600000000003E-2</v>
      </c>
      <c r="S238" s="148">
        <v>0</v>
      </c>
      <c r="T238" s="149">
        <f>S238*H238</f>
        <v>0</v>
      </c>
      <c r="AR238" s="150" t="s">
        <v>316</v>
      </c>
      <c r="AT238" s="150" t="s">
        <v>267</v>
      </c>
      <c r="AU238" s="150" t="s">
        <v>85</v>
      </c>
      <c r="AY238" s="16" t="s">
        <v>158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6" t="s">
        <v>83</v>
      </c>
      <c r="BK238" s="151">
        <f>ROUND(I238*H238,2)</f>
        <v>0</v>
      </c>
      <c r="BL238" s="16" t="s">
        <v>234</v>
      </c>
      <c r="BM238" s="150" t="s">
        <v>1382</v>
      </c>
    </row>
    <row r="239" spans="2:65" s="12" customFormat="1" ht="11.25">
      <c r="B239" s="152"/>
      <c r="D239" s="153" t="s">
        <v>192</v>
      </c>
      <c r="F239" s="155" t="s">
        <v>1383</v>
      </c>
      <c r="H239" s="156">
        <v>5.6040000000000001</v>
      </c>
      <c r="I239" s="157"/>
      <c r="L239" s="152"/>
      <c r="M239" s="158"/>
      <c r="T239" s="159"/>
      <c r="AT239" s="154" t="s">
        <v>192</v>
      </c>
      <c r="AU239" s="154" t="s">
        <v>85</v>
      </c>
      <c r="AV239" s="12" t="s">
        <v>85</v>
      </c>
      <c r="AW239" s="12" t="s">
        <v>3</v>
      </c>
      <c r="AX239" s="12" t="s">
        <v>83</v>
      </c>
      <c r="AY239" s="154" t="s">
        <v>158</v>
      </c>
    </row>
    <row r="240" spans="2:65" s="1" customFormat="1" ht="24.2" customHeight="1">
      <c r="B240" s="137"/>
      <c r="C240" s="138" t="s">
        <v>407</v>
      </c>
      <c r="D240" s="138" t="s">
        <v>161</v>
      </c>
      <c r="E240" s="139" t="s">
        <v>1384</v>
      </c>
      <c r="F240" s="140" t="s">
        <v>1385</v>
      </c>
      <c r="G240" s="141" t="s">
        <v>263</v>
      </c>
      <c r="H240" s="142">
        <v>18.36</v>
      </c>
      <c r="I240" s="143"/>
      <c r="J240" s="144">
        <f>ROUND(I240*H240,2)</f>
        <v>0</v>
      </c>
      <c r="K240" s="145"/>
      <c r="L240" s="31"/>
      <c r="M240" s="146" t="s">
        <v>1</v>
      </c>
      <c r="N240" s="147" t="s">
        <v>41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234</v>
      </c>
      <c r="AT240" s="150" t="s">
        <v>161</v>
      </c>
      <c r="AU240" s="150" t="s">
        <v>85</v>
      </c>
      <c r="AY240" s="16" t="s">
        <v>158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6" t="s">
        <v>83</v>
      </c>
      <c r="BK240" s="151">
        <f>ROUND(I240*H240,2)</f>
        <v>0</v>
      </c>
      <c r="BL240" s="16" t="s">
        <v>234</v>
      </c>
      <c r="BM240" s="150" t="s">
        <v>1386</v>
      </c>
    </row>
    <row r="241" spans="2:65" s="1" customFormat="1" ht="16.5" customHeight="1">
      <c r="B241" s="137"/>
      <c r="C241" s="167" t="s">
        <v>413</v>
      </c>
      <c r="D241" s="167" t="s">
        <v>267</v>
      </c>
      <c r="E241" s="168" t="s">
        <v>1387</v>
      </c>
      <c r="F241" s="169" t="s">
        <v>1388</v>
      </c>
      <c r="G241" s="170" t="s">
        <v>1389</v>
      </c>
      <c r="H241" s="171">
        <v>28.724</v>
      </c>
      <c r="I241" s="172"/>
      <c r="J241" s="173">
        <f>ROUND(I241*H241,2)</f>
        <v>0</v>
      </c>
      <c r="K241" s="174"/>
      <c r="L241" s="175"/>
      <c r="M241" s="176" t="s">
        <v>1</v>
      </c>
      <c r="N241" s="177" t="s">
        <v>41</v>
      </c>
      <c r="P241" s="148">
        <f>O241*H241</f>
        <v>0</v>
      </c>
      <c r="Q241" s="148">
        <v>1E-3</v>
      </c>
      <c r="R241" s="148">
        <f>Q241*H241</f>
        <v>2.8724E-2</v>
      </c>
      <c r="S241" s="148">
        <v>0</v>
      </c>
      <c r="T241" s="149">
        <f>S241*H241</f>
        <v>0</v>
      </c>
      <c r="AR241" s="150" t="s">
        <v>316</v>
      </c>
      <c r="AT241" s="150" t="s">
        <v>267</v>
      </c>
      <c r="AU241" s="150" t="s">
        <v>85</v>
      </c>
      <c r="AY241" s="16" t="s">
        <v>158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6" t="s">
        <v>83</v>
      </c>
      <c r="BK241" s="151">
        <f>ROUND(I241*H241,2)</f>
        <v>0</v>
      </c>
      <c r="BL241" s="16" t="s">
        <v>234</v>
      </c>
      <c r="BM241" s="150" t="s">
        <v>1390</v>
      </c>
    </row>
    <row r="242" spans="2:65" s="12" customFormat="1" ht="11.25">
      <c r="B242" s="152"/>
      <c r="D242" s="153" t="s">
        <v>192</v>
      </c>
      <c r="F242" s="155" t="s">
        <v>1391</v>
      </c>
      <c r="H242" s="156">
        <v>28.724</v>
      </c>
      <c r="I242" s="157"/>
      <c r="L242" s="152"/>
      <c r="M242" s="158"/>
      <c r="T242" s="159"/>
      <c r="AT242" s="154" t="s">
        <v>192</v>
      </c>
      <c r="AU242" s="154" t="s">
        <v>85</v>
      </c>
      <c r="AV242" s="12" t="s">
        <v>85</v>
      </c>
      <c r="AW242" s="12" t="s">
        <v>3</v>
      </c>
      <c r="AX242" s="12" t="s">
        <v>83</v>
      </c>
      <c r="AY242" s="154" t="s">
        <v>158</v>
      </c>
    </row>
    <row r="243" spans="2:65" s="1" customFormat="1" ht="24.2" customHeight="1">
      <c r="B243" s="137"/>
      <c r="C243" s="138" t="s">
        <v>418</v>
      </c>
      <c r="D243" s="138" t="s">
        <v>161</v>
      </c>
      <c r="E243" s="139" t="s">
        <v>1392</v>
      </c>
      <c r="F243" s="140" t="s">
        <v>1393</v>
      </c>
      <c r="G243" s="141" t="s">
        <v>205</v>
      </c>
      <c r="H243" s="142">
        <v>0.14499999999999999</v>
      </c>
      <c r="I243" s="143"/>
      <c r="J243" s="144">
        <f>ROUND(I243*H243,2)</f>
        <v>0</v>
      </c>
      <c r="K243" s="145"/>
      <c r="L243" s="31"/>
      <c r="M243" s="146" t="s">
        <v>1</v>
      </c>
      <c r="N243" s="147" t="s">
        <v>41</v>
      </c>
      <c r="P243" s="148">
        <f>O243*H243</f>
        <v>0</v>
      </c>
      <c r="Q243" s="148">
        <v>0</v>
      </c>
      <c r="R243" s="148">
        <f>Q243*H243</f>
        <v>0</v>
      </c>
      <c r="S243" s="148">
        <v>0</v>
      </c>
      <c r="T243" s="149">
        <f>S243*H243</f>
        <v>0</v>
      </c>
      <c r="AR243" s="150" t="s">
        <v>234</v>
      </c>
      <c r="AT243" s="150" t="s">
        <v>161</v>
      </c>
      <c r="AU243" s="150" t="s">
        <v>85</v>
      </c>
      <c r="AY243" s="16" t="s">
        <v>158</v>
      </c>
      <c r="BE243" s="151">
        <f>IF(N243="základní",J243,0)</f>
        <v>0</v>
      </c>
      <c r="BF243" s="151">
        <f>IF(N243="snížená",J243,0)</f>
        <v>0</v>
      </c>
      <c r="BG243" s="151">
        <f>IF(N243="zákl. přenesená",J243,0)</f>
        <v>0</v>
      </c>
      <c r="BH243" s="151">
        <f>IF(N243="sníž. přenesená",J243,0)</f>
        <v>0</v>
      </c>
      <c r="BI243" s="151">
        <f>IF(N243="nulová",J243,0)</f>
        <v>0</v>
      </c>
      <c r="BJ243" s="16" t="s">
        <v>83</v>
      </c>
      <c r="BK243" s="151">
        <f>ROUND(I243*H243,2)</f>
        <v>0</v>
      </c>
      <c r="BL243" s="16" t="s">
        <v>234</v>
      </c>
      <c r="BM243" s="150" t="s">
        <v>1394</v>
      </c>
    </row>
    <row r="244" spans="2:65" s="11" customFormat="1" ht="22.9" customHeight="1">
      <c r="B244" s="126"/>
      <c r="D244" s="127" t="s">
        <v>75</v>
      </c>
      <c r="E244" s="135" t="s">
        <v>341</v>
      </c>
      <c r="F244" s="135" t="s">
        <v>342</v>
      </c>
      <c r="I244" s="129"/>
      <c r="J244" s="136">
        <f>BK244</f>
        <v>0</v>
      </c>
      <c r="L244" s="126"/>
      <c r="M244" s="130"/>
      <c r="P244" s="131">
        <f>SUM(P245:P251)</f>
        <v>0</v>
      </c>
      <c r="R244" s="131">
        <f>SUM(R245:R251)</f>
        <v>0</v>
      </c>
      <c r="T244" s="132">
        <f>SUM(T245:T251)</f>
        <v>0.2654200000000001</v>
      </c>
      <c r="AR244" s="127" t="s">
        <v>85</v>
      </c>
      <c r="AT244" s="133" t="s">
        <v>75</v>
      </c>
      <c r="AU244" s="133" t="s">
        <v>83</v>
      </c>
      <c r="AY244" s="127" t="s">
        <v>158</v>
      </c>
      <c r="BK244" s="134">
        <f>SUM(BK245:BK251)</f>
        <v>0</v>
      </c>
    </row>
    <row r="245" spans="2:65" s="1" customFormat="1" ht="16.5" customHeight="1">
      <c r="B245" s="137"/>
      <c r="C245" s="138" t="s">
        <v>422</v>
      </c>
      <c r="D245" s="138" t="s">
        <v>161</v>
      </c>
      <c r="E245" s="139" t="s">
        <v>344</v>
      </c>
      <c r="F245" s="140" t="s">
        <v>345</v>
      </c>
      <c r="G245" s="141" t="s">
        <v>164</v>
      </c>
      <c r="H245" s="142">
        <v>4</v>
      </c>
      <c r="I245" s="143"/>
      <c r="J245" s="144">
        <f t="shared" ref="J245:J251" si="10">ROUND(I245*H245,2)</f>
        <v>0</v>
      </c>
      <c r="K245" s="145"/>
      <c r="L245" s="31"/>
      <c r="M245" s="146" t="s">
        <v>1</v>
      </c>
      <c r="N245" s="147" t="s">
        <v>41</v>
      </c>
      <c r="P245" s="148">
        <f t="shared" ref="P245:P251" si="11">O245*H245</f>
        <v>0</v>
      </c>
      <c r="Q245" s="148">
        <v>0</v>
      </c>
      <c r="R245" s="148">
        <f t="shared" ref="R245:R251" si="12">Q245*H245</f>
        <v>0</v>
      </c>
      <c r="S245" s="148">
        <v>3.4200000000000001E-2</v>
      </c>
      <c r="T245" s="149">
        <f t="shared" ref="T245:T251" si="13">S245*H245</f>
        <v>0.1368</v>
      </c>
      <c r="AR245" s="150" t="s">
        <v>234</v>
      </c>
      <c r="AT245" s="150" t="s">
        <v>161</v>
      </c>
      <c r="AU245" s="150" t="s">
        <v>85</v>
      </c>
      <c r="AY245" s="16" t="s">
        <v>158</v>
      </c>
      <c r="BE245" s="151">
        <f t="shared" ref="BE245:BE251" si="14">IF(N245="základní",J245,0)</f>
        <v>0</v>
      </c>
      <c r="BF245" s="151">
        <f t="shared" ref="BF245:BF251" si="15">IF(N245="snížená",J245,0)</f>
        <v>0</v>
      </c>
      <c r="BG245" s="151">
        <f t="shared" ref="BG245:BG251" si="16">IF(N245="zákl. přenesená",J245,0)</f>
        <v>0</v>
      </c>
      <c r="BH245" s="151">
        <f t="shared" ref="BH245:BH251" si="17">IF(N245="sníž. přenesená",J245,0)</f>
        <v>0</v>
      </c>
      <c r="BI245" s="151">
        <f t="shared" ref="BI245:BI251" si="18">IF(N245="nulová",J245,0)</f>
        <v>0</v>
      </c>
      <c r="BJ245" s="16" t="s">
        <v>83</v>
      </c>
      <c r="BK245" s="151">
        <f t="shared" ref="BK245:BK251" si="19">ROUND(I245*H245,2)</f>
        <v>0</v>
      </c>
      <c r="BL245" s="16" t="s">
        <v>234</v>
      </c>
      <c r="BM245" s="150" t="s">
        <v>1395</v>
      </c>
    </row>
    <row r="246" spans="2:65" s="1" customFormat="1" ht="24.2" customHeight="1">
      <c r="B246" s="137"/>
      <c r="C246" s="138" t="s">
        <v>426</v>
      </c>
      <c r="D246" s="138" t="s">
        <v>161</v>
      </c>
      <c r="E246" s="139" t="s">
        <v>348</v>
      </c>
      <c r="F246" s="140" t="s">
        <v>349</v>
      </c>
      <c r="G246" s="141" t="s">
        <v>164</v>
      </c>
      <c r="H246" s="142">
        <v>1</v>
      </c>
      <c r="I246" s="143"/>
      <c r="J246" s="144">
        <f t="shared" si="10"/>
        <v>0</v>
      </c>
      <c r="K246" s="145"/>
      <c r="L246" s="31"/>
      <c r="M246" s="146" t="s">
        <v>1</v>
      </c>
      <c r="N246" s="147" t="s">
        <v>41</v>
      </c>
      <c r="P246" s="148">
        <f t="shared" si="11"/>
        <v>0</v>
      </c>
      <c r="Q246" s="148">
        <v>0</v>
      </c>
      <c r="R246" s="148">
        <f t="shared" si="12"/>
        <v>0</v>
      </c>
      <c r="S246" s="148">
        <v>1.107E-2</v>
      </c>
      <c r="T246" s="149">
        <f t="shared" si="13"/>
        <v>1.107E-2</v>
      </c>
      <c r="AR246" s="150" t="s">
        <v>234</v>
      </c>
      <c r="AT246" s="150" t="s">
        <v>161</v>
      </c>
      <c r="AU246" s="150" t="s">
        <v>85</v>
      </c>
      <c r="AY246" s="16" t="s">
        <v>158</v>
      </c>
      <c r="BE246" s="151">
        <f t="shared" si="14"/>
        <v>0</v>
      </c>
      <c r="BF246" s="151">
        <f t="shared" si="15"/>
        <v>0</v>
      </c>
      <c r="BG246" s="151">
        <f t="shared" si="16"/>
        <v>0</v>
      </c>
      <c r="BH246" s="151">
        <f t="shared" si="17"/>
        <v>0</v>
      </c>
      <c r="BI246" s="151">
        <f t="shared" si="18"/>
        <v>0</v>
      </c>
      <c r="BJ246" s="16" t="s">
        <v>83</v>
      </c>
      <c r="BK246" s="151">
        <f t="shared" si="19"/>
        <v>0</v>
      </c>
      <c r="BL246" s="16" t="s">
        <v>234</v>
      </c>
      <c r="BM246" s="150" t="s">
        <v>1396</v>
      </c>
    </row>
    <row r="247" spans="2:65" s="1" customFormat="1" ht="16.5" customHeight="1">
      <c r="B247" s="137"/>
      <c r="C247" s="138" t="s">
        <v>430</v>
      </c>
      <c r="D247" s="138" t="s">
        <v>161</v>
      </c>
      <c r="E247" s="139" t="s">
        <v>352</v>
      </c>
      <c r="F247" s="140" t="s">
        <v>353</v>
      </c>
      <c r="G247" s="141" t="s">
        <v>164</v>
      </c>
      <c r="H247" s="142">
        <v>4</v>
      </c>
      <c r="I247" s="143"/>
      <c r="J247" s="144">
        <f t="shared" si="10"/>
        <v>0</v>
      </c>
      <c r="K247" s="145"/>
      <c r="L247" s="31"/>
      <c r="M247" s="146" t="s">
        <v>1</v>
      </c>
      <c r="N247" s="147" t="s">
        <v>41</v>
      </c>
      <c r="P247" s="148">
        <f t="shared" si="11"/>
        <v>0</v>
      </c>
      <c r="Q247" s="148">
        <v>0</v>
      </c>
      <c r="R247" s="148">
        <f t="shared" si="12"/>
        <v>0</v>
      </c>
      <c r="S247" s="148">
        <v>1.9460000000000002E-2</v>
      </c>
      <c r="T247" s="149">
        <f t="shared" si="13"/>
        <v>7.7840000000000006E-2</v>
      </c>
      <c r="AR247" s="150" t="s">
        <v>234</v>
      </c>
      <c r="AT247" s="150" t="s">
        <v>161</v>
      </c>
      <c r="AU247" s="150" t="s">
        <v>85</v>
      </c>
      <c r="AY247" s="16" t="s">
        <v>158</v>
      </c>
      <c r="BE247" s="151">
        <f t="shared" si="14"/>
        <v>0</v>
      </c>
      <c r="BF247" s="151">
        <f t="shared" si="15"/>
        <v>0</v>
      </c>
      <c r="BG247" s="151">
        <f t="shared" si="16"/>
        <v>0</v>
      </c>
      <c r="BH247" s="151">
        <f t="shared" si="17"/>
        <v>0</v>
      </c>
      <c r="BI247" s="151">
        <f t="shared" si="18"/>
        <v>0</v>
      </c>
      <c r="BJ247" s="16" t="s">
        <v>83</v>
      </c>
      <c r="BK247" s="151">
        <f t="shared" si="19"/>
        <v>0</v>
      </c>
      <c r="BL247" s="16" t="s">
        <v>234</v>
      </c>
      <c r="BM247" s="150" t="s">
        <v>1397</v>
      </c>
    </row>
    <row r="248" spans="2:65" s="1" customFormat="1" ht="21.75" customHeight="1">
      <c r="B248" s="137"/>
      <c r="C248" s="138" t="s">
        <v>434</v>
      </c>
      <c r="D248" s="138" t="s">
        <v>161</v>
      </c>
      <c r="E248" s="139" t="s">
        <v>1398</v>
      </c>
      <c r="F248" s="140" t="s">
        <v>1399</v>
      </c>
      <c r="G248" s="141" t="s">
        <v>164</v>
      </c>
      <c r="H248" s="142">
        <v>1</v>
      </c>
      <c r="I248" s="143"/>
      <c r="J248" s="144">
        <f t="shared" si="10"/>
        <v>0</v>
      </c>
      <c r="K248" s="145"/>
      <c r="L248" s="31"/>
      <c r="M248" s="146" t="s">
        <v>1</v>
      </c>
      <c r="N248" s="147" t="s">
        <v>41</v>
      </c>
      <c r="P248" s="148">
        <f t="shared" si="11"/>
        <v>0</v>
      </c>
      <c r="Q248" s="148">
        <v>0</v>
      </c>
      <c r="R248" s="148">
        <f t="shared" si="12"/>
        <v>0</v>
      </c>
      <c r="S248" s="148">
        <v>2.4500000000000001E-2</v>
      </c>
      <c r="T248" s="149">
        <f t="shared" si="13"/>
        <v>2.4500000000000001E-2</v>
      </c>
      <c r="AR248" s="150" t="s">
        <v>234</v>
      </c>
      <c r="AT248" s="150" t="s">
        <v>161</v>
      </c>
      <c r="AU248" s="150" t="s">
        <v>85</v>
      </c>
      <c r="AY248" s="16" t="s">
        <v>158</v>
      </c>
      <c r="BE248" s="151">
        <f t="shared" si="14"/>
        <v>0</v>
      </c>
      <c r="BF248" s="151">
        <f t="shared" si="15"/>
        <v>0</v>
      </c>
      <c r="BG248" s="151">
        <f t="shared" si="16"/>
        <v>0</v>
      </c>
      <c r="BH248" s="151">
        <f t="shared" si="17"/>
        <v>0</v>
      </c>
      <c r="BI248" s="151">
        <f t="shared" si="18"/>
        <v>0</v>
      </c>
      <c r="BJ248" s="16" t="s">
        <v>83</v>
      </c>
      <c r="BK248" s="151">
        <f t="shared" si="19"/>
        <v>0</v>
      </c>
      <c r="BL248" s="16" t="s">
        <v>234</v>
      </c>
      <c r="BM248" s="150" t="s">
        <v>1400</v>
      </c>
    </row>
    <row r="249" spans="2:65" s="1" customFormat="1" ht="16.5" customHeight="1">
      <c r="B249" s="137"/>
      <c r="C249" s="138" t="s">
        <v>438</v>
      </c>
      <c r="D249" s="138" t="s">
        <v>161</v>
      </c>
      <c r="E249" s="139" t="s">
        <v>360</v>
      </c>
      <c r="F249" s="140" t="s">
        <v>361</v>
      </c>
      <c r="G249" s="141" t="s">
        <v>164</v>
      </c>
      <c r="H249" s="142">
        <v>1</v>
      </c>
      <c r="I249" s="143"/>
      <c r="J249" s="144">
        <f t="shared" si="10"/>
        <v>0</v>
      </c>
      <c r="K249" s="145"/>
      <c r="L249" s="31"/>
      <c r="M249" s="146" t="s">
        <v>1</v>
      </c>
      <c r="N249" s="147" t="s">
        <v>41</v>
      </c>
      <c r="P249" s="148">
        <f t="shared" si="11"/>
        <v>0</v>
      </c>
      <c r="Q249" s="148">
        <v>0</v>
      </c>
      <c r="R249" s="148">
        <f t="shared" si="12"/>
        <v>0</v>
      </c>
      <c r="S249" s="148">
        <v>1.56E-3</v>
      </c>
      <c r="T249" s="149">
        <f t="shared" si="13"/>
        <v>1.56E-3</v>
      </c>
      <c r="AR249" s="150" t="s">
        <v>234</v>
      </c>
      <c r="AT249" s="150" t="s">
        <v>161</v>
      </c>
      <c r="AU249" s="150" t="s">
        <v>85</v>
      </c>
      <c r="AY249" s="16" t="s">
        <v>158</v>
      </c>
      <c r="BE249" s="151">
        <f t="shared" si="14"/>
        <v>0</v>
      </c>
      <c r="BF249" s="151">
        <f t="shared" si="15"/>
        <v>0</v>
      </c>
      <c r="BG249" s="151">
        <f t="shared" si="16"/>
        <v>0</v>
      </c>
      <c r="BH249" s="151">
        <f t="shared" si="17"/>
        <v>0</v>
      </c>
      <c r="BI249" s="151">
        <f t="shared" si="18"/>
        <v>0</v>
      </c>
      <c r="BJ249" s="16" t="s">
        <v>83</v>
      </c>
      <c r="BK249" s="151">
        <f t="shared" si="19"/>
        <v>0</v>
      </c>
      <c r="BL249" s="16" t="s">
        <v>234</v>
      </c>
      <c r="BM249" s="150" t="s">
        <v>1401</v>
      </c>
    </row>
    <row r="250" spans="2:65" s="1" customFormat="1" ht="16.5" customHeight="1">
      <c r="B250" s="137"/>
      <c r="C250" s="138" t="s">
        <v>442</v>
      </c>
      <c r="D250" s="138" t="s">
        <v>161</v>
      </c>
      <c r="E250" s="139" t="s">
        <v>1402</v>
      </c>
      <c r="F250" s="140" t="s">
        <v>1403</v>
      </c>
      <c r="G250" s="141" t="s">
        <v>164</v>
      </c>
      <c r="H250" s="142">
        <v>5</v>
      </c>
      <c r="I250" s="143"/>
      <c r="J250" s="144">
        <f t="shared" si="10"/>
        <v>0</v>
      </c>
      <c r="K250" s="145"/>
      <c r="L250" s="31"/>
      <c r="M250" s="146" t="s">
        <v>1</v>
      </c>
      <c r="N250" s="147" t="s">
        <v>41</v>
      </c>
      <c r="P250" s="148">
        <f t="shared" si="11"/>
        <v>0</v>
      </c>
      <c r="Q250" s="148">
        <v>0</v>
      </c>
      <c r="R250" s="148">
        <f t="shared" si="12"/>
        <v>0</v>
      </c>
      <c r="S250" s="148">
        <v>8.5999999999999998E-4</v>
      </c>
      <c r="T250" s="149">
        <f t="shared" si="13"/>
        <v>4.3E-3</v>
      </c>
      <c r="AR250" s="150" t="s">
        <v>234</v>
      </c>
      <c r="AT250" s="150" t="s">
        <v>161</v>
      </c>
      <c r="AU250" s="150" t="s">
        <v>85</v>
      </c>
      <c r="AY250" s="16" t="s">
        <v>158</v>
      </c>
      <c r="BE250" s="151">
        <f t="shared" si="14"/>
        <v>0</v>
      </c>
      <c r="BF250" s="151">
        <f t="shared" si="15"/>
        <v>0</v>
      </c>
      <c r="BG250" s="151">
        <f t="shared" si="16"/>
        <v>0</v>
      </c>
      <c r="BH250" s="151">
        <f t="shared" si="17"/>
        <v>0</v>
      </c>
      <c r="BI250" s="151">
        <f t="shared" si="18"/>
        <v>0</v>
      </c>
      <c r="BJ250" s="16" t="s">
        <v>83</v>
      </c>
      <c r="BK250" s="151">
        <f t="shared" si="19"/>
        <v>0</v>
      </c>
      <c r="BL250" s="16" t="s">
        <v>234</v>
      </c>
      <c r="BM250" s="150" t="s">
        <v>1404</v>
      </c>
    </row>
    <row r="251" spans="2:65" s="1" customFormat="1" ht="16.5" customHeight="1">
      <c r="B251" s="137"/>
      <c r="C251" s="138" t="s">
        <v>447</v>
      </c>
      <c r="D251" s="138" t="s">
        <v>161</v>
      </c>
      <c r="E251" s="139" t="s">
        <v>364</v>
      </c>
      <c r="F251" s="140" t="s">
        <v>365</v>
      </c>
      <c r="G251" s="141" t="s">
        <v>366</v>
      </c>
      <c r="H251" s="142">
        <v>11</v>
      </c>
      <c r="I251" s="143"/>
      <c r="J251" s="144">
        <f t="shared" si="10"/>
        <v>0</v>
      </c>
      <c r="K251" s="145"/>
      <c r="L251" s="31"/>
      <c r="M251" s="146" t="s">
        <v>1</v>
      </c>
      <c r="N251" s="147" t="s">
        <v>41</v>
      </c>
      <c r="P251" s="148">
        <f t="shared" si="11"/>
        <v>0</v>
      </c>
      <c r="Q251" s="148">
        <v>0</v>
      </c>
      <c r="R251" s="148">
        <f t="shared" si="12"/>
        <v>0</v>
      </c>
      <c r="S251" s="148">
        <v>8.4999999999999995E-4</v>
      </c>
      <c r="T251" s="149">
        <f t="shared" si="13"/>
        <v>9.3499999999999989E-3</v>
      </c>
      <c r="AR251" s="150" t="s">
        <v>234</v>
      </c>
      <c r="AT251" s="150" t="s">
        <v>161</v>
      </c>
      <c r="AU251" s="150" t="s">
        <v>85</v>
      </c>
      <c r="AY251" s="16" t="s">
        <v>158</v>
      </c>
      <c r="BE251" s="151">
        <f t="shared" si="14"/>
        <v>0</v>
      </c>
      <c r="BF251" s="151">
        <f t="shared" si="15"/>
        <v>0</v>
      </c>
      <c r="BG251" s="151">
        <f t="shared" si="16"/>
        <v>0</v>
      </c>
      <c r="BH251" s="151">
        <f t="shared" si="17"/>
        <v>0</v>
      </c>
      <c r="BI251" s="151">
        <f t="shared" si="18"/>
        <v>0</v>
      </c>
      <c r="BJ251" s="16" t="s">
        <v>83</v>
      </c>
      <c r="BK251" s="151">
        <f t="shared" si="19"/>
        <v>0</v>
      </c>
      <c r="BL251" s="16" t="s">
        <v>234</v>
      </c>
      <c r="BM251" s="150" t="s">
        <v>1405</v>
      </c>
    </row>
    <row r="252" spans="2:65" s="11" customFormat="1" ht="22.9" customHeight="1">
      <c r="B252" s="126"/>
      <c r="D252" s="127" t="s">
        <v>75</v>
      </c>
      <c r="E252" s="135" t="s">
        <v>368</v>
      </c>
      <c r="F252" s="135" t="s">
        <v>369</v>
      </c>
      <c r="I252" s="129"/>
      <c r="J252" s="136">
        <f>BK252</f>
        <v>0</v>
      </c>
      <c r="L252" s="126"/>
      <c r="M252" s="130"/>
      <c r="P252" s="131">
        <f>SUM(P253:P268)</f>
        <v>0</v>
      </c>
      <c r="R252" s="131">
        <f>SUM(R253:R268)</f>
        <v>1.2193778400000002</v>
      </c>
      <c r="T252" s="132">
        <f>SUM(T253:T268)</f>
        <v>0</v>
      </c>
      <c r="AR252" s="127" t="s">
        <v>85</v>
      </c>
      <c r="AT252" s="133" t="s">
        <v>75</v>
      </c>
      <c r="AU252" s="133" t="s">
        <v>83</v>
      </c>
      <c r="AY252" s="127" t="s">
        <v>158</v>
      </c>
      <c r="BK252" s="134">
        <f>SUM(BK253:BK268)</f>
        <v>0</v>
      </c>
    </row>
    <row r="253" spans="2:65" s="1" customFormat="1" ht="24.2" customHeight="1">
      <c r="B253" s="137"/>
      <c r="C253" s="138" t="s">
        <v>452</v>
      </c>
      <c r="D253" s="138" t="s">
        <v>161</v>
      </c>
      <c r="E253" s="139" t="s">
        <v>1406</v>
      </c>
      <c r="F253" s="140" t="s">
        <v>1407</v>
      </c>
      <c r="G253" s="141" t="s">
        <v>220</v>
      </c>
      <c r="H253" s="142">
        <v>14.391</v>
      </c>
      <c r="I253" s="143"/>
      <c r="J253" s="144">
        <f>ROUND(I253*H253,2)</f>
        <v>0</v>
      </c>
      <c r="K253" s="145"/>
      <c r="L253" s="31"/>
      <c r="M253" s="146" t="s">
        <v>1</v>
      </c>
      <c r="N253" s="147" t="s">
        <v>41</v>
      </c>
      <c r="P253" s="148">
        <f>O253*H253</f>
        <v>0</v>
      </c>
      <c r="Q253" s="148">
        <v>4.428E-2</v>
      </c>
      <c r="R253" s="148">
        <f>Q253*H253</f>
        <v>0.63723348000000002</v>
      </c>
      <c r="S253" s="148">
        <v>0</v>
      </c>
      <c r="T253" s="149">
        <f>S253*H253</f>
        <v>0</v>
      </c>
      <c r="AR253" s="150" t="s">
        <v>234</v>
      </c>
      <c r="AT253" s="150" t="s">
        <v>161</v>
      </c>
      <c r="AU253" s="150" t="s">
        <v>85</v>
      </c>
      <c r="AY253" s="16" t="s">
        <v>158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6" t="s">
        <v>83</v>
      </c>
      <c r="BK253" s="151">
        <f>ROUND(I253*H253,2)</f>
        <v>0</v>
      </c>
      <c r="BL253" s="16" t="s">
        <v>234</v>
      </c>
      <c r="BM253" s="150" t="s">
        <v>1408</v>
      </c>
    </row>
    <row r="254" spans="2:65" s="12" customFormat="1" ht="11.25">
      <c r="B254" s="152"/>
      <c r="D254" s="153" t="s">
        <v>192</v>
      </c>
      <c r="E254" s="154" t="s">
        <v>1</v>
      </c>
      <c r="F254" s="155" t="s">
        <v>1409</v>
      </c>
      <c r="H254" s="156">
        <v>6.9</v>
      </c>
      <c r="I254" s="157"/>
      <c r="L254" s="152"/>
      <c r="M254" s="158"/>
      <c r="T254" s="159"/>
      <c r="AT254" s="154" t="s">
        <v>192</v>
      </c>
      <c r="AU254" s="154" t="s">
        <v>85</v>
      </c>
      <c r="AV254" s="12" t="s">
        <v>85</v>
      </c>
      <c r="AW254" s="12" t="s">
        <v>32</v>
      </c>
      <c r="AX254" s="12" t="s">
        <v>76</v>
      </c>
      <c r="AY254" s="154" t="s">
        <v>158</v>
      </c>
    </row>
    <row r="255" spans="2:65" s="12" customFormat="1" ht="11.25">
      <c r="B255" s="152"/>
      <c r="D255" s="153" t="s">
        <v>192</v>
      </c>
      <c r="E255" s="154" t="s">
        <v>1</v>
      </c>
      <c r="F255" s="155" t="s">
        <v>1410</v>
      </c>
      <c r="H255" s="156">
        <v>7.4909999999999997</v>
      </c>
      <c r="I255" s="157"/>
      <c r="L255" s="152"/>
      <c r="M255" s="158"/>
      <c r="T255" s="159"/>
      <c r="AT255" s="154" t="s">
        <v>192</v>
      </c>
      <c r="AU255" s="154" t="s">
        <v>85</v>
      </c>
      <c r="AV255" s="12" t="s">
        <v>85</v>
      </c>
      <c r="AW255" s="12" t="s">
        <v>32</v>
      </c>
      <c r="AX255" s="12" t="s">
        <v>76</v>
      </c>
      <c r="AY255" s="154" t="s">
        <v>158</v>
      </c>
    </row>
    <row r="256" spans="2:65" s="13" customFormat="1" ht="11.25">
      <c r="B256" s="160"/>
      <c r="D256" s="153" t="s">
        <v>192</v>
      </c>
      <c r="E256" s="161" t="s">
        <v>1</v>
      </c>
      <c r="F256" s="162" t="s">
        <v>255</v>
      </c>
      <c r="H256" s="163">
        <v>14.391</v>
      </c>
      <c r="I256" s="164"/>
      <c r="L256" s="160"/>
      <c r="M256" s="165"/>
      <c r="T256" s="166"/>
      <c r="AT256" s="161" t="s">
        <v>192</v>
      </c>
      <c r="AU256" s="161" t="s">
        <v>85</v>
      </c>
      <c r="AV256" s="13" t="s">
        <v>165</v>
      </c>
      <c r="AW256" s="13" t="s">
        <v>32</v>
      </c>
      <c r="AX256" s="13" t="s">
        <v>83</v>
      </c>
      <c r="AY256" s="161" t="s">
        <v>158</v>
      </c>
    </row>
    <row r="257" spans="2:65" s="1" customFormat="1" ht="37.9" customHeight="1">
      <c r="B257" s="137"/>
      <c r="C257" s="138" t="s">
        <v>456</v>
      </c>
      <c r="D257" s="138" t="s">
        <v>161</v>
      </c>
      <c r="E257" s="139" t="s">
        <v>376</v>
      </c>
      <c r="F257" s="140" t="s">
        <v>377</v>
      </c>
      <c r="G257" s="141" t="s">
        <v>220</v>
      </c>
      <c r="H257" s="142">
        <v>5.7720000000000002</v>
      </c>
      <c r="I257" s="143"/>
      <c r="J257" s="144">
        <f>ROUND(I257*H257,2)</f>
        <v>0</v>
      </c>
      <c r="K257" s="145"/>
      <c r="L257" s="31"/>
      <c r="M257" s="146" t="s">
        <v>1</v>
      </c>
      <c r="N257" s="147" t="s">
        <v>41</v>
      </c>
      <c r="P257" s="148">
        <f>O257*H257</f>
        <v>0</v>
      </c>
      <c r="Q257" s="148">
        <v>2.963E-2</v>
      </c>
      <c r="R257" s="148">
        <f>Q257*H257</f>
        <v>0.17102436000000001</v>
      </c>
      <c r="S257" s="148">
        <v>0</v>
      </c>
      <c r="T257" s="149">
        <f>S257*H257</f>
        <v>0</v>
      </c>
      <c r="AR257" s="150" t="s">
        <v>234</v>
      </c>
      <c r="AT257" s="150" t="s">
        <v>161</v>
      </c>
      <c r="AU257" s="150" t="s">
        <v>85</v>
      </c>
      <c r="AY257" s="16" t="s">
        <v>158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6" t="s">
        <v>83</v>
      </c>
      <c r="BK257" s="151">
        <f>ROUND(I257*H257,2)</f>
        <v>0</v>
      </c>
      <c r="BL257" s="16" t="s">
        <v>234</v>
      </c>
      <c r="BM257" s="150" t="s">
        <v>1411</v>
      </c>
    </row>
    <row r="258" spans="2:65" s="12" customFormat="1" ht="11.25">
      <c r="B258" s="152"/>
      <c r="D258" s="153" t="s">
        <v>192</v>
      </c>
      <c r="E258" s="154" t="s">
        <v>1</v>
      </c>
      <c r="F258" s="155" t="s">
        <v>1412</v>
      </c>
      <c r="H258" s="156">
        <v>5.7720000000000002</v>
      </c>
      <c r="I258" s="157"/>
      <c r="L258" s="152"/>
      <c r="M258" s="158"/>
      <c r="T258" s="159"/>
      <c r="AT258" s="154" t="s">
        <v>192</v>
      </c>
      <c r="AU258" s="154" t="s">
        <v>85</v>
      </c>
      <c r="AV258" s="12" t="s">
        <v>85</v>
      </c>
      <c r="AW258" s="12" t="s">
        <v>32</v>
      </c>
      <c r="AX258" s="12" t="s">
        <v>83</v>
      </c>
      <c r="AY258" s="154" t="s">
        <v>158</v>
      </c>
    </row>
    <row r="259" spans="2:65" s="1" customFormat="1" ht="21.75" customHeight="1">
      <c r="B259" s="137"/>
      <c r="C259" s="138" t="s">
        <v>462</v>
      </c>
      <c r="D259" s="138" t="s">
        <v>161</v>
      </c>
      <c r="E259" s="139" t="s">
        <v>381</v>
      </c>
      <c r="F259" s="140" t="s">
        <v>382</v>
      </c>
      <c r="G259" s="141" t="s">
        <v>366</v>
      </c>
      <c r="H259" s="142">
        <v>1</v>
      </c>
      <c r="I259" s="143"/>
      <c r="J259" s="144">
        <f>ROUND(I259*H259,2)</f>
        <v>0</v>
      </c>
      <c r="K259" s="145"/>
      <c r="L259" s="31"/>
      <c r="M259" s="146" t="s">
        <v>1</v>
      </c>
      <c r="N259" s="147" t="s">
        <v>41</v>
      </c>
      <c r="P259" s="148">
        <f>O259*H259</f>
        <v>0</v>
      </c>
      <c r="Q259" s="148">
        <v>2.2000000000000001E-4</v>
      </c>
      <c r="R259" s="148">
        <f>Q259*H259</f>
        <v>2.2000000000000001E-4</v>
      </c>
      <c r="S259" s="148">
        <v>0</v>
      </c>
      <c r="T259" s="149">
        <f>S259*H259</f>
        <v>0</v>
      </c>
      <c r="AR259" s="150" t="s">
        <v>234</v>
      </c>
      <c r="AT259" s="150" t="s">
        <v>161</v>
      </c>
      <c r="AU259" s="150" t="s">
        <v>85</v>
      </c>
      <c r="AY259" s="16" t="s">
        <v>158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6" t="s">
        <v>83</v>
      </c>
      <c r="BK259" s="151">
        <f>ROUND(I259*H259,2)</f>
        <v>0</v>
      </c>
      <c r="BL259" s="16" t="s">
        <v>234</v>
      </c>
      <c r="BM259" s="150" t="s">
        <v>1413</v>
      </c>
    </row>
    <row r="260" spans="2:65" s="1" customFormat="1" ht="33" customHeight="1">
      <c r="B260" s="137"/>
      <c r="C260" s="167" t="s">
        <v>468</v>
      </c>
      <c r="D260" s="167" t="s">
        <v>267</v>
      </c>
      <c r="E260" s="168" t="s">
        <v>389</v>
      </c>
      <c r="F260" s="169" t="s">
        <v>390</v>
      </c>
      <c r="G260" s="170" t="s">
        <v>366</v>
      </c>
      <c r="H260" s="171">
        <v>1</v>
      </c>
      <c r="I260" s="172"/>
      <c r="J260" s="173">
        <f>ROUND(I260*H260,2)</f>
        <v>0</v>
      </c>
      <c r="K260" s="174"/>
      <c r="L260" s="175"/>
      <c r="M260" s="176" t="s">
        <v>1</v>
      </c>
      <c r="N260" s="177" t="s">
        <v>41</v>
      </c>
      <c r="P260" s="148">
        <f>O260*H260</f>
        <v>0</v>
      </c>
      <c r="Q260" s="148">
        <v>1.2489999999999999E-2</v>
      </c>
      <c r="R260" s="148">
        <f>Q260*H260</f>
        <v>1.2489999999999999E-2</v>
      </c>
      <c r="S260" s="148">
        <v>0</v>
      </c>
      <c r="T260" s="149">
        <f>S260*H260</f>
        <v>0</v>
      </c>
      <c r="AR260" s="150" t="s">
        <v>316</v>
      </c>
      <c r="AT260" s="150" t="s">
        <v>267</v>
      </c>
      <c r="AU260" s="150" t="s">
        <v>85</v>
      </c>
      <c r="AY260" s="16" t="s">
        <v>158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6" t="s">
        <v>83</v>
      </c>
      <c r="BK260" s="151">
        <f>ROUND(I260*H260,2)</f>
        <v>0</v>
      </c>
      <c r="BL260" s="16" t="s">
        <v>234</v>
      </c>
      <c r="BM260" s="150" t="s">
        <v>1414</v>
      </c>
    </row>
    <row r="261" spans="2:65" s="1" customFormat="1" ht="24.2" customHeight="1">
      <c r="B261" s="137"/>
      <c r="C261" s="138" t="s">
        <v>472</v>
      </c>
      <c r="D261" s="138" t="s">
        <v>161</v>
      </c>
      <c r="E261" s="139" t="s">
        <v>1415</v>
      </c>
      <c r="F261" s="140" t="s">
        <v>1416</v>
      </c>
      <c r="G261" s="141" t="s">
        <v>366</v>
      </c>
      <c r="H261" s="142">
        <v>1</v>
      </c>
      <c r="I261" s="143"/>
      <c r="J261" s="144">
        <f>ROUND(I261*H261,2)</f>
        <v>0</v>
      </c>
      <c r="K261" s="145"/>
      <c r="L261" s="31"/>
      <c r="M261" s="146" t="s">
        <v>1</v>
      </c>
      <c r="N261" s="147" t="s">
        <v>41</v>
      </c>
      <c r="P261" s="148">
        <f>O261*H261</f>
        <v>0</v>
      </c>
      <c r="Q261" s="148">
        <v>1.8339999999999999E-2</v>
      </c>
      <c r="R261" s="148">
        <f>Q261*H261</f>
        <v>1.8339999999999999E-2</v>
      </c>
      <c r="S261" s="148">
        <v>0</v>
      </c>
      <c r="T261" s="149">
        <f>S261*H261</f>
        <v>0</v>
      </c>
      <c r="AR261" s="150" t="s">
        <v>234</v>
      </c>
      <c r="AT261" s="150" t="s">
        <v>161</v>
      </c>
      <c r="AU261" s="150" t="s">
        <v>85</v>
      </c>
      <c r="AY261" s="16" t="s">
        <v>158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6" t="s">
        <v>83</v>
      </c>
      <c r="BK261" s="151">
        <f>ROUND(I261*H261,2)</f>
        <v>0</v>
      </c>
      <c r="BL261" s="16" t="s">
        <v>234</v>
      </c>
      <c r="BM261" s="150" t="s">
        <v>1417</v>
      </c>
    </row>
    <row r="262" spans="2:65" s="1" customFormat="1" ht="24.2" customHeight="1">
      <c r="B262" s="137"/>
      <c r="C262" s="138" t="s">
        <v>476</v>
      </c>
      <c r="D262" s="138" t="s">
        <v>161</v>
      </c>
      <c r="E262" s="139" t="s">
        <v>1418</v>
      </c>
      <c r="F262" s="140" t="s">
        <v>1419</v>
      </c>
      <c r="G262" s="141" t="s">
        <v>220</v>
      </c>
      <c r="H262" s="142">
        <v>14.7</v>
      </c>
      <c r="I262" s="143"/>
      <c r="J262" s="144">
        <f>ROUND(I262*H262,2)</f>
        <v>0</v>
      </c>
      <c r="K262" s="145"/>
      <c r="L262" s="31"/>
      <c r="M262" s="146" t="s">
        <v>1</v>
      </c>
      <c r="N262" s="147" t="s">
        <v>41</v>
      </c>
      <c r="P262" s="148">
        <f>O262*H262</f>
        <v>0</v>
      </c>
      <c r="Q262" s="148">
        <v>1.7100000000000001E-2</v>
      </c>
      <c r="R262" s="148">
        <f>Q262*H262</f>
        <v>0.25136999999999998</v>
      </c>
      <c r="S262" s="148">
        <v>0</v>
      </c>
      <c r="T262" s="149">
        <f>S262*H262</f>
        <v>0</v>
      </c>
      <c r="AR262" s="150" t="s">
        <v>234</v>
      </c>
      <c r="AT262" s="150" t="s">
        <v>161</v>
      </c>
      <c r="AU262" s="150" t="s">
        <v>85</v>
      </c>
      <c r="AY262" s="16" t="s">
        <v>158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6" t="s">
        <v>83</v>
      </c>
      <c r="BK262" s="151">
        <f>ROUND(I262*H262,2)</f>
        <v>0</v>
      </c>
      <c r="BL262" s="16" t="s">
        <v>234</v>
      </c>
      <c r="BM262" s="150" t="s">
        <v>1420</v>
      </c>
    </row>
    <row r="263" spans="2:65" s="12" customFormat="1" ht="11.25">
      <c r="B263" s="152"/>
      <c r="D263" s="153" t="s">
        <v>192</v>
      </c>
      <c r="E263" s="154" t="s">
        <v>1</v>
      </c>
      <c r="F263" s="155" t="s">
        <v>1421</v>
      </c>
      <c r="H263" s="156">
        <v>8.1999999999999993</v>
      </c>
      <c r="I263" s="157"/>
      <c r="L263" s="152"/>
      <c r="M263" s="158"/>
      <c r="T263" s="159"/>
      <c r="AT263" s="154" t="s">
        <v>192</v>
      </c>
      <c r="AU263" s="154" t="s">
        <v>85</v>
      </c>
      <c r="AV263" s="12" t="s">
        <v>85</v>
      </c>
      <c r="AW263" s="12" t="s">
        <v>32</v>
      </c>
      <c r="AX263" s="12" t="s">
        <v>76</v>
      </c>
      <c r="AY263" s="154" t="s">
        <v>158</v>
      </c>
    </row>
    <row r="264" spans="2:65" s="12" customFormat="1" ht="11.25">
      <c r="B264" s="152"/>
      <c r="D264" s="153" t="s">
        <v>192</v>
      </c>
      <c r="E264" s="154" t="s">
        <v>1</v>
      </c>
      <c r="F264" s="155" t="s">
        <v>1422</v>
      </c>
      <c r="H264" s="156">
        <v>6.5</v>
      </c>
      <c r="I264" s="157"/>
      <c r="L264" s="152"/>
      <c r="M264" s="158"/>
      <c r="T264" s="159"/>
      <c r="AT264" s="154" t="s">
        <v>192</v>
      </c>
      <c r="AU264" s="154" t="s">
        <v>85</v>
      </c>
      <c r="AV264" s="12" t="s">
        <v>85</v>
      </c>
      <c r="AW264" s="12" t="s">
        <v>32</v>
      </c>
      <c r="AX264" s="12" t="s">
        <v>76</v>
      </c>
      <c r="AY264" s="154" t="s">
        <v>158</v>
      </c>
    </row>
    <row r="265" spans="2:65" s="13" customFormat="1" ht="11.25">
      <c r="B265" s="160"/>
      <c r="D265" s="153" t="s">
        <v>192</v>
      </c>
      <c r="E265" s="161" t="s">
        <v>1</v>
      </c>
      <c r="F265" s="162" t="s">
        <v>255</v>
      </c>
      <c r="H265" s="163">
        <v>14.7</v>
      </c>
      <c r="I265" s="164"/>
      <c r="L265" s="160"/>
      <c r="M265" s="165"/>
      <c r="T265" s="166"/>
      <c r="AT265" s="161" t="s">
        <v>192</v>
      </c>
      <c r="AU265" s="161" t="s">
        <v>85</v>
      </c>
      <c r="AV265" s="13" t="s">
        <v>165</v>
      </c>
      <c r="AW265" s="13" t="s">
        <v>32</v>
      </c>
      <c r="AX265" s="13" t="s">
        <v>83</v>
      </c>
      <c r="AY265" s="161" t="s">
        <v>158</v>
      </c>
    </row>
    <row r="266" spans="2:65" s="1" customFormat="1" ht="33" customHeight="1">
      <c r="B266" s="137"/>
      <c r="C266" s="138" t="s">
        <v>481</v>
      </c>
      <c r="D266" s="138" t="s">
        <v>161</v>
      </c>
      <c r="E266" s="139" t="s">
        <v>1423</v>
      </c>
      <c r="F266" s="140" t="s">
        <v>1424</v>
      </c>
      <c r="G266" s="141" t="s">
        <v>366</v>
      </c>
      <c r="H266" s="142">
        <v>5</v>
      </c>
      <c r="I266" s="143"/>
      <c r="J266" s="144">
        <f>ROUND(I266*H266,2)</f>
        <v>0</v>
      </c>
      <c r="K266" s="145"/>
      <c r="L266" s="31"/>
      <c r="M266" s="146" t="s">
        <v>1</v>
      </c>
      <c r="N266" s="147" t="s">
        <v>41</v>
      </c>
      <c r="P266" s="148">
        <f>O266*H266</f>
        <v>0</v>
      </c>
      <c r="Q266" s="148">
        <v>2.5739999999999999E-2</v>
      </c>
      <c r="R266" s="148">
        <f>Q266*H266</f>
        <v>0.12869999999999998</v>
      </c>
      <c r="S266" s="148">
        <v>0</v>
      </c>
      <c r="T266" s="149">
        <f>S266*H266</f>
        <v>0</v>
      </c>
      <c r="AR266" s="150" t="s">
        <v>234</v>
      </c>
      <c r="AT266" s="150" t="s">
        <v>161</v>
      </c>
      <c r="AU266" s="150" t="s">
        <v>85</v>
      </c>
      <c r="AY266" s="16" t="s">
        <v>158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6" t="s">
        <v>83</v>
      </c>
      <c r="BK266" s="151">
        <f>ROUND(I266*H266,2)</f>
        <v>0</v>
      </c>
      <c r="BL266" s="16" t="s">
        <v>234</v>
      </c>
      <c r="BM266" s="150" t="s">
        <v>1425</v>
      </c>
    </row>
    <row r="267" spans="2:65" s="12" customFormat="1" ht="11.25">
      <c r="B267" s="152"/>
      <c r="D267" s="153" t="s">
        <v>192</v>
      </c>
      <c r="E267" s="154" t="s">
        <v>1</v>
      </c>
      <c r="F267" s="155" t="s">
        <v>1426</v>
      </c>
      <c r="H267" s="156">
        <v>5</v>
      </c>
      <c r="I267" s="157"/>
      <c r="L267" s="152"/>
      <c r="M267" s="158"/>
      <c r="T267" s="159"/>
      <c r="AT267" s="154" t="s">
        <v>192</v>
      </c>
      <c r="AU267" s="154" t="s">
        <v>85</v>
      </c>
      <c r="AV267" s="12" t="s">
        <v>85</v>
      </c>
      <c r="AW267" s="12" t="s">
        <v>32</v>
      </c>
      <c r="AX267" s="12" t="s">
        <v>83</v>
      </c>
      <c r="AY267" s="154" t="s">
        <v>158</v>
      </c>
    </row>
    <row r="268" spans="2:65" s="1" customFormat="1" ht="24.2" customHeight="1">
      <c r="B268" s="137"/>
      <c r="C268" s="138" t="s">
        <v>486</v>
      </c>
      <c r="D268" s="138" t="s">
        <v>161</v>
      </c>
      <c r="E268" s="139" t="s">
        <v>397</v>
      </c>
      <c r="F268" s="140" t="s">
        <v>398</v>
      </c>
      <c r="G268" s="141" t="s">
        <v>205</v>
      </c>
      <c r="H268" s="142">
        <v>1.2190000000000001</v>
      </c>
      <c r="I268" s="143"/>
      <c r="J268" s="144">
        <f>ROUND(I268*H268,2)</f>
        <v>0</v>
      </c>
      <c r="K268" s="145"/>
      <c r="L268" s="31"/>
      <c r="M268" s="146" t="s">
        <v>1</v>
      </c>
      <c r="N268" s="147" t="s">
        <v>41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234</v>
      </c>
      <c r="AT268" s="150" t="s">
        <v>161</v>
      </c>
      <c r="AU268" s="150" t="s">
        <v>85</v>
      </c>
      <c r="AY268" s="16" t="s">
        <v>158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6" t="s">
        <v>83</v>
      </c>
      <c r="BK268" s="151">
        <f>ROUND(I268*H268,2)</f>
        <v>0</v>
      </c>
      <c r="BL268" s="16" t="s">
        <v>234</v>
      </c>
      <c r="BM268" s="150" t="s">
        <v>1427</v>
      </c>
    </row>
    <row r="269" spans="2:65" s="11" customFormat="1" ht="22.9" customHeight="1">
      <c r="B269" s="126"/>
      <c r="D269" s="127" t="s">
        <v>75</v>
      </c>
      <c r="E269" s="135" t="s">
        <v>411</v>
      </c>
      <c r="F269" s="135" t="s">
        <v>412</v>
      </c>
      <c r="I269" s="129"/>
      <c r="J269" s="136">
        <f>BK269</f>
        <v>0</v>
      </c>
      <c r="L269" s="126"/>
      <c r="M269" s="130"/>
      <c r="P269" s="131">
        <f>SUM(P270:P275)</f>
        <v>0</v>
      </c>
      <c r="R269" s="131">
        <f>SUM(R270:R275)</f>
        <v>8.9600000000000013E-2</v>
      </c>
      <c r="T269" s="132">
        <f>SUM(T270:T275)</f>
        <v>0</v>
      </c>
      <c r="AR269" s="127" t="s">
        <v>85</v>
      </c>
      <c r="AT269" s="133" t="s">
        <v>75</v>
      </c>
      <c r="AU269" s="133" t="s">
        <v>83</v>
      </c>
      <c r="AY269" s="127" t="s">
        <v>158</v>
      </c>
      <c r="BK269" s="134">
        <f>SUM(BK270:BK275)</f>
        <v>0</v>
      </c>
    </row>
    <row r="270" spans="2:65" s="1" customFormat="1" ht="24.2" customHeight="1">
      <c r="B270" s="137"/>
      <c r="C270" s="138" t="s">
        <v>491</v>
      </c>
      <c r="D270" s="138" t="s">
        <v>161</v>
      </c>
      <c r="E270" s="139" t="s">
        <v>419</v>
      </c>
      <c r="F270" s="140" t="s">
        <v>420</v>
      </c>
      <c r="G270" s="141" t="s">
        <v>366</v>
      </c>
      <c r="H270" s="142">
        <v>4</v>
      </c>
      <c r="I270" s="143"/>
      <c r="J270" s="144">
        <f t="shared" ref="J270:J275" si="20">ROUND(I270*H270,2)</f>
        <v>0</v>
      </c>
      <c r="K270" s="145"/>
      <c r="L270" s="31"/>
      <c r="M270" s="146" t="s">
        <v>1</v>
      </c>
      <c r="N270" s="147" t="s">
        <v>41</v>
      </c>
      <c r="P270" s="148">
        <f t="shared" ref="P270:P275" si="21">O270*H270</f>
        <v>0</v>
      </c>
      <c r="Q270" s="148">
        <v>0</v>
      </c>
      <c r="R270" s="148">
        <f t="shared" ref="R270:R275" si="22">Q270*H270</f>
        <v>0</v>
      </c>
      <c r="S270" s="148">
        <v>0</v>
      </c>
      <c r="T270" s="149">
        <f t="shared" ref="T270:T275" si="23">S270*H270</f>
        <v>0</v>
      </c>
      <c r="AR270" s="150" t="s">
        <v>234</v>
      </c>
      <c r="AT270" s="150" t="s">
        <v>161</v>
      </c>
      <c r="AU270" s="150" t="s">
        <v>85</v>
      </c>
      <c r="AY270" s="16" t="s">
        <v>158</v>
      </c>
      <c r="BE270" s="151">
        <f t="shared" ref="BE270:BE275" si="24">IF(N270="základní",J270,0)</f>
        <v>0</v>
      </c>
      <c r="BF270" s="151">
        <f t="shared" ref="BF270:BF275" si="25">IF(N270="snížená",J270,0)</f>
        <v>0</v>
      </c>
      <c r="BG270" s="151">
        <f t="shared" ref="BG270:BG275" si="26">IF(N270="zákl. přenesená",J270,0)</f>
        <v>0</v>
      </c>
      <c r="BH270" s="151">
        <f t="shared" ref="BH270:BH275" si="27">IF(N270="sníž. přenesená",J270,0)</f>
        <v>0</v>
      </c>
      <c r="BI270" s="151">
        <f t="shared" ref="BI270:BI275" si="28">IF(N270="nulová",J270,0)</f>
        <v>0</v>
      </c>
      <c r="BJ270" s="16" t="s">
        <v>83</v>
      </c>
      <c r="BK270" s="151">
        <f t="shared" ref="BK270:BK275" si="29">ROUND(I270*H270,2)</f>
        <v>0</v>
      </c>
      <c r="BL270" s="16" t="s">
        <v>234</v>
      </c>
      <c r="BM270" s="150" t="s">
        <v>1428</v>
      </c>
    </row>
    <row r="271" spans="2:65" s="1" customFormat="1" ht="24.2" customHeight="1">
      <c r="B271" s="137"/>
      <c r="C271" s="167" t="s">
        <v>495</v>
      </c>
      <c r="D271" s="167" t="s">
        <v>267</v>
      </c>
      <c r="E271" s="168" t="s">
        <v>423</v>
      </c>
      <c r="F271" s="169" t="s">
        <v>424</v>
      </c>
      <c r="G271" s="170" t="s">
        <v>366</v>
      </c>
      <c r="H271" s="171">
        <v>3</v>
      </c>
      <c r="I271" s="172"/>
      <c r="J271" s="173">
        <f t="shared" si="20"/>
        <v>0</v>
      </c>
      <c r="K271" s="174"/>
      <c r="L271" s="175"/>
      <c r="M271" s="176" t="s">
        <v>1</v>
      </c>
      <c r="N271" s="177" t="s">
        <v>41</v>
      </c>
      <c r="P271" s="148">
        <f t="shared" si="21"/>
        <v>0</v>
      </c>
      <c r="Q271" s="148">
        <v>1.7500000000000002E-2</v>
      </c>
      <c r="R271" s="148">
        <f t="shared" si="22"/>
        <v>5.2500000000000005E-2</v>
      </c>
      <c r="S271" s="148">
        <v>0</v>
      </c>
      <c r="T271" s="149">
        <f t="shared" si="23"/>
        <v>0</v>
      </c>
      <c r="AR271" s="150" t="s">
        <v>316</v>
      </c>
      <c r="AT271" s="150" t="s">
        <v>267</v>
      </c>
      <c r="AU271" s="150" t="s">
        <v>85</v>
      </c>
      <c r="AY271" s="16" t="s">
        <v>158</v>
      </c>
      <c r="BE271" s="151">
        <f t="shared" si="24"/>
        <v>0</v>
      </c>
      <c r="BF271" s="151">
        <f t="shared" si="25"/>
        <v>0</v>
      </c>
      <c r="BG271" s="151">
        <f t="shared" si="26"/>
        <v>0</v>
      </c>
      <c r="BH271" s="151">
        <f t="shared" si="27"/>
        <v>0</v>
      </c>
      <c r="BI271" s="151">
        <f t="shared" si="28"/>
        <v>0</v>
      </c>
      <c r="BJ271" s="16" t="s">
        <v>83</v>
      </c>
      <c r="BK271" s="151">
        <f t="shared" si="29"/>
        <v>0</v>
      </c>
      <c r="BL271" s="16" t="s">
        <v>234</v>
      </c>
      <c r="BM271" s="150" t="s">
        <v>1429</v>
      </c>
    </row>
    <row r="272" spans="2:65" s="1" customFormat="1" ht="24.2" customHeight="1">
      <c r="B272" s="137"/>
      <c r="C272" s="167" t="s">
        <v>500</v>
      </c>
      <c r="D272" s="167" t="s">
        <v>267</v>
      </c>
      <c r="E272" s="168" t="s">
        <v>427</v>
      </c>
      <c r="F272" s="169" t="s">
        <v>428</v>
      </c>
      <c r="G272" s="170" t="s">
        <v>366</v>
      </c>
      <c r="H272" s="171">
        <v>1</v>
      </c>
      <c r="I272" s="172"/>
      <c r="J272" s="173">
        <f t="shared" si="20"/>
        <v>0</v>
      </c>
      <c r="K272" s="174"/>
      <c r="L272" s="175"/>
      <c r="M272" s="176" t="s">
        <v>1</v>
      </c>
      <c r="N272" s="177" t="s">
        <v>41</v>
      </c>
      <c r="P272" s="148">
        <f t="shared" si="21"/>
        <v>0</v>
      </c>
      <c r="Q272" s="148">
        <v>1.95E-2</v>
      </c>
      <c r="R272" s="148">
        <f t="shared" si="22"/>
        <v>1.95E-2</v>
      </c>
      <c r="S272" s="148">
        <v>0</v>
      </c>
      <c r="T272" s="149">
        <f t="shared" si="23"/>
        <v>0</v>
      </c>
      <c r="AR272" s="150" t="s">
        <v>316</v>
      </c>
      <c r="AT272" s="150" t="s">
        <v>267</v>
      </c>
      <c r="AU272" s="150" t="s">
        <v>85</v>
      </c>
      <c r="AY272" s="16" t="s">
        <v>158</v>
      </c>
      <c r="BE272" s="151">
        <f t="shared" si="24"/>
        <v>0</v>
      </c>
      <c r="BF272" s="151">
        <f t="shared" si="25"/>
        <v>0</v>
      </c>
      <c r="BG272" s="151">
        <f t="shared" si="26"/>
        <v>0</v>
      </c>
      <c r="BH272" s="151">
        <f t="shared" si="27"/>
        <v>0</v>
      </c>
      <c r="BI272" s="151">
        <f t="shared" si="28"/>
        <v>0</v>
      </c>
      <c r="BJ272" s="16" t="s">
        <v>83</v>
      </c>
      <c r="BK272" s="151">
        <f t="shared" si="29"/>
        <v>0</v>
      </c>
      <c r="BL272" s="16" t="s">
        <v>234</v>
      </c>
      <c r="BM272" s="150" t="s">
        <v>1430</v>
      </c>
    </row>
    <row r="273" spans="2:65" s="1" customFormat="1" ht="16.5" customHeight="1">
      <c r="B273" s="137"/>
      <c r="C273" s="167" t="s">
        <v>506</v>
      </c>
      <c r="D273" s="167" t="s">
        <v>267</v>
      </c>
      <c r="E273" s="168" t="s">
        <v>431</v>
      </c>
      <c r="F273" s="169" t="s">
        <v>432</v>
      </c>
      <c r="G273" s="170" t="s">
        <v>366</v>
      </c>
      <c r="H273" s="171">
        <v>4</v>
      </c>
      <c r="I273" s="172"/>
      <c r="J273" s="173">
        <f t="shared" si="20"/>
        <v>0</v>
      </c>
      <c r="K273" s="174"/>
      <c r="L273" s="175"/>
      <c r="M273" s="176" t="s">
        <v>1</v>
      </c>
      <c r="N273" s="177" t="s">
        <v>41</v>
      </c>
      <c r="P273" s="148">
        <f t="shared" si="21"/>
        <v>0</v>
      </c>
      <c r="Q273" s="148">
        <v>2.2000000000000001E-3</v>
      </c>
      <c r="R273" s="148">
        <f t="shared" si="22"/>
        <v>8.8000000000000005E-3</v>
      </c>
      <c r="S273" s="148">
        <v>0</v>
      </c>
      <c r="T273" s="149">
        <f t="shared" si="23"/>
        <v>0</v>
      </c>
      <c r="AR273" s="150" t="s">
        <v>316</v>
      </c>
      <c r="AT273" s="150" t="s">
        <v>267</v>
      </c>
      <c r="AU273" s="150" t="s">
        <v>85</v>
      </c>
      <c r="AY273" s="16" t="s">
        <v>158</v>
      </c>
      <c r="BE273" s="151">
        <f t="shared" si="24"/>
        <v>0</v>
      </c>
      <c r="BF273" s="151">
        <f t="shared" si="25"/>
        <v>0</v>
      </c>
      <c r="BG273" s="151">
        <f t="shared" si="26"/>
        <v>0</v>
      </c>
      <c r="BH273" s="151">
        <f t="shared" si="27"/>
        <v>0</v>
      </c>
      <c r="BI273" s="151">
        <f t="shared" si="28"/>
        <v>0</v>
      </c>
      <c r="BJ273" s="16" t="s">
        <v>83</v>
      </c>
      <c r="BK273" s="151">
        <f t="shared" si="29"/>
        <v>0</v>
      </c>
      <c r="BL273" s="16" t="s">
        <v>234</v>
      </c>
      <c r="BM273" s="150" t="s">
        <v>1431</v>
      </c>
    </row>
    <row r="274" spans="2:65" s="1" customFormat="1" ht="16.5" customHeight="1">
      <c r="B274" s="137"/>
      <c r="C274" s="167" t="s">
        <v>510</v>
      </c>
      <c r="D274" s="167" t="s">
        <v>267</v>
      </c>
      <c r="E274" s="168" t="s">
        <v>439</v>
      </c>
      <c r="F274" s="169" t="s">
        <v>440</v>
      </c>
      <c r="G274" s="170" t="s">
        <v>366</v>
      </c>
      <c r="H274" s="171">
        <v>4</v>
      </c>
      <c r="I274" s="172"/>
      <c r="J274" s="173">
        <f t="shared" si="20"/>
        <v>0</v>
      </c>
      <c r="K274" s="174"/>
      <c r="L274" s="175"/>
      <c r="M274" s="176" t="s">
        <v>1</v>
      </c>
      <c r="N274" s="177" t="s">
        <v>41</v>
      </c>
      <c r="P274" s="148">
        <f t="shared" si="21"/>
        <v>0</v>
      </c>
      <c r="Q274" s="148">
        <v>2.2000000000000001E-3</v>
      </c>
      <c r="R274" s="148">
        <f t="shared" si="22"/>
        <v>8.8000000000000005E-3</v>
      </c>
      <c r="S274" s="148">
        <v>0</v>
      </c>
      <c r="T274" s="149">
        <f t="shared" si="23"/>
        <v>0</v>
      </c>
      <c r="AR274" s="150" t="s">
        <v>316</v>
      </c>
      <c r="AT274" s="150" t="s">
        <v>267</v>
      </c>
      <c r="AU274" s="150" t="s">
        <v>85</v>
      </c>
      <c r="AY274" s="16" t="s">
        <v>158</v>
      </c>
      <c r="BE274" s="151">
        <f t="shared" si="24"/>
        <v>0</v>
      </c>
      <c r="BF274" s="151">
        <f t="shared" si="25"/>
        <v>0</v>
      </c>
      <c r="BG274" s="151">
        <f t="shared" si="26"/>
        <v>0</v>
      </c>
      <c r="BH274" s="151">
        <f t="shared" si="27"/>
        <v>0</v>
      </c>
      <c r="BI274" s="151">
        <f t="shared" si="28"/>
        <v>0</v>
      </c>
      <c r="BJ274" s="16" t="s">
        <v>83</v>
      </c>
      <c r="BK274" s="151">
        <f t="shared" si="29"/>
        <v>0</v>
      </c>
      <c r="BL274" s="16" t="s">
        <v>234</v>
      </c>
      <c r="BM274" s="150" t="s">
        <v>1432</v>
      </c>
    </row>
    <row r="275" spans="2:65" s="1" customFormat="1" ht="24.2" customHeight="1">
      <c r="B275" s="137"/>
      <c r="C275" s="138" t="s">
        <v>515</v>
      </c>
      <c r="D275" s="138" t="s">
        <v>161</v>
      </c>
      <c r="E275" s="139" t="s">
        <v>457</v>
      </c>
      <c r="F275" s="140" t="s">
        <v>458</v>
      </c>
      <c r="G275" s="141" t="s">
        <v>205</v>
      </c>
      <c r="H275" s="142">
        <v>0.09</v>
      </c>
      <c r="I275" s="143"/>
      <c r="J275" s="144">
        <f t="shared" si="20"/>
        <v>0</v>
      </c>
      <c r="K275" s="145"/>
      <c r="L275" s="31"/>
      <c r="M275" s="146" t="s">
        <v>1</v>
      </c>
      <c r="N275" s="147" t="s">
        <v>41</v>
      </c>
      <c r="P275" s="148">
        <f t="shared" si="21"/>
        <v>0</v>
      </c>
      <c r="Q275" s="148">
        <v>0</v>
      </c>
      <c r="R275" s="148">
        <f t="shared" si="22"/>
        <v>0</v>
      </c>
      <c r="S275" s="148">
        <v>0</v>
      </c>
      <c r="T275" s="149">
        <f t="shared" si="23"/>
        <v>0</v>
      </c>
      <c r="AR275" s="150" t="s">
        <v>234</v>
      </c>
      <c r="AT275" s="150" t="s">
        <v>161</v>
      </c>
      <c r="AU275" s="150" t="s">
        <v>85</v>
      </c>
      <c r="AY275" s="16" t="s">
        <v>158</v>
      </c>
      <c r="BE275" s="151">
        <f t="shared" si="24"/>
        <v>0</v>
      </c>
      <c r="BF275" s="151">
        <f t="shared" si="25"/>
        <v>0</v>
      </c>
      <c r="BG275" s="151">
        <f t="shared" si="26"/>
        <v>0</v>
      </c>
      <c r="BH275" s="151">
        <f t="shared" si="27"/>
        <v>0</v>
      </c>
      <c r="BI275" s="151">
        <f t="shared" si="28"/>
        <v>0</v>
      </c>
      <c r="BJ275" s="16" t="s">
        <v>83</v>
      </c>
      <c r="BK275" s="151">
        <f t="shared" si="29"/>
        <v>0</v>
      </c>
      <c r="BL275" s="16" t="s">
        <v>234</v>
      </c>
      <c r="BM275" s="150" t="s">
        <v>1433</v>
      </c>
    </row>
    <row r="276" spans="2:65" s="11" customFormat="1" ht="22.9" customHeight="1">
      <c r="B276" s="126"/>
      <c r="D276" s="127" t="s">
        <v>75</v>
      </c>
      <c r="E276" s="135" t="s">
        <v>460</v>
      </c>
      <c r="F276" s="135" t="s">
        <v>461</v>
      </c>
      <c r="I276" s="129"/>
      <c r="J276" s="136">
        <f>BK276</f>
        <v>0</v>
      </c>
      <c r="L276" s="126"/>
      <c r="M276" s="130"/>
      <c r="P276" s="131">
        <f>SUM(P277:P300)</f>
        <v>0</v>
      </c>
      <c r="R276" s="131">
        <f>SUM(R277:R300)</f>
        <v>2.0986506</v>
      </c>
      <c r="T276" s="132">
        <f>SUM(T277:T300)</f>
        <v>0.99884699999999993</v>
      </c>
      <c r="AR276" s="127" t="s">
        <v>85</v>
      </c>
      <c r="AT276" s="133" t="s">
        <v>75</v>
      </c>
      <c r="AU276" s="133" t="s">
        <v>83</v>
      </c>
      <c r="AY276" s="127" t="s">
        <v>158</v>
      </c>
      <c r="BK276" s="134">
        <f>SUM(BK277:BK300)</f>
        <v>0</v>
      </c>
    </row>
    <row r="277" spans="2:65" s="1" customFormat="1" ht="16.5" customHeight="1">
      <c r="B277" s="137"/>
      <c r="C277" s="138" t="s">
        <v>521</v>
      </c>
      <c r="D277" s="138" t="s">
        <v>161</v>
      </c>
      <c r="E277" s="139" t="s">
        <v>463</v>
      </c>
      <c r="F277" s="140" t="s">
        <v>464</v>
      </c>
      <c r="G277" s="141" t="s">
        <v>220</v>
      </c>
      <c r="H277" s="142">
        <v>46.69</v>
      </c>
      <c r="I277" s="143"/>
      <c r="J277" s="144">
        <f>ROUND(I277*H277,2)</f>
        <v>0</v>
      </c>
      <c r="K277" s="145"/>
      <c r="L277" s="31"/>
      <c r="M277" s="146" t="s">
        <v>1</v>
      </c>
      <c r="N277" s="147" t="s">
        <v>41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234</v>
      </c>
      <c r="AT277" s="150" t="s">
        <v>161</v>
      </c>
      <c r="AU277" s="150" t="s">
        <v>85</v>
      </c>
      <c r="AY277" s="16" t="s">
        <v>158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6" t="s">
        <v>83</v>
      </c>
      <c r="BK277" s="151">
        <f>ROUND(I277*H277,2)</f>
        <v>0</v>
      </c>
      <c r="BL277" s="16" t="s">
        <v>234</v>
      </c>
      <c r="BM277" s="150" t="s">
        <v>1434</v>
      </c>
    </row>
    <row r="278" spans="2:65" s="1" customFormat="1" ht="16.5" customHeight="1">
      <c r="B278" s="137"/>
      <c r="C278" s="138" t="s">
        <v>526</v>
      </c>
      <c r="D278" s="138" t="s">
        <v>161</v>
      </c>
      <c r="E278" s="139" t="s">
        <v>469</v>
      </c>
      <c r="F278" s="140" t="s">
        <v>470</v>
      </c>
      <c r="G278" s="141" t="s">
        <v>220</v>
      </c>
      <c r="H278" s="142">
        <v>46.69</v>
      </c>
      <c r="I278" s="143"/>
      <c r="J278" s="144">
        <f>ROUND(I278*H278,2)</f>
        <v>0</v>
      </c>
      <c r="K278" s="145"/>
      <c r="L278" s="31"/>
      <c r="M278" s="146" t="s">
        <v>1</v>
      </c>
      <c r="N278" s="147" t="s">
        <v>41</v>
      </c>
      <c r="P278" s="148">
        <f>O278*H278</f>
        <v>0</v>
      </c>
      <c r="Q278" s="148">
        <v>2.9999999999999997E-4</v>
      </c>
      <c r="R278" s="148">
        <f>Q278*H278</f>
        <v>1.4006999999999999E-2</v>
      </c>
      <c r="S278" s="148">
        <v>0</v>
      </c>
      <c r="T278" s="149">
        <f>S278*H278</f>
        <v>0</v>
      </c>
      <c r="AR278" s="150" t="s">
        <v>234</v>
      </c>
      <c r="AT278" s="150" t="s">
        <v>161</v>
      </c>
      <c r="AU278" s="150" t="s">
        <v>85</v>
      </c>
      <c r="AY278" s="16" t="s">
        <v>158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6" t="s">
        <v>83</v>
      </c>
      <c r="BK278" s="151">
        <f>ROUND(I278*H278,2)</f>
        <v>0</v>
      </c>
      <c r="BL278" s="16" t="s">
        <v>234</v>
      </c>
      <c r="BM278" s="150" t="s">
        <v>1435</v>
      </c>
    </row>
    <row r="279" spans="2:65" s="1" customFormat="1" ht="24.2" customHeight="1">
      <c r="B279" s="137"/>
      <c r="C279" s="138" t="s">
        <v>533</v>
      </c>
      <c r="D279" s="138" t="s">
        <v>161</v>
      </c>
      <c r="E279" s="139" t="s">
        <v>473</v>
      </c>
      <c r="F279" s="140" t="s">
        <v>474</v>
      </c>
      <c r="G279" s="141" t="s">
        <v>220</v>
      </c>
      <c r="H279" s="142">
        <v>46.69</v>
      </c>
      <c r="I279" s="143"/>
      <c r="J279" s="144">
        <f>ROUND(I279*H279,2)</f>
        <v>0</v>
      </c>
      <c r="K279" s="145"/>
      <c r="L279" s="31"/>
      <c r="M279" s="146" t="s">
        <v>1</v>
      </c>
      <c r="N279" s="147" t="s">
        <v>41</v>
      </c>
      <c r="P279" s="148">
        <f>O279*H279</f>
        <v>0</v>
      </c>
      <c r="Q279" s="148">
        <v>7.4999999999999997E-3</v>
      </c>
      <c r="R279" s="148">
        <f>Q279*H279</f>
        <v>0.35017499999999996</v>
      </c>
      <c r="S279" s="148">
        <v>0</v>
      </c>
      <c r="T279" s="149">
        <f>S279*H279</f>
        <v>0</v>
      </c>
      <c r="AR279" s="150" t="s">
        <v>234</v>
      </c>
      <c r="AT279" s="150" t="s">
        <v>161</v>
      </c>
      <c r="AU279" s="150" t="s">
        <v>85</v>
      </c>
      <c r="AY279" s="16" t="s">
        <v>158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6" t="s">
        <v>83</v>
      </c>
      <c r="BK279" s="151">
        <f>ROUND(I279*H279,2)</f>
        <v>0</v>
      </c>
      <c r="BL279" s="16" t="s">
        <v>234</v>
      </c>
      <c r="BM279" s="150" t="s">
        <v>1436</v>
      </c>
    </row>
    <row r="280" spans="2:65" s="1" customFormat="1" ht="24.2" customHeight="1">
      <c r="B280" s="137"/>
      <c r="C280" s="138" t="s">
        <v>537</v>
      </c>
      <c r="D280" s="138" t="s">
        <v>161</v>
      </c>
      <c r="E280" s="139" t="s">
        <v>1437</v>
      </c>
      <c r="F280" s="140" t="s">
        <v>1438</v>
      </c>
      <c r="G280" s="141" t="s">
        <v>263</v>
      </c>
      <c r="H280" s="142">
        <v>16.899999999999999</v>
      </c>
      <c r="I280" s="143"/>
      <c r="J280" s="144">
        <f>ROUND(I280*H280,2)</f>
        <v>0</v>
      </c>
      <c r="K280" s="145"/>
      <c r="L280" s="31"/>
      <c r="M280" s="146" t="s">
        <v>1</v>
      </c>
      <c r="N280" s="147" t="s">
        <v>41</v>
      </c>
      <c r="P280" s="148">
        <f>O280*H280</f>
        <v>0</v>
      </c>
      <c r="Q280" s="148">
        <v>0</v>
      </c>
      <c r="R280" s="148">
        <f>Q280*H280</f>
        <v>0</v>
      </c>
      <c r="S280" s="148">
        <v>3.2499999999999999E-3</v>
      </c>
      <c r="T280" s="149">
        <f>S280*H280</f>
        <v>5.4924999999999995E-2</v>
      </c>
      <c r="AR280" s="150" t="s">
        <v>234</v>
      </c>
      <c r="AT280" s="150" t="s">
        <v>161</v>
      </c>
      <c r="AU280" s="150" t="s">
        <v>85</v>
      </c>
      <c r="AY280" s="16" t="s">
        <v>158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6" t="s">
        <v>83</v>
      </c>
      <c r="BK280" s="151">
        <f>ROUND(I280*H280,2)</f>
        <v>0</v>
      </c>
      <c r="BL280" s="16" t="s">
        <v>234</v>
      </c>
      <c r="BM280" s="150" t="s">
        <v>1439</v>
      </c>
    </row>
    <row r="281" spans="2:65" s="12" customFormat="1" ht="11.25">
      <c r="B281" s="152"/>
      <c r="D281" s="153" t="s">
        <v>192</v>
      </c>
      <c r="E281" s="154" t="s">
        <v>1</v>
      </c>
      <c r="F281" s="155" t="s">
        <v>1440</v>
      </c>
      <c r="H281" s="156">
        <v>16.899999999999999</v>
      </c>
      <c r="I281" s="157"/>
      <c r="L281" s="152"/>
      <c r="M281" s="158"/>
      <c r="T281" s="159"/>
      <c r="AT281" s="154" t="s">
        <v>192</v>
      </c>
      <c r="AU281" s="154" t="s">
        <v>85</v>
      </c>
      <c r="AV281" s="12" t="s">
        <v>85</v>
      </c>
      <c r="AW281" s="12" t="s">
        <v>32</v>
      </c>
      <c r="AX281" s="12" t="s">
        <v>83</v>
      </c>
      <c r="AY281" s="154" t="s">
        <v>158</v>
      </c>
    </row>
    <row r="282" spans="2:65" s="1" customFormat="1" ht="33" customHeight="1">
      <c r="B282" s="137"/>
      <c r="C282" s="138" t="s">
        <v>541</v>
      </c>
      <c r="D282" s="138" t="s">
        <v>161</v>
      </c>
      <c r="E282" s="139" t="s">
        <v>477</v>
      </c>
      <c r="F282" s="140" t="s">
        <v>478</v>
      </c>
      <c r="G282" s="141" t="s">
        <v>263</v>
      </c>
      <c r="H282" s="142">
        <v>33.14</v>
      </c>
      <c r="I282" s="143"/>
      <c r="J282" s="144">
        <f>ROUND(I282*H282,2)</f>
        <v>0</v>
      </c>
      <c r="K282" s="145"/>
      <c r="L282" s="31"/>
      <c r="M282" s="146" t="s">
        <v>1</v>
      </c>
      <c r="N282" s="147" t="s">
        <v>41</v>
      </c>
      <c r="P282" s="148">
        <f>O282*H282</f>
        <v>0</v>
      </c>
      <c r="Q282" s="148">
        <v>4.2999999999999999E-4</v>
      </c>
      <c r="R282" s="148">
        <f>Q282*H282</f>
        <v>1.4250199999999999E-2</v>
      </c>
      <c r="S282" s="148">
        <v>0</v>
      </c>
      <c r="T282" s="149">
        <f>S282*H282</f>
        <v>0</v>
      </c>
      <c r="AR282" s="150" t="s">
        <v>234</v>
      </c>
      <c r="AT282" s="150" t="s">
        <v>161</v>
      </c>
      <c r="AU282" s="150" t="s">
        <v>85</v>
      </c>
      <c r="AY282" s="16" t="s">
        <v>158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6" t="s">
        <v>83</v>
      </c>
      <c r="BK282" s="151">
        <f>ROUND(I282*H282,2)</f>
        <v>0</v>
      </c>
      <c r="BL282" s="16" t="s">
        <v>234</v>
      </c>
      <c r="BM282" s="150" t="s">
        <v>1441</v>
      </c>
    </row>
    <row r="283" spans="2:65" s="12" customFormat="1" ht="11.25">
      <c r="B283" s="152"/>
      <c r="D283" s="153" t="s">
        <v>192</v>
      </c>
      <c r="E283" s="154" t="s">
        <v>1</v>
      </c>
      <c r="F283" s="155" t="s">
        <v>1442</v>
      </c>
      <c r="H283" s="156">
        <v>28.8</v>
      </c>
      <c r="I283" s="157"/>
      <c r="L283" s="152"/>
      <c r="M283" s="158"/>
      <c r="T283" s="159"/>
      <c r="AT283" s="154" t="s">
        <v>192</v>
      </c>
      <c r="AU283" s="154" t="s">
        <v>85</v>
      </c>
      <c r="AV283" s="12" t="s">
        <v>85</v>
      </c>
      <c r="AW283" s="12" t="s">
        <v>32</v>
      </c>
      <c r="AX283" s="12" t="s">
        <v>76</v>
      </c>
      <c r="AY283" s="154" t="s">
        <v>158</v>
      </c>
    </row>
    <row r="284" spans="2:65" s="12" customFormat="1" ht="11.25">
      <c r="B284" s="152"/>
      <c r="D284" s="153" t="s">
        <v>192</v>
      </c>
      <c r="E284" s="154" t="s">
        <v>1</v>
      </c>
      <c r="F284" s="155" t="s">
        <v>1443</v>
      </c>
      <c r="H284" s="156">
        <v>4.34</v>
      </c>
      <c r="I284" s="157"/>
      <c r="L284" s="152"/>
      <c r="M284" s="158"/>
      <c r="T284" s="159"/>
      <c r="AT284" s="154" t="s">
        <v>192</v>
      </c>
      <c r="AU284" s="154" t="s">
        <v>85</v>
      </c>
      <c r="AV284" s="12" t="s">
        <v>85</v>
      </c>
      <c r="AW284" s="12" t="s">
        <v>32</v>
      </c>
      <c r="AX284" s="12" t="s">
        <v>76</v>
      </c>
      <c r="AY284" s="154" t="s">
        <v>158</v>
      </c>
    </row>
    <row r="285" spans="2:65" s="13" customFormat="1" ht="11.25">
      <c r="B285" s="160"/>
      <c r="D285" s="153" t="s">
        <v>192</v>
      </c>
      <c r="E285" s="161" t="s">
        <v>1</v>
      </c>
      <c r="F285" s="162" t="s">
        <v>255</v>
      </c>
      <c r="H285" s="163">
        <v>33.14</v>
      </c>
      <c r="I285" s="164"/>
      <c r="L285" s="160"/>
      <c r="M285" s="165"/>
      <c r="T285" s="166"/>
      <c r="AT285" s="161" t="s">
        <v>192</v>
      </c>
      <c r="AU285" s="161" t="s">
        <v>85</v>
      </c>
      <c r="AV285" s="13" t="s">
        <v>165</v>
      </c>
      <c r="AW285" s="13" t="s">
        <v>32</v>
      </c>
      <c r="AX285" s="13" t="s">
        <v>83</v>
      </c>
      <c r="AY285" s="161" t="s">
        <v>158</v>
      </c>
    </row>
    <row r="286" spans="2:65" s="1" customFormat="1" ht="24.2" customHeight="1">
      <c r="B286" s="137"/>
      <c r="C286" s="167" t="s">
        <v>549</v>
      </c>
      <c r="D286" s="167" t="s">
        <v>267</v>
      </c>
      <c r="E286" s="168" t="s">
        <v>482</v>
      </c>
      <c r="F286" s="169" t="s">
        <v>483</v>
      </c>
      <c r="G286" s="170" t="s">
        <v>366</v>
      </c>
      <c r="H286" s="171">
        <v>82.022000000000006</v>
      </c>
      <c r="I286" s="172"/>
      <c r="J286" s="173">
        <f>ROUND(I286*H286,2)</f>
        <v>0</v>
      </c>
      <c r="K286" s="174"/>
      <c r="L286" s="175"/>
      <c r="M286" s="176" t="s">
        <v>1</v>
      </c>
      <c r="N286" s="177" t="s">
        <v>41</v>
      </c>
      <c r="P286" s="148">
        <f>O286*H286</f>
        <v>0</v>
      </c>
      <c r="Q286" s="148">
        <v>8.9999999999999998E-4</v>
      </c>
      <c r="R286" s="148">
        <f>Q286*H286</f>
        <v>7.3819800000000005E-2</v>
      </c>
      <c r="S286" s="148">
        <v>0</v>
      </c>
      <c r="T286" s="149">
        <f>S286*H286</f>
        <v>0</v>
      </c>
      <c r="AR286" s="150" t="s">
        <v>316</v>
      </c>
      <c r="AT286" s="150" t="s">
        <v>267</v>
      </c>
      <c r="AU286" s="150" t="s">
        <v>85</v>
      </c>
      <c r="AY286" s="16" t="s">
        <v>158</v>
      </c>
      <c r="BE286" s="151">
        <f>IF(N286="základní",J286,0)</f>
        <v>0</v>
      </c>
      <c r="BF286" s="151">
        <f>IF(N286="snížená",J286,0)</f>
        <v>0</v>
      </c>
      <c r="BG286" s="151">
        <f>IF(N286="zákl. přenesená",J286,0)</f>
        <v>0</v>
      </c>
      <c r="BH286" s="151">
        <f>IF(N286="sníž. přenesená",J286,0)</f>
        <v>0</v>
      </c>
      <c r="BI286" s="151">
        <f>IF(N286="nulová",J286,0)</f>
        <v>0</v>
      </c>
      <c r="BJ286" s="16" t="s">
        <v>83</v>
      </c>
      <c r="BK286" s="151">
        <f>ROUND(I286*H286,2)</f>
        <v>0</v>
      </c>
      <c r="BL286" s="16" t="s">
        <v>234</v>
      </c>
      <c r="BM286" s="150" t="s">
        <v>1444</v>
      </c>
    </row>
    <row r="287" spans="2:65" s="12" customFormat="1" ht="11.25">
      <c r="B287" s="152"/>
      <c r="D287" s="153" t="s">
        <v>192</v>
      </c>
      <c r="F287" s="155" t="s">
        <v>1445</v>
      </c>
      <c r="H287" s="156">
        <v>82.022000000000006</v>
      </c>
      <c r="I287" s="157"/>
      <c r="L287" s="152"/>
      <c r="M287" s="158"/>
      <c r="T287" s="159"/>
      <c r="AT287" s="154" t="s">
        <v>192</v>
      </c>
      <c r="AU287" s="154" t="s">
        <v>85</v>
      </c>
      <c r="AV287" s="12" t="s">
        <v>85</v>
      </c>
      <c r="AW287" s="12" t="s">
        <v>3</v>
      </c>
      <c r="AX287" s="12" t="s">
        <v>83</v>
      </c>
      <c r="AY287" s="154" t="s">
        <v>158</v>
      </c>
    </row>
    <row r="288" spans="2:65" s="1" customFormat="1" ht="16.5" customHeight="1">
      <c r="B288" s="137"/>
      <c r="C288" s="138" t="s">
        <v>555</v>
      </c>
      <c r="D288" s="138" t="s">
        <v>161</v>
      </c>
      <c r="E288" s="139" t="s">
        <v>487</v>
      </c>
      <c r="F288" s="140" t="s">
        <v>488</v>
      </c>
      <c r="G288" s="141" t="s">
        <v>220</v>
      </c>
      <c r="H288" s="142">
        <v>26.74</v>
      </c>
      <c r="I288" s="143"/>
      <c r="J288" s="144">
        <f>ROUND(I288*H288,2)</f>
        <v>0</v>
      </c>
      <c r="K288" s="145"/>
      <c r="L288" s="31"/>
      <c r="M288" s="146" t="s">
        <v>1</v>
      </c>
      <c r="N288" s="147" t="s">
        <v>41</v>
      </c>
      <c r="P288" s="148">
        <f>O288*H288</f>
        <v>0</v>
      </c>
      <c r="Q288" s="148">
        <v>0</v>
      </c>
      <c r="R288" s="148">
        <f>Q288*H288</f>
        <v>0</v>
      </c>
      <c r="S288" s="148">
        <v>3.5299999999999998E-2</v>
      </c>
      <c r="T288" s="149">
        <f>S288*H288</f>
        <v>0.94392199999999993</v>
      </c>
      <c r="AR288" s="150" t="s">
        <v>234</v>
      </c>
      <c r="AT288" s="150" t="s">
        <v>161</v>
      </c>
      <c r="AU288" s="150" t="s">
        <v>85</v>
      </c>
      <c r="AY288" s="16" t="s">
        <v>158</v>
      </c>
      <c r="BE288" s="151">
        <f>IF(N288="základní",J288,0)</f>
        <v>0</v>
      </c>
      <c r="BF288" s="151">
        <f>IF(N288="snížená",J288,0)</f>
        <v>0</v>
      </c>
      <c r="BG288" s="151">
        <f>IF(N288="zákl. přenesená",J288,0)</f>
        <v>0</v>
      </c>
      <c r="BH288" s="151">
        <f>IF(N288="sníž. přenesená",J288,0)</f>
        <v>0</v>
      </c>
      <c r="BI288" s="151">
        <f>IF(N288="nulová",J288,0)</f>
        <v>0</v>
      </c>
      <c r="BJ288" s="16" t="s">
        <v>83</v>
      </c>
      <c r="BK288" s="151">
        <f>ROUND(I288*H288,2)</f>
        <v>0</v>
      </c>
      <c r="BL288" s="16" t="s">
        <v>234</v>
      </c>
      <c r="BM288" s="150" t="s">
        <v>1446</v>
      </c>
    </row>
    <row r="289" spans="2:65" s="12" customFormat="1" ht="11.25">
      <c r="B289" s="152"/>
      <c r="D289" s="153" t="s">
        <v>192</v>
      </c>
      <c r="E289" s="154" t="s">
        <v>1</v>
      </c>
      <c r="F289" s="155" t="s">
        <v>1447</v>
      </c>
      <c r="H289" s="156">
        <v>26.74</v>
      </c>
      <c r="I289" s="157"/>
      <c r="L289" s="152"/>
      <c r="M289" s="158"/>
      <c r="T289" s="159"/>
      <c r="AT289" s="154" t="s">
        <v>192</v>
      </c>
      <c r="AU289" s="154" t="s">
        <v>85</v>
      </c>
      <c r="AV289" s="12" t="s">
        <v>85</v>
      </c>
      <c r="AW289" s="12" t="s">
        <v>32</v>
      </c>
      <c r="AX289" s="12" t="s">
        <v>83</v>
      </c>
      <c r="AY289" s="154" t="s">
        <v>158</v>
      </c>
    </row>
    <row r="290" spans="2:65" s="1" customFormat="1" ht="37.9" customHeight="1">
      <c r="B290" s="137"/>
      <c r="C290" s="138" t="s">
        <v>560</v>
      </c>
      <c r="D290" s="138" t="s">
        <v>161</v>
      </c>
      <c r="E290" s="139" t="s">
        <v>492</v>
      </c>
      <c r="F290" s="140" t="s">
        <v>493</v>
      </c>
      <c r="G290" s="141" t="s">
        <v>220</v>
      </c>
      <c r="H290" s="142">
        <v>46.69</v>
      </c>
      <c r="I290" s="143"/>
      <c r="J290" s="144">
        <f>ROUND(I290*H290,2)</f>
        <v>0</v>
      </c>
      <c r="K290" s="145"/>
      <c r="L290" s="31"/>
      <c r="M290" s="146" t="s">
        <v>1</v>
      </c>
      <c r="N290" s="147" t="s">
        <v>41</v>
      </c>
      <c r="P290" s="148">
        <f>O290*H290</f>
        <v>0</v>
      </c>
      <c r="Q290" s="148">
        <v>9.2200000000000008E-3</v>
      </c>
      <c r="R290" s="148">
        <f>Q290*H290</f>
        <v>0.43048180000000003</v>
      </c>
      <c r="S290" s="148">
        <v>0</v>
      </c>
      <c r="T290" s="149">
        <f>S290*H290</f>
        <v>0</v>
      </c>
      <c r="AR290" s="150" t="s">
        <v>234</v>
      </c>
      <c r="AT290" s="150" t="s">
        <v>161</v>
      </c>
      <c r="AU290" s="150" t="s">
        <v>85</v>
      </c>
      <c r="AY290" s="16" t="s">
        <v>158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6" t="s">
        <v>83</v>
      </c>
      <c r="BK290" s="151">
        <f>ROUND(I290*H290,2)</f>
        <v>0</v>
      </c>
      <c r="BL290" s="16" t="s">
        <v>234</v>
      </c>
      <c r="BM290" s="150" t="s">
        <v>1448</v>
      </c>
    </row>
    <row r="291" spans="2:65" s="12" customFormat="1" ht="11.25">
      <c r="B291" s="152"/>
      <c r="D291" s="153" t="s">
        <v>192</v>
      </c>
      <c r="E291" s="154" t="s">
        <v>1</v>
      </c>
      <c r="F291" s="155" t="s">
        <v>1449</v>
      </c>
      <c r="H291" s="156">
        <v>46.69</v>
      </c>
      <c r="I291" s="157"/>
      <c r="L291" s="152"/>
      <c r="M291" s="158"/>
      <c r="T291" s="159"/>
      <c r="AT291" s="154" t="s">
        <v>192</v>
      </c>
      <c r="AU291" s="154" t="s">
        <v>85</v>
      </c>
      <c r="AV291" s="12" t="s">
        <v>85</v>
      </c>
      <c r="AW291" s="12" t="s">
        <v>32</v>
      </c>
      <c r="AX291" s="12" t="s">
        <v>83</v>
      </c>
      <c r="AY291" s="154" t="s">
        <v>158</v>
      </c>
    </row>
    <row r="292" spans="2:65" s="1" customFormat="1" ht="33" customHeight="1">
      <c r="B292" s="137"/>
      <c r="C292" s="167" t="s">
        <v>565</v>
      </c>
      <c r="D292" s="167" t="s">
        <v>267</v>
      </c>
      <c r="E292" s="168" t="s">
        <v>496</v>
      </c>
      <c r="F292" s="169" t="s">
        <v>497</v>
      </c>
      <c r="G292" s="170" t="s">
        <v>220</v>
      </c>
      <c r="H292" s="171">
        <v>53.694000000000003</v>
      </c>
      <c r="I292" s="172"/>
      <c r="J292" s="173">
        <f>ROUND(I292*H292,2)</f>
        <v>0</v>
      </c>
      <c r="K292" s="174"/>
      <c r="L292" s="175"/>
      <c r="M292" s="176" t="s">
        <v>1</v>
      </c>
      <c r="N292" s="177" t="s">
        <v>41</v>
      </c>
      <c r="P292" s="148">
        <f>O292*H292</f>
        <v>0</v>
      </c>
      <c r="Q292" s="148">
        <v>2.1999999999999999E-2</v>
      </c>
      <c r="R292" s="148">
        <f>Q292*H292</f>
        <v>1.181268</v>
      </c>
      <c r="S292" s="148">
        <v>0</v>
      </c>
      <c r="T292" s="149">
        <f>S292*H292</f>
        <v>0</v>
      </c>
      <c r="AR292" s="150" t="s">
        <v>316</v>
      </c>
      <c r="AT292" s="150" t="s">
        <v>267</v>
      </c>
      <c r="AU292" s="150" t="s">
        <v>85</v>
      </c>
      <c r="AY292" s="16" t="s">
        <v>158</v>
      </c>
      <c r="BE292" s="151">
        <f>IF(N292="základní",J292,0)</f>
        <v>0</v>
      </c>
      <c r="BF292" s="151">
        <f>IF(N292="snížená",J292,0)</f>
        <v>0</v>
      </c>
      <c r="BG292" s="151">
        <f>IF(N292="zákl. přenesená",J292,0)</f>
        <v>0</v>
      </c>
      <c r="BH292" s="151">
        <f>IF(N292="sníž. přenesená",J292,0)</f>
        <v>0</v>
      </c>
      <c r="BI292" s="151">
        <f>IF(N292="nulová",J292,0)</f>
        <v>0</v>
      </c>
      <c r="BJ292" s="16" t="s">
        <v>83</v>
      </c>
      <c r="BK292" s="151">
        <f>ROUND(I292*H292,2)</f>
        <v>0</v>
      </c>
      <c r="BL292" s="16" t="s">
        <v>234</v>
      </c>
      <c r="BM292" s="150" t="s">
        <v>1450</v>
      </c>
    </row>
    <row r="293" spans="2:65" s="12" customFormat="1" ht="11.25">
      <c r="B293" s="152"/>
      <c r="D293" s="153" t="s">
        <v>192</v>
      </c>
      <c r="F293" s="155" t="s">
        <v>1451</v>
      </c>
      <c r="H293" s="156">
        <v>53.694000000000003</v>
      </c>
      <c r="I293" s="157"/>
      <c r="L293" s="152"/>
      <c r="M293" s="158"/>
      <c r="T293" s="159"/>
      <c r="AT293" s="154" t="s">
        <v>192</v>
      </c>
      <c r="AU293" s="154" t="s">
        <v>85</v>
      </c>
      <c r="AV293" s="12" t="s">
        <v>85</v>
      </c>
      <c r="AW293" s="12" t="s">
        <v>3</v>
      </c>
      <c r="AX293" s="12" t="s">
        <v>83</v>
      </c>
      <c r="AY293" s="154" t="s">
        <v>158</v>
      </c>
    </row>
    <row r="294" spans="2:65" s="1" customFormat="1" ht="33" customHeight="1">
      <c r="B294" s="137"/>
      <c r="C294" s="138" t="s">
        <v>570</v>
      </c>
      <c r="D294" s="138" t="s">
        <v>161</v>
      </c>
      <c r="E294" s="139" t="s">
        <v>501</v>
      </c>
      <c r="F294" s="140" t="s">
        <v>502</v>
      </c>
      <c r="G294" s="141" t="s">
        <v>220</v>
      </c>
      <c r="H294" s="142">
        <v>4.03</v>
      </c>
      <c r="I294" s="143"/>
      <c r="J294" s="144">
        <f>ROUND(I294*H294,2)</f>
        <v>0</v>
      </c>
      <c r="K294" s="145"/>
      <c r="L294" s="31"/>
      <c r="M294" s="146" t="s">
        <v>1</v>
      </c>
      <c r="N294" s="147" t="s">
        <v>41</v>
      </c>
      <c r="P294" s="148">
        <f>O294*H294</f>
        <v>0</v>
      </c>
      <c r="Q294" s="148">
        <v>0</v>
      </c>
      <c r="R294" s="148">
        <f>Q294*H294</f>
        <v>0</v>
      </c>
      <c r="S294" s="148">
        <v>0</v>
      </c>
      <c r="T294" s="149">
        <f>S294*H294</f>
        <v>0</v>
      </c>
      <c r="AR294" s="150" t="s">
        <v>234</v>
      </c>
      <c r="AT294" s="150" t="s">
        <v>161</v>
      </c>
      <c r="AU294" s="150" t="s">
        <v>85</v>
      </c>
      <c r="AY294" s="16" t="s">
        <v>158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6" t="s">
        <v>83</v>
      </c>
      <c r="BK294" s="151">
        <f>ROUND(I294*H294,2)</f>
        <v>0</v>
      </c>
      <c r="BL294" s="16" t="s">
        <v>234</v>
      </c>
      <c r="BM294" s="150" t="s">
        <v>1452</v>
      </c>
    </row>
    <row r="295" spans="2:65" s="12" customFormat="1" ht="11.25">
      <c r="B295" s="152"/>
      <c r="D295" s="153" t="s">
        <v>192</v>
      </c>
      <c r="E295" s="154" t="s">
        <v>1</v>
      </c>
      <c r="F295" s="155" t="s">
        <v>1453</v>
      </c>
      <c r="H295" s="156">
        <v>4.03</v>
      </c>
      <c r="I295" s="157"/>
      <c r="L295" s="152"/>
      <c r="M295" s="158"/>
      <c r="T295" s="159"/>
      <c r="AT295" s="154" t="s">
        <v>192</v>
      </c>
      <c r="AU295" s="154" t="s">
        <v>85</v>
      </c>
      <c r="AV295" s="12" t="s">
        <v>85</v>
      </c>
      <c r="AW295" s="12" t="s">
        <v>32</v>
      </c>
      <c r="AX295" s="12" t="s">
        <v>83</v>
      </c>
      <c r="AY295" s="154" t="s">
        <v>158</v>
      </c>
    </row>
    <row r="296" spans="2:65" s="1" customFormat="1" ht="24.2" customHeight="1">
      <c r="B296" s="137"/>
      <c r="C296" s="138" t="s">
        <v>575</v>
      </c>
      <c r="D296" s="138" t="s">
        <v>161</v>
      </c>
      <c r="E296" s="139" t="s">
        <v>507</v>
      </c>
      <c r="F296" s="140" t="s">
        <v>508</v>
      </c>
      <c r="G296" s="141" t="s">
        <v>220</v>
      </c>
      <c r="H296" s="142">
        <v>17.96</v>
      </c>
      <c r="I296" s="143"/>
      <c r="J296" s="144">
        <f>ROUND(I296*H296,2)</f>
        <v>0</v>
      </c>
      <c r="K296" s="145"/>
      <c r="L296" s="31"/>
      <c r="M296" s="146" t="s">
        <v>1</v>
      </c>
      <c r="N296" s="147" t="s">
        <v>41</v>
      </c>
      <c r="P296" s="148">
        <f>O296*H296</f>
        <v>0</v>
      </c>
      <c r="Q296" s="148">
        <v>1.5E-3</v>
      </c>
      <c r="R296" s="148">
        <f>Q296*H296</f>
        <v>2.6940000000000002E-2</v>
      </c>
      <c r="S296" s="148">
        <v>0</v>
      </c>
      <c r="T296" s="149">
        <f>S296*H296</f>
        <v>0</v>
      </c>
      <c r="AR296" s="150" t="s">
        <v>234</v>
      </c>
      <c r="AT296" s="150" t="s">
        <v>161</v>
      </c>
      <c r="AU296" s="150" t="s">
        <v>85</v>
      </c>
      <c r="AY296" s="16" t="s">
        <v>158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6" t="s">
        <v>83</v>
      </c>
      <c r="BK296" s="151">
        <f>ROUND(I296*H296,2)</f>
        <v>0</v>
      </c>
      <c r="BL296" s="16" t="s">
        <v>234</v>
      </c>
      <c r="BM296" s="150" t="s">
        <v>1454</v>
      </c>
    </row>
    <row r="297" spans="2:65" s="12" customFormat="1" ht="11.25">
      <c r="B297" s="152"/>
      <c r="D297" s="153" t="s">
        <v>192</v>
      </c>
      <c r="E297" s="154" t="s">
        <v>1</v>
      </c>
      <c r="F297" s="155" t="s">
        <v>1455</v>
      </c>
      <c r="H297" s="156">
        <v>17.96</v>
      </c>
      <c r="I297" s="157"/>
      <c r="L297" s="152"/>
      <c r="M297" s="158"/>
      <c r="T297" s="159"/>
      <c r="AT297" s="154" t="s">
        <v>192</v>
      </c>
      <c r="AU297" s="154" t="s">
        <v>85</v>
      </c>
      <c r="AV297" s="12" t="s">
        <v>85</v>
      </c>
      <c r="AW297" s="12" t="s">
        <v>32</v>
      </c>
      <c r="AX297" s="12" t="s">
        <v>83</v>
      </c>
      <c r="AY297" s="154" t="s">
        <v>158</v>
      </c>
    </row>
    <row r="298" spans="2:65" s="1" customFormat="1" ht="16.5" customHeight="1">
      <c r="B298" s="137"/>
      <c r="C298" s="138" t="s">
        <v>581</v>
      </c>
      <c r="D298" s="138" t="s">
        <v>161</v>
      </c>
      <c r="E298" s="139" t="s">
        <v>511</v>
      </c>
      <c r="F298" s="140" t="s">
        <v>512</v>
      </c>
      <c r="G298" s="141" t="s">
        <v>263</v>
      </c>
      <c r="H298" s="142">
        <v>24.09</v>
      </c>
      <c r="I298" s="143"/>
      <c r="J298" s="144">
        <f>ROUND(I298*H298,2)</f>
        <v>0</v>
      </c>
      <c r="K298" s="145"/>
      <c r="L298" s="31"/>
      <c r="M298" s="146" t="s">
        <v>1</v>
      </c>
      <c r="N298" s="147" t="s">
        <v>41</v>
      </c>
      <c r="P298" s="148">
        <f>O298*H298</f>
        <v>0</v>
      </c>
      <c r="Q298" s="148">
        <v>3.2000000000000003E-4</v>
      </c>
      <c r="R298" s="148">
        <f>Q298*H298</f>
        <v>7.7088000000000009E-3</v>
      </c>
      <c r="S298" s="148">
        <v>0</v>
      </c>
      <c r="T298" s="149">
        <f>S298*H298</f>
        <v>0</v>
      </c>
      <c r="AR298" s="150" t="s">
        <v>234</v>
      </c>
      <c r="AT298" s="150" t="s">
        <v>161</v>
      </c>
      <c r="AU298" s="150" t="s">
        <v>85</v>
      </c>
      <c r="AY298" s="16" t="s">
        <v>158</v>
      </c>
      <c r="BE298" s="151">
        <f>IF(N298="základní",J298,0)</f>
        <v>0</v>
      </c>
      <c r="BF298" s="151">
        <f>IF(N298="snížená",J298,0)</f>
        <v>0</v>
      </c>
      <c r="BG298" s="151">
        <f>IF(N298="zákl. přenesená",J298,0)</f>
        <v>0</v>
      </c>
      <c r="BH298" s="151">
        <f>IF(N298="sníž. přenesená",J298,0)</f>
        <v>0</v>
      </c>
      <c r="BI298" s="151">
        <f>IF(N298="nulová",J298,0)</f>
        <v>0</v>
      </c>
      <c r="BJ298" s="16" t="s">
        <v>83</v>
      </c>
      <c r="BK298" s="151">
        <f>ROUND(I298*H298,2)</f>
        <v>0</v>
      </c>
      <c r="BL298" s="16" t="s">
        <v>234</v>
      </c>
      <c r="BM298" s="150" t="s">
        <v>1456</v>
      </c>
    </row>
    <row r="299" spans="2:65" s="12" customFormat="1" ht="11.25">
      <c r="B299" s="152"/>
      <c r="D299" s="153" t="s">
        <v>192</v>
      </c>
      <c r="E299" s="154" t="s">
        <v>1</v>
      </c>
      <c r="F299" s="155" t="s">
        <v>1457</v>
      </c>
      <c r="H299" s="156">
        <v>24.09</v>
      </c>
      <c r="I299" s="157"/>
      <c r="L299" s="152"/>
      <c r="M299" s="158"/>
      <c r="T299" s="159"/>
      <c r="AT299" s="154" t="s">
        <v>192</v>
      </c>
      <c r="AU299" s="154" t="s">
        <v>85</v>
      </c>
      <c r="AV299" s="12" t="s">
        <v>85</v>
      </c>
      <c r="AW299" s="12" t="s">
        <v>32</v>
      </c>
      <c r="AX299" s="12" t="s">
        <v>83</v>
      </c>
      <c r="AY299" s="154" t="s">
        <v>158</v>
      </c>
    </row>
    <row r="300" spans="2:65" s="1" customFormat="1" ht="24.2" customHeight="1">
      <c r="B300" s="137"/>
      <c r="C300" s="138" t="s">
        <v>584</v>
      </c>
      <c r="D300" s="138" t="s">
        <v>161</v>
      </c>
      <c r="E300" s="139" t="s">
        <v>516</v>
      </c>
      <c r="F300" s="140" t="s">
        <v>517</v>
      </c>
      <c r="G300" s="141" t="s">
        <v>205</v>
      </c>
      <c r="H300" s="142">
        <v>2.0990000000000002</v>
      </c>
      <c r="I300" s="143"/>
      <c r="J300" s="144">
        <f>ROUND(I300*H300,2)</f>
        <v>0</v>
      </c>
      <c r="K300" s="145"/>
      <c r="L300" s="31"/>
      <c r="M300" s="146" t="s">
        <v>1</v>
      </c>
      <c r="N300" s="147" t="s">
        <v>41</v>
      </c>
      <c r="P300" s="148">
        <f>O300*H300</f>
        <v>0</v>
      </c>
      <c r="Q300" s="148">
        <v>0</v>
      </c>
      <c r="R300" s="148">
        <f>Q300*H300</f>
        <v>0</v>
      </c>
      <c r="S300" s="148">
        <v>0</v>
      </c>
      <c r="T300" s="149">
        <f>S300*H300</f>
        <v>0</v>
      </c>
      <c r="AR300" s="150" t="s">
        <v>234</v>
      </c>
      <c r="AT300" s="150" t="s">
        <v>161</v>
      </c>
      <c r="AU300" s="150" t="s">
        <v>85</v>
      </c>
      <c r="AY300" s="16" t="s">
        <v>158</v>
      </c>
      <c r="BE300" s="151">
        <f>IF(N300="základní",J300,0)</f>
        <v>0</v>
      </c>
      <c r="BF300" s="151">
        <f>IF(N300="snížená",J300,0)</f>
        <v>0</v>
      </c>
      <c r="BG300" s="151">
        <f>IF(N300="zákl. přenesená",J300,0)</f>
        <v>0</v>
      </c>
      <c r="BH300" s="151">
        <f>IF(N300="sníž. přenesená",J300,0)</f>
        <v>0</v>
      </c>
      <c r="BI300" s="151">
        <f>IF(N300="nulová",J300,0)</f>
        <v>0</v>
      </c>
      <c r="BJ300" s="16" t="s">
        <v>83</v>
      </c>
      <c r="BK300" s="151">
        <f>ROUND(I300*H300,2)</f>
        <v>0</v>
      </c>
      <c r="BL300" s="16" t="s">
        <v>234</v>
      </c>
      <c r="BM300" s="150" t="s">
        <v>1458</v>
      </c>
    </row>
    <row r="301" spans="2:65" s="11" customFormat="1" ht="22.9" customHeight="1">
      <c r="B301" s="126"/>
      <c r="D301" s="127" t="s">
        <v>75</v>
      </c>
      <c r="E301" s="135" t="s">
        <v>519</v>
      </c>
      <c r="F301" s="135" t="s">
        <v>520</v>
      </c>
      <c r="I301" s="129"/>
      <c r="J301" s="136">
        <f>BK301</f>
        <v>0</v>
      </c>
      <c r="L301" s="126"/>
      <c r="M301" s="130"/>
      <c r="P301" s="131">
        <f>SUM(P302:P325)</f>
        <v>0</v>
      </c>
      <c r="R301" s="131">
        <f>SUM(R302:R325)</f>
        <v>0.94249458000000008</v>
      </c>
      <c r="T301" s="132">
        <f>SUM(T302:T325)</f>
        <v>0.31999</v>
      </c>
      <c r="AR301" s="127" t="s">
        <v>85</v>
      </c>
      <c r="AT301" s="133" t="s">
        <v>75</v>
      </c>
      <c r="AU301" s="133" t="s">
        <v>83</v>
      </c>
      <c r="AY301" s="127" t="s">
        <v>158</v>
      </c>
      <c r="BK301" s="134">
        <f>SUM(BK302:BK325)</f>
        <v>0</v>
      </c>
    </row>
    <row r="302" spans="2:65" s="1" customFormat="1" ht="24.2" customHeight="1">
      <c r="B302" s="137"/>
      <c r="C302" s="138" t="s">
        <v>590</v>
      </c>
      <c r="D302" s="138" t="s">
        <v>161</v>
      </c>
      <c r="E302" s="139" t="s">
        <v>1459</v>
      </c>
      <c r="F302" s="140" t="s">
        <v>1460</v>
      </c>
      <c r="G302" s="141" t="s">
        <v>220</v>
      </c>
      <c r="H302" s="142">
        <v>99.24</v>
      </c>
      <c r="I302" s="143"/>
      <c r="J302" s="144">
        <f>ROUND(I302*H302,2)</f>
        <v>0</v>
      </c>
      <c r="K302" s="145"/>
      <c r="L302" s="31"/>
      <c r="M302" s="146" t="s">
        <v>1</v>
      </c>
      <c r="N302" s="147" t="s">
        <v>41</v>
      </c>
      <c r="P302" s="148">
        <f>O302*H302</f>
        <v>0</v>
      </c>
      <c r="Q302" s="148">
        <v>0</v>
      </c>
      <c r="R302" s="148">
        <f>Q302*H302</f>
        <v>0</v>
      </c>
      <c r="S302" s="148">
        <v>0</v>
      </c>
      <c r="T302" s="149">
        <f>S302*H302</f>
        <v>0</v>
      </c>
      <c r="AR302" s="150" t="s">
        <v>234</v>
      </c>
      <c r="AT302" s="150" t="s">
        <v>161</v>
      </c>
      <c r="AU302" s="150" t="s">
        <v>85</v>
      </c>
      <c r="AY302" s="16" t="s">
        <v>158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6" t="s">
        <v>83</v>
      </c>
      <c r="BK302" s="151">
        <f>ROUND(I302*H302,2)</f>
        <v>0</v>
      </c>
      <c r="BL302" s="16" t="s">
        <v>234</v>
      </c>
      <c r="BM302" s="150" t="s">
        <v>1461</v>
      </c>
    </row>
    <row r="303" spans="2:65" s="1" customFormat="1" ht="16.5" customHeight="1">
      <c r="B303" s="137"/>
      <c r="C303" s="138" t="s">
        <v>596</v>
      </c>
      <c r="D303" s="138" t="s">
        <v>161</v>
      </c>
      <c r="E303" s="139" t="s">
        <v>1462</v>
      </c>
      <c r="F303" s="140" t="s">
        <v>1463</v>
      </c>
      <c r="G303" s="141" t="s">
        <v>220</v>
      </c>
      <c r="H303" s="142">
        <v>99.24</v>
      </c>
      <c r="I303" s="143"/>
      <c r="J303" s="144">
        <f>ROUND(I303*H303,2)</f>
        <v>0</v>
      </c>
      <c r="K303" s="145"/>
      <c r="L303" s="31"/>
      <c r="M303" s="146" t="s">
        <v>1</v>
      </c>
      <c r="N303" s="147" t="s">
        <v>41</v>
      </c>
      <c r="P303" s="148">
        <f>O303*H303</f>
        <v>0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234</v>
      </c>
      <c r="AT303" s="150" t="s">
        <v>161</v>
      </c>
      <c r="AU303" s="150" t="s">
        <v>85</v>
      </c>
      <c r="AY303" s="16" t="s">
        <v>158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6" t="s">
        <v>83</v>
      </c>
      <c r="BK303" s="151">
        <f>ROUND(I303*H303,2)</f>
        <v>0</v>
      </c>
      <c r="BL303" s="16" t="s">
        <v>234</v>
      </c>
      <c r="BM303" s="150" t="s">
        <v>1464</v>
      </c>
    </row>
    <row r="304" spans="2:65" s="1" customFormat="1" ht="24.2" customHeight="1">
      <c r="B304" s="137"/>
      <c r="C304" s="138" t="s">
        <v>602</v>
      </c>
      <c r="D304" s="138" t="s">
        <v>161</v>
      </c>
      <c r="E304" s="139" t="s">
        <v>1465</v>
      </c>
      <c r="F304" s="140" t="s">
        <v>1466</v>
      </c>
      <c r="G304" s="141" t="s">
        <v>220</v>
      </c>
      <c r="H304" s="142">
        <v>99.24</v>
      </c>
      <c r="I304" s="143"/>
      <c r="J304" s="144">
        <f>ROUND(I304*H304,2)</f>
        <v>0</v>
      </c>
      <c r="K304" s="145"/>
      <c r="L304" s="31"/>
      <c r="M304" s="146" t="s">
        <v>1</v>
      </c>
      <c r="N304" s="147" t="s">
        <v>41</v>
      </c>
      <c r="P304" s="148">
        <f>O304*H304</f>
        <v>0</v>
      </c>
      <c r="Q304" s="148">
        <v>3.0000000000000001E-5</v>
      </c>
      <c r="R304" s="148">
        <f>Q304*H304</f>
        <v>2.9771999999999997E-3</v>
      </c>
      <c r="S304" s="148">
        <v>0</v>
      </c>
      <c r="T304" s="149">
        <f>S304*H304</f>
        <v>0</v>
      </c>
      <c r="AR304" s="150" t="s">
        <v>234</v>
      </c>
      <c r="AT304" s="150" t="s">
        <v>161</v>
      </c>
      <c r="AU304" s="150" t="s">
        <v>85</v>
      </c>
      <c r="AY304" s="16" t="s">
        <v>158</v>
      </c>
      <c r="BE304" s="151">
        <f>IF(N304="základní",J304,0)</f>
        <v>0</v>
      </c>
      <c r="BF304" s="151">
        <f>IF(N304="snížená",J304,0)</f>
        <v>0</v>
      </c>
      <c r="BG304" s="151">
        <f>IF(N304="zákl. přenesená",J304,0)</f>
        <v>0</v>
      </c>
      <c r="BH304" s="151">
        <f>IF(N304="sníž. přenesená",J304,0)</f>
        <v>0</v>
      </c>
      <c r="BI304" s="151">
        <f>IF(N304="nulová",J304,0)</f>
        <v>0</v>
      </c>
      <c r="BJ304" s="16" t="s">
        <v>83</v>
      </c>
      <c r="BK304" s="151">
        <f>ROUND(I304*H304,2)</f>
        <v>0</v>
      </c>
      <c r="BL304" s="16" t="s">
        <v>234</v>
      </c>
      <c r="BM304" s="150" t="s">
        <v>1467</v>
      </c>
    </row>
    <row r="305" spans="2:65" s="1" customFormat="1" ht="33" customHeight="1">
      <c r="B305" s="137"/>
      <c r="C305" s="138" t="s">
        <v>606</v>
      </c>
      <c r="D305" s="138" t="s">
        <v>161</v>
      </c>
      <c r="E305" s="139" t="s">
        <v>1468</v>
      </c>
      <c r="F305" s="140" t="s">
        <v>1469</v>
      </c>
      <c r="G305" s="141" t="s">
        <v>220</v>
      </c>
      <c r="H305" s="142">
        <v>99.24</v>
      </c>
      <c r="I305" s="143"/>
      <c r="J305" s="144">
        <f>ROUND(I305*H305,2)</f>
        <v>0</v>
      </c>
      <c r="K305" s="145"/>
      <c r="L305" s="31"/>
      <c r="M305" s="146" t="s">
        <v>1</v>
      </c>
      <c r="N305" s="147" t="s">
        <v>41</v>
      </c>
      <c r="P305" s="148">
        <f>O305*H305</f>
        <v>0</v>
      </c>
      <c r="Q305" s="148">
        <v>4.4999999999999997E-3</v>
      </c>
      <c r="R305" s="148">
        <f>Q305*H305</f>
        <v>0.44657999999999992</v>
      </c>
      <c r="S305" s="148">
        <v>0</v>
      </c>
      <c r="T305" s="149">
        <f>S305*H305</f>
        <v>0</v>
      </c>
      <c r="AR305" s="150" t="s">
        <v>234</v>
      </c>
      <c r="AT305" s="150" t="s">
        <v>161</v>
      </c>
      <c r="AU305" s="150" t="s">
        <v>85</v>
      </c>
      <c r="AY305" s="16" t="s">
        <v>158</v>
      </c>
      <c r="BE305" s="151">
        <f>IF(N305="základní",J305,0)</f>
        <v>0</v>
      </c>
      <c r="BF305" s="151">
        <f>IF(N305="snížená",J305,0)</f>
        <v>0</v>
      </c>
      <c r="BG305" s="151">
        <f>IF(N305="zákl. přenesená",J305,0)</f>
        <v>0</v>
      </c>
      <c r="BH305" s="151">
        <f>IF(N305="sníž. přenesená",J305,0)</f>
        <v>0</v>
      </c>
      <c r="BI305" s="151">
        <f>IF(N305="nulová",J305,0)</f>
        <v>0</v>
      </c>
      <c r="BJ305" s="16" t="s">
        <v>83</v>
      </c>
      <c r="BK305" s="151">
        <f>ROUND(I305*H305,2)</f>
        <v>0</v>
      </c>
      <c r="BL305" s="16" t="s">
        <v>234</v>
      </c>
      <c r="BM305" s="150" t="s">
        <v>1470</v>
      </c>
    </row>
    <row r="306" spans="2:65" s="1" customFormat="1" ht="24.2" customHeight="1">
      <c r="B306" s="137"/>
      <c r="C306" s="138" t="s">
        <v>610</v>
      </c>
      <c r="D306" s="138" t="s">
        <v>161</v>
      </c>
      <c r="E306" s="139" t="s">
        <v>522</v>
      </c>
      <c r="F306" s="140" t="s">
        <v>523</v>
      </c>
      <c r="G306" s="141" t="s">
        <v>220</v>
      </c>
      <c r="H306" s="142">
        <v>119.98</v>
      </c>
      <c r="I306" s="143"/>
      <c r="J306" s="144">
        <f>ROUND(I306*H306,2)</f>
        <v>0</v>
      </c>
      <c r="K306" s="145"/>
      <c r="L306" s="31"/>
      <c r="M306" s="146" t="s">
        <v>1</v>
      </c>
      <c r="N306" s="147" t="s">
        <v>41</v>
      </c>
      <c r="P306" s="148">
        <f>O306*H306</f>
        <v>0</v>
      </c>
      <c r="Q306" s="148">
        <v>0</v>
      </c>
      <c r="R306" s="148">
        <f>Q306*H306</f>
        <v>0</v>
      </c>
      <c r="S306" s="148">
        <v>2.5000000000000001E-3</v>
      </c>
      <c r="T306" s="149">
        <f>S306*H306</f>
        <v>0.29994999999999999</v>
      </c>
      <c r="AR306" s="150" t="s">
        <v>234</v>
      </c>
      <c r="AT306" s="150" t="s">
        <v>161</v>
      </c>
      <c r="AU306" s="150" t="s">
        <v>85</v>
      </c>
      <c r="AY306" s="16" t="s">
        <v>158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6" t="s">
        <v>83</v>
      </c>
      <c r="BK306" s="151">
        <f>ROUND(I306*H306,2)</f>
        <v>0</v>
      </c>
      <c r="BL306" s="16" t="s">
        <v>234</v>
      </c>
      <c r="BM306" s="150" t="s">
        <v>1471</v>
      </c>
    </row>
    <row r="307" spans="2:65" s="12" customFormat="1" ht="11.25">
      <c r="B307" s="152"/>
      <c r="D307" s="153" t="s">
        <v>192</v>
      </c>
      <c r="E307" s="154" t="s">
        <v>1</v>
      </c>
      <c r="F307" s="155" t="s">
        <v>1472</v>
      </c>
      <c r="H307" s="156">
        <v>119.98</v>
      </c>
      <c r="I307" s="157"/>
      <c r="L307" s="152"/>
      <c r="M307" s="158"/>
      <c r="T307" s="159"/>
      <c r="AT307" s="154" t="s">
        <v>192</v>
      </c>
      <c r="AU307" s="154" t="s">
        <v>85</v>
      </c>
      <c r="AV307" s="12" t="s">
        <v>85</v>
      </c>
      <c r="AW307" s="12" t="s">
        <v>32</v>
      </c>
      <c r="AX307" s="12" t="s">
        <v>83</v>
      </c>
      <c r="AY307" s="154" t="s">
        <v>158</v>
      </c>
    </row>
    <row r="308" spans="2:65" s="1" customFormat="1" ht="16.5" customHeight="1">
      <c r="B308" s="137"/>
      <c r="C308" s="138" t="s">
        <v>625</v>
      </c>
      <c r="D308" s="138" t="s">
        <v>161</v>
      </c>
      <c r="E308" s="139" t="s">
        <v>1473</v>
      </c>
      <c r="F308" s="140" t="s">
        <v>1474</v>
      </c>
      <c r="G308" s="141" t="s">
        <v>220</v>
      </c>
      <c r="H308" s="142">
        <v>99.24</v>
      </c>
      <c r="I308" s="143"/>
      <c r="J308" s="144">
        <f>ROUND(I308*H308,2)</f>
        <v>0</v>
      </c>
      <c r="K308" s="145"/>
      <c r="L308" s="31"/>
      <c r="M308" s="146" t="s">
        <v>1</v>
      </c>
      <c r="N308" s="147" t="s">
        <v>41</v>
      </c>
      <c r="P308" s="148">
        <f>O308*H308</f>
        <v>0</v>
      </c>
      <c r="Q308" s="148">
        <v>2.9999999999999997E-4</v>
      </c>
      <c r="R308" s="148">
        <f>Q308*H308</f>
        <v>2.9771999999999996E-2</v>
      </c>
      <c r="S308" s="148">
        <v>0</v>
      </c>
      <c r="T308" s="149">
        <f>S308*H308</f>
        <v>0</v>
      </c>
      <c r="AR308" s="150" t="s">
        <v>234</v>
      </c>
      <c r="AT308" s="150" t="s">
        <v>161</v>
      </c>
      <c r="AU308" s="150" t="s">
        <v>85</v>
      </c>
      <c r="AY308" s="16" t="s">
        <v>158</v>
      </c>
      <c r="BE308" s="151">
        <f>IF(N308="základní",J308,0)</f>
        <v>0</v>
      </c>
      <c r="BF308" s="151">
        <f>IF(N308="snížená",J308,0)</f>
        <v>0</v>
      </c>
      <c r="BG308" s="151">
        <f>IF(N308="zákl. přenesená",J308,0)</f>
        <v>0</v>
      </c>
      <c r="BH308" s="151">
        <f>IF(N308="sníž. přenesená",J308,0)</f>
        <v>0</v>
      </c>
      <c r="BI308" s="151">
        <f>IF(N308="nulová",J308,0)</f>
        <v>0</v>
      </c>
      <c r="BJ308" s="16" t="s">
        <v>83</v>
      </c>
      <c r="BK308" s="151">
        <f>ROUND(I308*H308,2)</f>
        <v>0</v>
      </c>
      <c r="BL308" s="16" t="s">
        <v>234</v>
      </c>
      <c r="BM308" s="150" t="s">
        <v>1475</v>
      </c>
    </row>
    <row r="309" spans="2:65" s="12" customFormat="1" ht="11.25">
      <c r="B309" s="152"/>
      <c r="D309" s="153" t="s">
        <v>192</v>
      </c>
      <c r="E309" s="154" t="s">
        <v>1</v>
      </c>
      <c r="F309" s="155" t="s">
        <v>1476</v>
      </c>
      <c r="H309" s="156">
        <v>99.24</v>
      </c>
      <c r="I309" s="157"/>
      <c r="L309" s="152"/>
      <c r="M309" s="158"/>
      <c r="T309" s="159"/>
      <c r="AT309" s="154" t="s">
        <v>192</v>
      </c>
      <c r="AU309" s="154" t="s">
        <v>85</v>
      </c>
      <c r="AV309" s="12" t="s">
        <v>85</v>
      </c>
      <c r="AW309" s="12" t="s">
        <v>32</v>
      </c>
      <c r="AX309" s="12" t="s">
        <v>83</v>
      </c>
      <c r="AY309" s="154" t="s">
        <v>158</v>
      </c>
    </row>
    <row r="310" spans="2:65" s="1" customFormat="1" ht="55.5" customHeight="1">
      <c r="B310" s="137"/>
      <c r="C310" s="167" t="s">
        <v>629</v>
      </c>
      <c r="D310" s="167" t="s">
        <v>267</v>
      </c>
      <c r="E310" s="168" t="s">
        <v>1477</v>
      </c>
      <c r="F310" s="169" t="s">
        <v>1478</v>
      </c>
      <c r="G310" s="170" t="s">
        <v>220</v>
      </c>
      <c r="H310" s="171">
        <v>109.164</v>
      </c>
      <c r="I310" s="172"/>
      <c r="J310" s="173">
        <f>ROUND(I310*H310,2)</f>
        <v>0</v>
      </c>
      <c r="K310" s="174"/>
      <c r="L310" s="175"/>
      <c r="M310" s="176" t="s">
        <v>1</v>
      </c>
      <c r="N310" s="177" t="s">
        <v>41</v>
      </c>
      <c r="P310" s="148">
        <f>O310*H310</f>
        <v>0</v>
      </c>
      <c r="Q310" s="148">
        <v>3.8999999999999998E-3</v>
      </c>
      <c r="R310" s="148">
        <f>Q310*H310</f>
        <v>0.4257396</v>
      </c>
      <c r="S310" s="148">
        <v>0</v>
      </c>
      <c r="T310" s="149">
        <f>S310*H310</f>
        <v>0</v>
      </c>
      <c r="AR310" s="150" t="s">
        <v>316</v>
      </c>
      <c r="AT310" s="150" t="s">
        <v>267</v>
      </c>
      <c r="AU310" s="150" t="s">
        <v>85</v>
      </c>
      <c r="AY310" s="16" t="s">
        <v>158</v>
      </c>
      <c r="BE310" s="151">
        <f>IF(N310="základní",J310,0)</f>
        <v>0</v>
      </c>
      <c r="BF310" s="151">
        <f>IF(N310="snížená",J310,0)</f>
        <v>0</v>
      </c>
      <c r="BG310" s="151">
        <f>IF(N310="zákl. přenesená",J310,0)</f>
        <v>0</v>
      </c>
      <c r="BH310" s="151">
        <f>IF(N310="sníž. přenesená",J310,0)</f>
        <v>0</v>
      </c>
      <c r="BI310" s="151">
        <f>IF(N310="nulová",J310,0)</f>
        <v>0</v>
      </c>
      <c r="BJ310" s="16" t="s">
        <v>83</v>
      </c>
      <c r="BK310" s="151">
        <f>ROUND(I310*H310,2)</f>
        <v>0</v>
      </c>
      <c r="BL310" s="16" t="s">
        <v>234</v>
      </c>
      <c r="BM310" s="150" t="s">
        <v>1479</v>
      </c>
    </row>
    <row r="311" spans="2:65" s="12" customFormat="1" ht="11.25">
      <c r="B311" s="152"/>
      <c r="D311" s="153" t="s">
        <v>192</v>
      </c>
      <c r="F311" s="155" t="s">
        <v>1480</v>
      </c>
      <c r="H311" s="156">
        <v>109.164</v>
      </c>
      <c r="I311" s="157"/>
      <c r="L311" s="152"/>
      <c r="M311" s="158"/>
      <c r="T311" s="159"/>
      <c r="AT311" s="154" t="s">
        <v>192</v>
      </c>
      <c r="AU311" s="154" t="s">
        <v>85</v>
      </c>
      <c r="AV311" s="12" t="s">
        <v>85</v>
      </c>
      <c r="AW311" s="12" t="s">
        <v>3</v>
      </c>
      <c r="AX311" s="12" t="s">
        <v>83</v>
      </c>
      <c r="AY311" s="154" t="s">
        <v>158</v>
      </c>
    </row>
    <row r="312" spans="2:65" s="1" customFormat="1" ht="21.75" customHeight="1">
      <c r="B312" s="137"/>
      <c r="C312" s="138" t="s">
        <v>634</v>
      </c>
      <c r="D312" s="138" t="s">
        <v>161</v>
      </c>
      <c r="E312" s="139" t="s">
        <v>527</v>
      </c>
      <c r="F312" s="140" t="s">
        <v>528</v>
      </c>
      <c r="G312" s="141" t="s">
        <v>263</v>
      </c>
      <c r="H312" s="142">
        <v>66.8</v>
      </c>
      <c r="I312" s="143"/>
      <c r="J312" s="144">
        <f>ROUND(I312*H312,2)</f>
        <v>0</v>
      </c>
      <c r="K312" s="145"/>
      <c r="L312" s="31"/>
      <c r="M312" s="146" t="s">
        <v>1</v>
      </c>
      <c r="N312" s="147" t="s">
        <v>41</v>
      </c>
      <c r="P312" s="148">
        <f>O312*H312</f>
        <v>0</v>
      </c>
      <c r="Q312" s="148">
        <v>0</v>
      </c>
      <c r="R312" s="148">
        <f>Q312*H312</f>
        <v>0</v>
      </c>
      <c r="S312" s="148">
        <v>2.9999999999999997E-4</v>
      </c>
      <c r="T312" s="149">
        <f>S312*H312</f>
        <v>2.0039999999999999E-2</v>
      </c>
      <c r="AR312" s="150" t="s">
        <v>234</v>
      </c>
      <c r="AT312" s="150" t="s">
        <v>161</v>
      </c>
      <c r="AU312" s="150" t="s">
        <v>85</v>
      </c>
      <c r="AY312" s="16" t="s">
        <v>158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6" t="s">
        <v>83</v>
      </c>
      <c r="BK312" s="151">
        <f>ROUND(I312*H312,2)</f>
        <v>0</v>
      </c>
      <c r="BL312" s="16" t="s">
        <v>234</v>
      </c>
      <c r="BM312" s="150" t="s">
        <v>1481</v>
      </c>
    </row>
    <row r="313" spans="2:65" s="12" customFormat="1" ht="11.25">
      <c r="B313" s="152"/>
      <c r="D313" s="153" t="s">
        <v>192</v>
      </c>
      <c r="E313" s="154" t="s">
        <v>1</v>
      </c>
      <c r="F313" s="155" t="s">
        <v>1482</v>
      </c>
      <c r="H313" s="156">
        <v>66.8</v>
      </c>
      <c r="I313" s="157"/>
      <c r="L313" s="152"/>
      <c r="M313" s="158"/>
      <c r="T313" s="159"/>
      <c r="AT313" s="154" t="s">
        <v>192</v>
      </c>
      <c r="AU313" s="154" t="s">
        <v>85</v>
      </c>
      <c r="AV313" s="12" t="s">
        <v>85</v>
      </c>
      <c r="AW313" s="12" t="s">
        <v>32</v>
      </c>
      <c r="AX313" s="12" t="s">
        <v>83</v>
      </c>
      <c r="AY313" s="154" t="s">
        <v>158</v>
      </c>
    </row>
    <row r="314" spans="2:65" s="1" customFormat="1" ht="16.5" customHeight="1">
      <c r="B314" s="137"/>
      <c r="C314" s="138" t="s">
        <v>638</v>
      </c>
      <c r="D314" s="138" t="s">
        <v>161</v>
      </c>
      <c r="E314" s="139" t="s">
        <v>1483</v>
      </c>
      <c r="F314" s="140" t="s">
        <v>1484</v>
      </c>
      <c r="G314" s="141" t="s">
        <v>263</v>
      </c>
      <c r="H314" s="142">
        <v>56.94</v>
      </c>
      <c r="I314" s="143"/>
      <c r="J314" s="144">
        <f>ROUND(I314*H314,2)</f>
        <v>0</v>
      </c>
      <c r="K314" s="145"/>
      <c r="L314" s="31"/>
      <c r="M314" s="146" t="s">
        <v>1</v>
      </c>
      <c r="N314" s="147" t="s">
        <v>41</v>
      </c>
      <c r="P314" s="148">
        <f>O314*H314</f>
        <v>0</v>
      </c>
      <c r="Q314" s="148">
        <v>1.0000000000000001E-5</v>
      </c>
      <c r="R314" s="148">
        <f>Q314*H314</f>
        <v>5.6940000000000007E-4</v>
      </c>
      <c r="S314" s="148">
        <v>0</v>
      </c>
      <c r="T314" s="149">
        <f>S314*H314</f>
        <v>0</v>
      </c>
      <c r="AR314" s="150" t="s">
        <v>234</v>
      </c>
      <c r="AT314" s="150" t="s">
        <v>161</v>
      </c>
      <c r="AU314" s="150" t="s">
        <v>85</v>
      </c>
      <c r="AY314" s="16" t="s">
        <v>158</v>
      </c>
      <c r="BE314" s="151">
        <f>IF(N314="základní",J314,0)</f>
        <v>0</v>
      </c>
      <c r="BF314" s="151">
        <f>IF(N314="snížená",J314,0)</f>
        <v>0</v>
      </c>
      <c r="BG314" s="151">
        <f>IF(N314="zákl. přenesená",J314,0)</f>
        <v>0</v>
      </c>
      <c r="BH314" s="151">
        <f>IF(N314="sníž. přenesená",J314,0)</f>
        <v>0</v>
      </c>
      <c r="BI314" s="151">
        <f>IF(N314="nulová",J314,0)</f>
        <v>0</v>
      </c>
      <c r="BJ314" s="16" t="s">
        <v>83</v>
      </c>
      <c r="BK314" s="151">
        <f>ROUND(I314*H314,2)</f>
        <v>0</v>
      </c>
      <c r="BL314" s="16" t="s">
        <v>234</v>
      </c>
      <c r="BM314" s="150" t="s">
        <v>1485</v>
      </c>
    </row>
    <row r="315" spans="2:65" s="12" customFormat="1" ht="11.25">
      <c r="B315" s="152"/>
      <c r="D315" s="153" t="s">
        <v>192</v>
      </c>
      <c r="E315" s="154" t="s">
        <v>1</v>
      </c>
      <c r="F315" s="155" t="s">
        <v>1486</v>
      </c>
      <c r="H315" s="156">
        <v>56.94</v>
      </c>
      <c r="I315" s="157"/>
      <c r="L315" s="152"/>
      <c r="M315" s="158"/>
      <c r="T315" s="159"/>
      <c r="AT315" s="154" t="s">
        <v>192</v>
      </c>
      <c r="AU315" s="154" t="s">
        <v>85</v>
      </c>
      <c r="AV315" s="12" t="s">
        <v>85</v>
      </c>
      <c r="AW315" s="12" t="s">
        <v>32</v>
      </c>
      <c r="AX315" s="12" t="s">
        <v>83</v>
      </c>
      <c r="AY315" s="154" t="s">
        <v>158</v>
      </c>
    </row>
    <row r="316" spans="2:65" s="1" customFormat="1" ht="16.5" customHeight="1">
      <c r="B316" s="137"/>
      <c r="C316" s="167" t="s">
        <v>642</v>
      </c>
      <c r="D316" s="167" t="s">
        <v>267</v>
      </c>
      <c r="E316" s="168" t="s">
        <v>1487</v>
      </c>
      <c r="F316" s="169" t="s">
        <v>1488</v>
      </c>
      <c r="G316" s="170" t="s">
        <v>263</v>
      </c>
      <c r="H316" s="171">
        <v>59.786999999999999</v>
      </c>
      <c r="I316" s="172"/>
      <c r="J316" s="173">
        <f>ROUND(I316*H316,2)</f>
        <v>0</v>
      </c>
      <c r="K316" s="174"/>
      <c r="L316" s="175"/>
      <c r="M316" s="176" t="s">
        <v>1</v>
      </c>
      <c r="N316" s="177" t="s">
        <v>41</v>
      </c>
      <c r="P316" s="148">
        <f>O316*H316</f>
        <v>0</v>
      </c>
      <c r="Q316" s="148">
        <v>2.0000000000000001E-4</v>
      </c>
      <c r="R316" s="148">
        <f>Q316*H316</f>
        <v>1.19574E-2</v>
      </c>
      <c r="S316" s="148">
        <v>0</v>
      </c>
      <c r="T316" s="149">
        <f>S316*H316</f>
        <v>0</v>
      </c>
      <c r="AR316" s="150" t="s">
        <v>316</v>
      </c>
      <c r="AT316" s="150" t="s">
        <v>267</v>
      </c>
      <c r="AU316" s="150" t="s">
        <v>85</v>
      </c>
      <c r="AY316" s="16" t="s">
        <v>158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6" t="s">
        <v>83</v>
      </c>
      <c r="BK316" s="151">
        <f>ROUND(I316*H316,2)</f>
        <v>0</v>
      </c>
      <c r="BL316" s="16" t="s">
        <v>234</v>
      </c>
      <c r="BM316" s="150" t="s">
        <v>1489</v>
      </c>
    </row>
    <row r="317" spans="2:65" s="12" customFormat="1" ht="11.25">
      <c r="B317" s="152"/>
      <c r="D317" s="153" t="s">
        <v>192</v>
      </c>
      <c r="F317" s="155" t="s">
        <v>1490</v>
      </c>
      <c r="H317" s="156">
        <v>59.786999999999999</v>
      </c>
      <c r="I317" s="157"/>
      <c r="L317" s="152"/>
      <c r="M317" s="158"/>
      <c r="T317" s="159"/>
      <c r="AT317" s="154" t="s">
        <v>192</v>
      </c>
      <c r="AU317" s="154" t="s">
        <v>85</v>
      </c>
      <c r="AV317" s="12" t="s">
        <v>85</v>
      </c>
      <c r="AW317" s="12" t="s">
        <v>3</v>
      </c>
      <c r="AX317" s="12" t="s">
        <v>83</v>
      </c>
      <c r="AY317" s="154" t="s">
        <v>158</v>
      </c>
    </row>
    <row r="318" spans="2:65" s="1" customFormat="1" ht="16.5" customHeight="1">
      <c r="B318" s="137"/>
      <c r="C318" s="138" t="s">
        <v>653</v>
      </c>
      <c r="D318" s="138" t="s">
        <v>161</v>
      </c>
      <c r="E318" s="139" t="s">
        <v>1491</v>
      </c>
      <c r="F318" s="140" t="s">
        <v>1492</v>
      </c>
      <c r="G318" s="141" t="s">
        <v>263</v>
      </c>
      <c r="H318" s="142">
        <v>2.9</v>
      </c>
      <c r="I318" s="143"/>
      <c r="J318" s="144">
        <f>ROUND(I318*H318,2)</f>
        <v>0</v>
      </c>
      <c r="K318" s="145"/>
      <c r="L318" s="31"/>
      <c r="M318" s="146" t="s">
        <v>1</v>
      </c>
      <c r="N318" s="147" t="s">
        <v>41</v>
      </c>
      <c r="P318" s="148">
        <f>O318*H318</f>
        <v>0</v>
      </c>
      <c r="Q318" s="148">
        <v>0</v>
      </c>
      <c r="R318" s="148">
        <f>Q318*H318</f>
        <v>0</v>
      </c>
      <c r="S318" s="148">
        <v>0</v>
      </c>
      <c r="T318" s="149">
        <f>S318*H318</f>
        <v>0</v>
      </c>
      <c r="AR318" s="150" t="s">
        <v>234</v>
      </c>
      <c r="AT318" s="150" t="s">
        <v>161</v>
      </c>
      <c r="AU318" s="150" t="s">
        <v>85</v>
      </c>
      <c r="AY318" s="16" t="s">
        <v>158</v>
      </c>
      <c r="BE318" s="151">
        <f>IF(N318="základní",J318,0)</f>
        <v>0</v>
      </c>
      <c r="BF318" s="151">
        <f>IF(N318="snížená",J318,0)</f>
        <v>0</v>
      </c>
      <c r="BG318" s="151">
        <f>IF(N318="zákl. přenesená",J318,0)</f>
        <v>0</v>
      </c>
      <c r="BH318" s="151">
        <f>IF(N318="sníž. přenesená",J318,0)</f>
        <v>0</v>
      </c>
      <c r="BI318" s="151">
        <f>IF(N318="nulová",J318,0)</f>
        <v>0</v>
      </c>
      <c r="BJ318" s="16" t="s">
        <v>83</v>
      </c>
      <c r="BK318" s="151">
        <f>ROUND(I318*H318,2)</f>
        <v>0</v>
      </c>
      <c r="BL318" s="16" t="s">
        <v>234</v>
      </c>
      <c r="BM318" s="150" t="s">
        <v>1493</v>
      </c>
    </row>
    <row r="319" spans="2:65" s="12" customFormat="1" ht="11.25">
      <c r="B319" s="152"/>
      <c r="D319" s="153" t="s">
        <v>192</v>
      </c>
      <c r="E319" s="154" t="s">
        <v>1</v>
      </c>
      <c r="F319" s="155" t="s">
        <v>1494</v>
      </c>
      <c r="H319" s="156">
        <v>2.9</v>
      </c>
      <c r="I319" s="157"/>
      <c r="L319" s="152"/>
      <c r="M319" s="158"/>
      <c r="T319" s="159"/>
      <c r="AT319" s="154" t="s">
        <v>192</v>
      </c>
      <c r="AU319" s="154" t="s">
        <v>85</v>
      </c>
      <c r="AV319" s="12" t="s">
        <v>85</v>
      </c>
      <c r="AW319" s="12" t="s">
        <v>32</v>
      </c>
      <c r="AX319" s="12" t="s">
        <v>83</v>
      </c>
      <c r="AY319" s="154" t="s">
        <v>158</v>
      </c>
    </row>
    <row r="320" spans="2:65" s="1" customFormat="1" ht="16.5" customHeight="1">
      <c r="B320" s="137"/>
      <c r="C320" s="167" t="s">
        <v>660</v>
      </c>
      <c r="D320" s="167" t="s">
        <v>267</v>
      </c>
      <c r="E320" s="168" t="s">
        <v>1495</v>
      </c>
      <c r="F320" s="169" t="s">
        <v>1496</v>
      </c>
      <c r="G320" s="170" t="s">
        <v>263</v>
      </c>
      <c r="H320" s="171">
        <v>2.9580000000000002</v>
      </c>
      <c r="I320" s="172"/>
      <c r="J320" s="173">
        <f>ROUND(I320*H320,2)</f>
        <v>0</v>
      </c>
      <c r="K320" s="174"/>
      <c r="L320" s="175"/>
      <c r="M320" s="176" t="s">
        <v>1</v>
      </c>
      <c r="N320" s="177" t="s">
        <v>41</v>
      </c>
      <c r="P320" s="148">
        <f>O320*H320</f>
        <v>0</v>
      </c>
      <c r="Q320" s="148">
        <v>1.6000000000000001E-4</v>
      </c>
      <c r="R320" s="148">
        <f>Q320*H320</f>
        <v>4.7328000000000008E-4</v>
      </c>
      <c r="S320" s="148">
        <v>0</v>
      </c>
      <c r="T320" s="149">
        <f>S320*H320</f>
        <v>0</v>
      </c>
      <c r="AR320" s="150" t="s">
        <v>316</v>
      </c>
      <c r="AT320" s="150" t="s">
        <v>267</v>
      </c>
      <c r="AU320" s="150" t="s">
        <v>85</v>
      </c>
      <c r="AY320" s="16" t="s">
        <v>158</v>
      </c>
      <c r="BE320" s="151">
        <f>IF(N320="základní",J320,0)</f>
        <v>0</v>
      </c>
      <c r="BF320" s="151">
        <f>IF(N320="snížená",J320,0)</f>
        <v>0</v>
      </c>
      <c r="BG320" s="151">
        <f>IF(N320="zákl. přenesená",J320,0)</f>
        <v>0</v>
      </c>
      <c r="BH320" s="151">
        <f>IF(N320="sníž. přenesená",J320,0)</f>
        <v>0</v>
      </c>
      <c r="BI320" s="151">
        <f>IF(N320="nulová",J320,0)</f>
        <v>0</v>
      </c>
      <c r="BJ320" s="16" t="s">
        <v>83</v>
      </c>
      <c r="BK320" s="151">
        <f>ROUND(I320*H320,2)</f>
        <v>0</v>
      </c>
      <c r="BL320" s="16" t="s">
        <v>234</v>
      </c>
      <c r="BM320" s="150" t="s">
        <v>1497</v>
      </c>
    </row>
    <row r="321" spans="2:65" s="12" customFormat="1" ht="11.25">
      <c r="B321" s="152"/>
      <c r="D321" s="153" t="s">
        <v>192</v>
      </c>
      <c r="F321" s="155" t="s">
        <v>1498</v>
      </c>
      <c r="H321" s="156">
        <v>2.9580000000000002</v>
      </c>
      <c r="I321" s="157"/>
      <c r="L321" s="152"/>
      <c r="M321" s="158"/>
      <c r="T321" s="159"/>
      <c r="AT321" s="154" t="s">
        <v>192</v>
      </c>
      <c r="AU321" s="154" t="s">
        <v>85</v>
      </c>
      <c r="AV321" s="12" t="s">
        <v>85</v>
      </c>
      <c r="AW321" s="12" t="s">
        <v>3</v>
      </c>
      <c r="AX321" s="12" t="s">
        <v>83</v>
      </c>
      <c r="AY321" s="154" t="s">
        <v>158</v>
      </c>
    </row>
    <row r="322" spans="2:65" s="1" customFormat="1" ht="16.5" customHeight="1">
      <c r="B322" s="137"/>
      <c r="C322" s="138" t="s">
        <v>664</v>
      </c>
      <c r="D322" s="138" t="s">
        <v>161</v>
      </c>
      <c r="E322" s="139" t="s">
        <v>1499</v>
      </c>
      <c r="F322" s="140" t="s">
        <v>1500</v>
      </c>
      <c r="G322" s="141" t="s">
        <v>263</v>
      </c>
      <c r="H322" s="142">
        <v>56.94</v>
      </c>
      <c r="I322" s="143"/>
      <c r="J322" s="144">
        <f>ROUND(I322*H322,2)</f>
        <v>0</v>
      </c>
      <c r="K322" s="145"/>
      <c r="L322" s="31"/>
      <c r="M322" s="146" t="s">
        <v>1</v>
      </c>
      <c r="N322" s="147" t="s">
        <v>41</v>
      </c>
      <c r="P322" s="148">
        <f>O322*H322</f>
        <v>0</v>
      </c>
      <c r="Q322" s="148">
        <v>0</v>
      </c>
      <c r="R322" s="148">
        <f>Q322*H322</f>
        <v>0</v>
      </c>
      <c r="S322" s="148">
        <v>0</v>
      </c>
      <c r="T322" s="149">
        <f>S322*H322</f>
        <v>0</v>
      </c>
      <c r="AR322" s="150" t="s">
        <v>234</v>
      </c>
      <c r="AT322" s="150" t="s">
        <v>161</v>
      </c>
      <c r="AU322" s="150" t="s">
        <v>85</v>
      </c>
      <c r="AY322" s="16" t="s">
        <v>158</v>
      </c>
      <c r="BE322" s="151">
        <f>IF(N322="základní",J322,0)</f>
        <v>0</v>
      </c>
      <c r="BF322" s="151">
        <f>IF(N322="snížená",J322,0)</f>
        <v>0</v>
      </c>
      <c r="BG322" s="151">
        <f>IF(N322="zákl. přenesená",J322,0)</f>
        <v>0</v>
      </c>
      <c r="BH322" s="151">
        <f>IF(N322="sníž. přenesená",J322,0)</f>
        <v>0</v>
      </c>
      <c r="BI322" s="151">
        <f>IF(N322="nulová",J322,0)</f>
        <v>0</v>
      </c>
      <c r="BJ322" s="16" t="s">
        <v>83</v>
      </c>
      <c r="BK322" s="151">
        <f>ROUND(I322*H322,2)</f>
        <v>0</v>
      </c>
      <c r="BL322" s="16" t="s">
        <v>234</v>
      </c>
      <c r="BM322" s="150" t="s">
        <v>1501</v>
      </c>
    </row>
    <row r="323" spans="2:65" s="1" customFormat="1" ht="55.5" customHeight="1">
      <c r="B323" s="137"/>
      <c r="C323" s="167" t="s">
        <v>671</v>
      </c>
      <c r="D323" s="167" t="s">
        <v>267</v>
      </c>
      <c r="E323" s="168" t="s">
        <v>1477</v>
      </c>
      <c r="F323" s="169" t="s">
        <v>1478</v>
      </c>
      <c r="G323" s="170" t="s">
        <v>220</v>
      </c>
      <c r="H323" s="171">
        <v>6.2629999999999999</v>
      </c>
      <c r="I323" s="172"/>
      <c r="J323" s="173">
        <f>ROUND(I323*H323,2)</f>
        <v>0</v>
      </c>
      <c r="K323" s="174"/>
      <c r="L323" s="175"/>
      <c r="M323" s="176" t="s">
        <v>1</v>
      </c>
      <c r="N323" s="177" t="s">
        <v>41</v>
      </c>
      <c r="P323" s="148">
        <f>O323*H323</f>
        <v>0</v>
      </c>
      <c r="Q323" s="148">
        <v>3.8999999999999998E-3</v>
      </c>
      <c r="R323" s="148">
        <f>Q323*H323</f>
        <v>2.4425699999999998E-2</v>
      </c>
      <c r="S323" s="148">
        <v>0</v>
      </c>
      <c r="T323" s="149">
        <f>S323*H323</f>
        <v>0</v>
      </c>
      <c r="AR323" s="150" t="s">
        <v>316</v>
      </c>
      <c r="AT323" s="150" t="s">
        <v>267</v>
      </c>
      <c r="AU323" s="150" t="s">
        <v>85</v>
      </c>
      <c r="AY323" s="16" t="s">
        <v>158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6" t="s">
        <v>83</v>
      </c>
      <c r="BK323" s="151">
        <f>ROUND(I323*H323,2)</f>
        <v>0</v>
      </c>
      <c r="BL323" s="16" t="s">
        <v>234</v>
      </c>
      <c r="BM323" s="150" t="s">
        <v>1502</v>
      </c>
    </row>
    <row r="324" spans="2:65" s="12" customFormat="1" ht="11.25">
      <c r="B324" s="152"/>
      <c r="D324" s="153" t="s">
        <v>192</v>
      </c>
      <c r="F324" s="155" t="s">
        <v>1503</v>
      </c>
      <c r="H324" s="156">
        <v>6.2629999999999999</v>
      </c>
      <c r="I324" s="157"/>
      <c r="L324" s="152"/>
      <c r="M324" s="158"/>
      <c r="T324" s="159"/>
      <c r="AT324" s="154" t="s">
        <v>192</v>
      </c>
      <c r="AU324" s="154" t="s">
        <v>85</v>
      </c>
      <c r="AV324" s="12" t="s">
        <v>85</v>
      </c>
      <c r="AW324" s="12" t="s">
        <v>3</v>
      </c>
      <c r="AX324" s="12" t="s">
        <v>83</v>
      </c>
      <c r="AY324" s="154" t="s">
        <v>158</v>
      </c>
    </row>
    <row r="325" spans="2:65" s="1" customFormat="1" ht="24.2" customHeight="1">
      <c r="B325" s="137"/>
      <c r="C325" s="138" t="s">
        <v>675</v>
      </c>
      <c r="D325" s="138" t="s">
        <v>161</v>
      </c>
      <c r="E325" s="139" t="s">
        <v>1504</v>
      </c>
      <c r="F325" s="140" t="s">
        <v>1505</v>
      </c>
      <c r="G325" s="141" t="s">
        <v>205</v>
      </c>
      <c r="H325" s="142">
        <v>0.94199999999999995</v>
      </c>
      <c r="I325" s="143"/>
      <c r="J325" s="144">
        <f>ROUND(I325*H325,2)</f>
        <v>0</v>
      </c>
      <c r="K325" s="145"/>
      <c r="L325" s="31"/>
      <c r="M325" s="146" t="s">
        <v>1</v>
      </c>
      <c r="N325" s="147" t="s">
        <v>41</v>
      </c>
      <c r="P325" s="148">
        <f>O325*H325</f>
        <v>0</v>
      </c>
      <c r="Q325" s="148">
        <v>0</v>
      </c>
      <c r="R325" s="148">
        <f>Q325*H325</f>
        <v>0</v>
      </c>
      <c r="S325" s="148">
        <v>0</v>
      </c>
      <c r="T325" s="149">
        <f>S325*H325</f>
        <v>0</v>
      </c>
      <c r="AR325" s="150" t="s">
        <v>234</v>
      </c>
      <c r="AT325" s="150" t="s">
        <v>161</v>
      </c>
      <c r="AU325" s="150" t="s">
        <v>85</v>
      </c>
      <c r="AY325" s="16" t="s">
        <v>158</v>
      </c>
      <c r="BE325" s="151">
        <f>IF(N325="základní",J325,0)</f>
        <v>0</v>
      </c>
      <c r="BF325" s="151">
        <f>IF(N325="snížená",J325,0)</f>
        <v>0</v>
      </c>
      <c r="BG325" s="151">
        <f>IF(N325="zákl. přenesená",J325,0)</f>
        <v>0</v>
      </c>
      <c r="BH325" s="151">
        <f>IF(N325="sníž. přenesená",J325,0)</f>
        <v>0</v>
      </c>
      <c r="BI325" s="151">
        <f>IF(N325="nulová",J325,0)</f>
        <v>0</v>
      </c>
      <c r="BJ325" s="16" t="s">
        <v>83</v>
      </c>
      <c r="BK325" s="151">
        <f>ROUND(I325*H325,2)</f>
        <v>0</v>
      </c>
      <c r="BL325" s="16" t="s">
        <v>234</v>
      </c>
      <c r="BM325" s="150" t="s">
        <v>1506</v>
      </c>
    </row>
    <row r="326" spans="2:65" s="11" customFormat="1" ht="22.9" customHeight="1">
      <c r="B326" s="126"/>
      <c r="D326" s="127" t="s">
        <v>75</v>
      </c>
      <c r="E326" s="135" t="s">
        <v>531</v>
      </c>
      <c r="F326" s="135" t="s">
        <v>532</v>
      </c>
      <c r="I326" s="129"/>
      <c r="J326" s="136">
        <f>BK326</f>
        <v>0</v>
      </c>
      <c r="L326" s="126"/>
      <c r="M326" s="130"/>
      <c r="P326" s="131">
        <f>SUM(P327:P355)</f>
        <v>0</v>
      </c>
      <c r="R326" s="131">
        <f>SUM(R327:R355)</f>
        <v>1.0795130000000002</v>
      </c>
      <c r="T326" s="132">
        <f>SUM(T327:T355)</f>
        <v>0.86985599999999996</v>
      </c>
      <c r="AR326" s="127" t="s">
        <v>85</v>
      </c>
      <c r="AT326" s="133" t="s">
        <v>75</v>
      </c>
      <c r="AU326" s="133" t="s">
        <v>83</v>
      </c>
      <c r="AY326" s="127" t="s">
        <v>158</v>
      </c>
      <c r="BK326" s="134">
        <f>SUM(BK327:BK355)</f>
        <v>0</v>
      </c>
    </row>
    <row r="327" spans="2:65" s="1" customFormat="1" ht="16.5" customHeight="1">
      <c r="B327" s="137"/>
      <c r="C327" s="138" t="s">
        <v>680</v>
      </c>
      <c r="D327" s="138" t="s">
        <v>161</v>
      </c>
      <c r="E327" s="139" t="s">
        <v>534</v>
      </c>
      <c r="F327" s="140" t="s">
        <v>535</v>
      </c>
      <c r="G327" s="141" t="s">
        <v>220</v>
      </c>
      <c r="H327" s="142">
        <v>48.674999999999997</v>
      </c>
      <c r="I327" s="143"/>
      <c r="J327" s="144">
        <f>ROUND(I327*H327,2)</f>
        <v>0</v>
      </c>
      <c r="K327" s="145"/>
      <c r="L327" s="31"/>
      <c r="M327" s="146" t="s">
        <v>1</v>
      </c>
      <c r="N327" s="147" t="s">
        <v>41</v>
      </c>
      <c r="P327" s="148">
        <f>O327*H327</f>
        <v>0</v>
      </c>
      <c r="Q327" s="148">
        <v>0</v>
      </c>
      <c r="R327" s="148">
        <f>Q327*H327</f>
        <v>0</v>
      </c>
      <c r="S327" s="148">
        <v>0</v>
      </c>
      <c r="T327" s="149">
        <f>S327*H327</f>
        <v>0</v>
      </c>
      <c r="AR327" s="150" t="s">
        <v>234</v>
      </c>
      <c r="AT327" s="150" t="s">
        <v>161</v>
      </c>
      <c r="AU327" s="150" t="s">
        <v>85</v>
      </c>
      <c r="AY327" s="16" t="s">
        <v>158</v>
      </c>
      <c r="BE327" s="151">
        <f>IF(N327="základní",J327,0)</f>
        <v>0</v>
      </c>
      <c r="BF327" s="151">
        <f>IF(N327="snížená",J327,0)</f>
        <v>0</v>
      </c>
      <c r="BG327" s="151">
        <f>IF(N327="zákl. přenesená",J327,0)</f>
        <v>0</v>
      </c>
      <c r="BH327" s="151">
        <f>IF(N327="sníž. přenesená",J327,0)</f>
        <v>0</v>
      </c>
      <c r="BI327" s="151">
        <f>IF(N327="nulová",J327,0)</f>
        <v>0</v>
      </c>
      <c r="BJ327" s="16" t="s">
        <v>83</v>
      </c>
      <c r="BK327" s="151">
        <f>ROUND(I327*H327,2)</f>
        <v>0</v>
      </c>
      <c r="BL327" s="16" t="s">
        <v>234</v>
      </c>
      <c r="BM327" s="150" t="s">
        <v>1507</v>
      </c>
    </row>
    <row r="328" spans="2:65" s="1" customFormat="1" ht="16.5" customHeight="1">
      <c r="B328" s="137"/>
      <c r="C328" s="138" t="s">
        <v>685</v>
      </c>
      <c r="D328" s="138" t="s">
        <v>161</v>
      </c>
      <c r="E328" s="139" t="s">
        <v>538</v>
      </c>
      <c r="F328" s="140" t="s">
        <v>539</v>
      </c>
      <c r="G328" s="141" t="s">
        <v>220</v>
      </c>
      <c r="H328" s="142">
        <v>48.674999999999997</v>
      </c>
      <c r="I328" s="143"/>
      <c r="J328" s="144">
        <f>ROUND(I328*H328,2)</f>
        <v>0</v>
      </c>
      <c r="K328" s="145"/>
      <c r="L328" s="31"/>
      <c r="M328" s="146" t="s">
        <v>1</v>
      </c>
      <c r="N328" s="147" t="s">
        <v>41</v>
      </c>
      <c r="P328" s="148">
        <f>O328*H328</f>
        <v>0</v>
      </c>
      <c r="Q328" s="148">
        <v>2.9999999999999997E-4</v>
      </c>
      <c r="R328" s="148">
        <f>Q328*H328</f>
        <v>1.4602499999999997E-2</v>
      </c>
      <c r="S328" s="148">
        <v>0</v>
      </c>
      <c r="T328" s="149">
        <f>S328*H328</f>
        <v>0</v>
      </c>
      <c r="AR328" s="150" t="s">
        <v>234</v>
      </c>
      <c r="AT328" s="150" t="s">
        <v>161</v>
      </c>
      <c r="AU328" s="150" t="s">
        <v>85</v>
      </c>
      <c r="AY328" s="16" t="s">
        <v>158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6" t="s">
        <v>83</v>
      </c>
      <c r="BK328" s="151">
        <f>ROUND(I328*H328,2)</f>
        <v>0</v>
      </c>
      <c r="BL328" s="16" t="s">
        <v>234</v>
      </c>
      <c r="BM328" s="150" t="s">
        <v>1508</v>
      </c>
    </row>
    <row r="329" spans="2:65" s="1" customFormat="1" ht="24.2" customHeight="1">
      <c r="B329" s="137"/>
      <c r="C329" s="138" t="s">
        <v>690</v>
      </c>
      <c r="D329" s="138" t="s">
        <v>161</v>
      </c>
      <c r="E329" s="139" t="s">
        <v>542</v>
      </c>
      <c r="F329" s="140" t="s">
        <v>543</v>
      </c>
      <c r="G329" s="141" t="s">
        <v>220</v>
      </c>
      <c r="H329" s="142">
        <v>22.87</v>
      </c>
      <c r="I329" s="143"/>
      <c r="J329" s="144">
        <f>ROUND(I329*H329,2)</f>
        <v>0</v>
      </c>
      <c r="K329" s="145"/>
      <c r="L329" s="31"/>
      <c r="M329" s="146" t="s">
        <v>1</v>
      </c>
      <c r="N329" s="147" t="s">
        <v>41</v>
      </c>
      <c r="P329" s="148">
        <f>O329*H329</f>
        <v>0</v>
      </c>
      <c r="Q329" s="148">
        <v>1.5E-3</v>
      </c>
      <c r="R329" s="148">
        <f>Q329*H329</f>
        <v>3.4305000000000002E-2</v>
      </c>
      <c r="S329" s="148">
        <v>0</v>
      </c>
      <c r="T329" s="149">
        <f>S329*H329</f>
        <v>0</v>
      </c>
      <c r="AR329" s="150" t="s">
        <v>234</v>
      </c>
      <c r="AT329" s="150" t="s">
        <v>161</v>
      </c>
      <c r="AU329" s="150" t="s">
        <v>85</v>
      </c>
      <c r="AY329" s="16" t="s">
        <v>158</v>
      </c>
      <c r="BE329" s="151">
        <f>IF(N329="základní",J329,0)</f>
        <v>0</v>
      </c>
      <c r="BF329" s="151">
        <f>IF(N329="snížená",J329,0)</f>
        <v>0</v>
      </c>
      <c r="BG329" s="151">
        <f>IF(N329="zákl. přenesená",J329,0)</f>
        <v>0</v>
      </c>
      <c r="BH329" s="151">
        <f>IF(N329="sníž. přenesená",J329,0)</f>
        <v>0</v>
      </c>
      <c r="BI329" s="151">
        <f>IF(N329="nulová",J329,0)</f>
        <v>0</v>
      </c>
      <c r="BJ329" s="16" t="s">
        <v>83</v>
      </c>
      <c r="BK329" s="151">
        <f>ROUND(I329*H329,2)</f>
        <v>0</v>
      </c>
      <c r="BL329" s="16" t="s">
        <v>234</v>
      </c>
      <c r="BM329" s="150" t="s">
        <v>1509</v>
      </c>
    </row>
    <row r="330" spans="2:65" s="12" customFormat="1" ht="11.25">
      <c r="B330" s="152"/>
      <c r="D330" s="153" t="s">
        <v>192</v>
      </c>
      <c r="E330" s="154" t="s">
        <v>1</v>
      </c>
      <c r="F330" s="155" t="s">
        <v>1510</v>
      </c>
      <c r="H330" s="156">
        <v>3.4049999999999998</v>
      </c>
      <c r="I330" s="157"/>
      <c r="L330" s="152"/>
      <c r="M330" s="158"/>
      <c r="T330" s="159"/>
      <c r="AT330" s="154" t="s">
        <v>192</v>
      </c>
      <c r="AU330" s="154" t="s">
        <v>85</v>
      </c>
      <c r="AV330" s="12" t="s">
        <v>85</v>
      </c>
      <c r="AW330" s="12" t="s">
        <v>32</v>
      </c>
      <c r="AX330" s="12" t="s">
        <v>76</v>
      </c>
      <c r="AY330" s="154" t="s">
        <v>158</v>
      </c>
    </row>
    <row r="331" spans="2:65" s="12" customFormat="1" ht="11.25">
      <c r="B331" s="152"/>
      <c r="D331" s="153" t="s">
        <v>192</v>
      </c>
      <c r="E331" s="154" t="s">
        <v>1</v>
      </c>
      <c r="F331" s="155" t="s">
        <v>1511</v>
      </c>
      <c r="H331" s="156">
        <v>9.4250000000000007</v>
      </c>
      <c r="I331" s="157"/>
      <c r="L331" s="152"/>
      <c r="M331" s="158"/>
      <c r="T331" s="159"/>
      <c r="AT331" s="154" t="s">
        <v>192</v>
      </c>
      <c r="AU331" s="154" t="s">
        <v>85</v>
      </c>
      <c r="AV331" s="12" t="s">
        <v>85</v>
      </c>
      <c r="AW331" s="12" t="s">
        <v>32</v>
      </c>
      <c r="AX331" s="12" t="s">
        <v>76</v>
      </c>
      <c r="AY331" s="154" t="s">
        <v>158</v>
      </c>
    </row>
    <row r="332" spans="2:65" s="12" customFormat="1" ht="11.25">
      <c r="B332" s="152"/>
      <c r="D332" s="153" t="s">
        <v>192</v>
      </c>
      <c r="E332" s="154" t="s">
        <v>1</v>
      </c>
      <c r="F332" s="155" t="s">
        <v>1512</v>
      </c>
      <c r="H332" s="156">
        <v>3.77</v>
      </c>
      <c r="I332" s="157"/>
      <c r="L332" s="152"/>
      <c r="M332" s="158"/>
      <c r="T332" s="159"/>
      <c r="AT332" s="154" t="s">
        <v>192</v>
      </c>
      <c r="AU332" s="154" t="s">
        <v>85</v>
      </c>
      <c r="AV332" s="12" t="s">
        <v>85</v>
      </c>
      <c r="AW332" s="12" t="s">
        <v>32</v>
      </c>
      <c r="AX332" s="12" t="s">
        <v>76</v>
      </c>
      <c r="AY332" s="154" t="s">
        <v>158</v>
      </c>
    </row>
    <row r="333" spans="2:65" s="12" customFormat="1" ht="11.25">
      <c r="B333" s="152"/>
      <c r="D333" s="153" t="s">
        <v>192</v>
      </c>
      <c r="E333" s="154" t="s">
        <v>1</v>
      </c>
      <c r="F333" s="155" t="s">
        <v>1513</v>
      </c>
      <c r="H333" s="156">
        <v>6.27</v>
      </c>
      <c r="I333" s="157"/>
      <c r="L333" s="152"/>
      <c r="M333" s="158"/>
      <c r="T333" s="159"/>
      <c r="AT333" s="154" t="s">
        <v>192</v>
      </c>
      <c r="AU333" s="154" t="s">
        <v>85</v>
      </c>
      <c r="AV333" s="12" t="s">
        <v>85</v>
      </c>
      <c r="AW333" s="12" t="s">
        <v>32</v>
      </c>
      <c r="AX333" s="12" t="s">
        <v>76</v>
      </c>
      <c r="AY333" s="154" t="s">
        <v>158</v>
      </c>
    </row>
    <row r="334" spans="2:65" s="13" customFormat="1" ht="11.25">
      <c r="B334" s="160"/>
      <c r="D334" s="153" t="s">
        <v>192</v>
      </c>
      <c r="E334" s="161" t="s">
        <v>1</v>
      </c>
      <c r="F334" s="162" t="s">
        <v>255</v>
      </c>
      <c r="H334" s="163">
        <v>22.87</v>
      </c>
      <c r="I334" s="164"/>
      <c r="L334" s="160"/>
      <c r="M334" s="165"/>
      <c r="T334" s="166"/>
      <c r="AT334" s="161" t="s">
        <v>192</v>
      </c>
      <c r="AU334" s="161" t="s">
        <v>85</v>
      </c>
      <c r="AV334" s="13" t="s">
        <v>165</v>
      </c>
      <c r="AW334" s="13" t="s">
        <v>32</v>
      </c>
      <c r="AX334" s="13" t="s">
        <v>83</v>
      </c>
      <c r="AY334" s="161" t="s">
        <v>158</v>
      </c>
    </row>
    <row r="335" spans="2:65" s="1" customFormat="1" ht="24.2" customHeight="1">
      <c r="B335" s="137"/>
      <c r="C335" s="138" t="s">
        <v>695</v>
      </c>
      <c r="D335" s="138" t="s">
        <v>161</v>
      </c>
      <c r="E335" s="139" t="s">
        <v>550</v>
      </c>
      <c r="F335" s="140" t="s">
        <v>551</v>
      </c>
      <c r="G335" s="141" t="s">
        <v>220</v>
      </c>
      <c r="H335" s="142">
        <v>31.98</v>
      </c>
      <c r="I335" s="143"/>
      <c r="J335" s="144">
        <f>ROUND(I335*H335,2)</f>
        <v>0</v>
      </c>
      <c r="K335" s="145"/>
      <c r="L335" s="31"/>
      <c r="M335" s="146" t="s">
        <v>1</v>
      </c>
      <c r="N335" s="147" t="s">
        <v>41</v>
      </c>
      <c r="P335" s="148">
        <f>O335*H335</f>
        <v>0</v>
      </c>
      <c r="Q335" s="148">
        <v>0</v>
      </c>
      <c r="R335" s="148">
        <f>Q335*H335</f>
        <v>0</v>
      </c>
      <c r="S335" s="148">
        <v>2.7199999999999998E-2</v>
      </c>
      <c r="T335" s="149">
        <f>S335*H335</f>
        <v>0.86985599999999996</v>
      </c>
      <c r="AR335" s="150" t="s">
        <v>234</v>
      </c>
      <c r="AT335" s="150" t="s">
        <v>161</v>
      </c>
      <c r="AU335" s="150" t="s">
        <v>85</v>
      </c>
      <c r="AY335" s="16" t="s">
        <v>158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6" t="s">
        <v>83</v>
      </c>
      <c r="BK335" s="151">
        <f>ROUND(I335*H335,2)</f>
        <v>0</v>
      </c>
      <c r="BL335" s="16" t="s">
        <v>234</v>
      </c>
      <c r="BM335" s="150" t="s">
        <v>1514</v>
      </c>
    </row>
    <row r="336" spans="2:65" s="12" customFormat="1" ht="11.25">
      <c r="B336" s="152"/>
      <c r="D336" s="153" t="s">
        <v>192</v>
      </c>
      <c r="E336" s="154" t="s">
        <v>1</v>
      </c>
      <c r="F336" s="155" t="s">
        <v>1515</v>
      </c>
      <c r="H336" s="156">
        <v>31.98</v>
      </c>
      <c r="I336" s="157"/>
      <c r="L336" s="152"/>
      <c r="M336" s="158"/>
      <c r="T336" s="159"/>
      <c r="AT336" s="154" t="s">
        <v>192</v>
      </c>
      <c r="AU336" s="154" t="s">
        <v>85</v>
      </c>
      <c r="AV336" s="12" t="s">
        <v>85</v>
      </c>
      <c r="AW336" s="12" t="s">
        <v>32</v>
      </c>
      <c r="AX336" s="12" t="s">
        <v>83</v>
      </c>
      <c r="AY336" s="154" t="s">
        <v>158</v>
      </c>
    </row>
    <row r="337" spans="2:65" s="1" customFormat="1" ht="33" customHeight="1">
      <c r="B337" s="137"/>
      <c r="C337" s="138" t="s">
        <v>701</v>
      </c>
      <c r="D337" s="138" t="s">
        <v>161</v>
      </c>
      <c r="E337" s="139" t="s">
        <v>556</v>
      </c>
      <c r="F337" s="140" t="s">
        <v>557</v>
      </c>
      <c r="G337" s="141" t="s">
        <v>220</v>
      </c>
      <c r="H337" s="142">
        <v>48.674999999999997</v>
      </c>
      <c r="I337" s="143"/>
      <c r="J337" s="144">
        <f>ROUND(I337*H337,2)</f>
        <v>0</v>
      </c>
      <c r="K337" s="145"/>
      <c r="L337" s="31"/>
      <c r="M337" s="146" t="s">
        <v>1</v>
      </c>
      <c r="N337" s="147" t="s">
        <v>41</v>
      </c>
      <c r="P337" s="148">
        <f>O337*H337</f>
        <v>0</v>
      </c>
      <c r="Q337" s="148">
        <v>5.62E-3</v>
      </c>
      <c r="R337" s="148">
        <f>Q337*H337</f>
        <v>0.2735535</v>
      </c>
      <c r="S337" s="148">
        <v>0</v>
      </c>
      <c r="T337" s="149">
        <f>S337*H337</f>
        <v>0</v>
      </c>
      <c r="AR337" s="150" t="s">
        <v>234</v>
      </c>
      <c r="AT337" s="150" t="s">
        <v>161</v>
      </c>
      <c r="AU337" s="150" t="s">
        <v>85</v>
      </c>
      <c r="AY337" s="16" t="s">
        <v>158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6" t="s">
        <v>83</v>
      </c>
      <c r="BK337" s="151">
        <f>ROUND(I337*H337,2)</f>
        <v>0</v>
      </c>
      <c r="BL337" s="16" t="s">
        <v>234</v>
      </c>
      <c r="BM337" s="150" t="s">
        <v>1516</v>
      </c>
    </row>
    <row r="338" spans="2:65" s="12" customFormat="1" ht="11.25">
      <c r="B338" s="152"/>
      <c r="D338" s="153" t="s">
        <v>192</v>
      </c>
      <c r="E338" s="154" t="s">
        <v>1</v>
      </c>
      <c r="F338" s="155" t="s">
        <v>1517</v>
      </c>
      <c r="H338" s="156">
        <v>21.11</v>
      </c>
      <c r="I338" s="157"/>
      <c r="L338" s="152"/>
      <c r="M338" s="158"/>
      <c r="T338" s="159"/>
      <c r="AT338" s="154" t="s">
        <v>192</v>
      </c>
      <c r="AU338" s="154" t="s">
        <v>85</v>
      </c>
      <c r="AV338" s="12" t="s">
        <v>85</v>
      </c>
      <c r="AW338" s="12" t="s">
        <v>32</v>
      </c>
      <c r="AX338" s="12" t="s">
        <v>76</v>
      </c>
      <c r="AY338" s="154" t="s">
        <v>158</v>
      </c>
    </row>
    <row r="339" spans="2:65" s="12" customFormat="1" ht="11.25">
      <c r="B339" s="152"/>
      <c r="D339" s="153" t="s">
        <v>192</v>
      </c>
      <c r="E339" s="154" t="s">
        <v>1</v>
      </c>
      <c r="F339" s="155" t="s">
        <v>1518</v>
      </c>
      <c r="H339" s="156">
        <v>26.364999999999998</v>
      </c>
      <c r="I339" s="157"/>
      <c r="L339" s="152"/>
      <c r="M339" s="158"/>
      <c r="T339" s="159"/>
      <c r="AT339" s="154" t="s">
        <v>192</v>
      </c>
      <c r="AU339" s="154" t="s">
        <v>85</v>
      </c>
      <c r="AV339" s="12" t="s">
        <v>85</v>
      </c>
      <c r="AW339" s="12" t="s">
        <v>32</v>
      </c>
      <c r="AX339" s="12" t="s">
        <v>76</v>
      </c>
      <c r="AY339" s="154" t="s">
        <v>158</v>
      </c>
    </row>
    <row r="340" spans="2:65" s="12" customFormat="1" ht="11.25">
      <c r="B340" s="152"/>
      <c r="D340" s="153" t="s">
        <v>192</v>
      </c>
      <c r="E340" s="154" t="s">
        <v>1</v>
      </c>
      <c r="F340" s="155" t="s">
        <v>1519</v>
      </c>
      <c r="H340" s="156">
        <v>1.2</v>
      </c>
      <c r="I340" s="157"/>
      <c r="L340" s="152"/>
      <c r="M340" s="158"/>
      <c r="T340" s="159"/>
      <c r="AT340" s="154" t="s">
        <v>192</v>
      </c>
      <c r="AU340" s="154" t="s">
        <v>85</v>
      </c>
      <c r="AV340" s="12" t="s">
        <v>85</v>
      </c>
      <c r="AW340" s="12" t="s">
        <v>32</v>
      </c>
      <c r="AX340" s="12" t="s">
        <v>76</v>
      </c>
      <c r="AY340" s="154" t="s">
        <v>158</v>
      </c>
    </row>
    <row r="341" spans="2:65" s="13" customFormat="1" ht="11.25">
      <c r="B341" s="160"/>
      <c r="D341" s="153" t="s">
        <v>192</v>
      </c>
      <c r="E341" s="161" t="s">
        <v>1</v>
      </c>
      <c r="F341" s="162" t="s">
        <v>255</v>
      </c>
      <c r="H341" s="163">
        <v>48.674999999999997</v>
      </c>
      <c r="I341" s="164"/>
      <c r="L341" s="160"/>
      <c r="M341" s="165"/>
      <c r="T341" s="166"/>
      <c r="AT341" s="161" t="s">
        <v>192</v>
      </c>
      <c r="AU341" s="161" t="s">
        <v>85</v>
      </c>
      <c r="AV341" s="13" t="s">
        <v>165</v>
      </c>
      <c r="AW341" s="13" t="s">
        <v>32</v>
      </c>
      <c r="AX341" s="13" t="s">
        <v>83</v>
      </c>
      <c r="AY341" s="161" t="s">
        <v>158</v>
      </c>
    </row>
    <row r="342" spans="2:65" s="1" customFormat="1" ht="16.5" customHeight="1">
      <c r="B342" s="137"/>
      <c r="C342" s="167" t="s">
        <v>706</v>
      </c>
      <c r="D342" s="167" t="s">
        <v>267</v>
      </c>
      <c r="E342" s="168" t="s">
        <v>561</v>
      </c>
      <c r="F342" s="169" t="s">
        <v>562</v>
      </c>
      <c r="G342" s="170" t="s">
        <v>220</v>
      </c>
      <c r="H342" s="171">
        <v>53.542999999999999</v>
      </c>
      <c r="I342" s="172"/>
      <c r="J342" s="173">
        <f>ROUND(I342*H342,2)</f>
        <v>0</v>
      </c>
      <c r="K342" s="174"/>
      <c r="L342" s="175"/>
      <c r="M342" s="176" t="s">
        <v>1</v>
      </c>
      <c r="N342" s="177" t="s">
        <v>41</v>
      </c>
      <c r="P342" s="148">
        <f>O342*H342</f>
        <v>0</v>
      </c>
      <c r="Q342" s="148">
        <v>0.01</v>
      </c>
      <c r="R342" s="148">
        <f>Q342*H342</f>
        <v>0.53542999999999996</v>
      </c>
      <c r="S342" s="148">
        <v>0</v>
      </c>
      <c r="T342" s="149">
        <f>S342*H342</f>
        <v>0</v>
      </c>
      <c r="AR342" s="150" t="s">
        <v>316</v>
      </c>
      <c r="AT342" s="150" t="s">
        <v>267</v>
      </c>
      <c r="AU342" s="150" t="s">
        <v>85</v>
      </c>
      <c r="AY342" s="16" t="s">
        <v>158</v>
      </c>
      <c r="BE342" s="151">
        <f>IF(N342="základní",J342,0)</f>
        <v>0</v>
      </c>
      <c r="BF342" s="151">
        <f>IF(N342="snížená",J342,0)</f>
        <v>0</v>
      </c>
      <c r="BG342" s="151">
        <f>IF(N342="zákl. přenesená",J342,0)</f>
        <v>0</v>
      </c>
      <c r="BH342" s="151">
        <f>IF(N342="sníž. přenesená",J342,0)</f>
        <v>0</v>
      </c>
      <c r="BI342" s="151">
        <f>IF(N342="nulová",J342,0)</f>
        <v>0</v>
      </c>
      <c r="BJ342" s="16" t="s">
        <v>83</v>
      </c>
      <c r="BK342" s="151">
        <f>ROUND(I342*H342,2)</f>
        <v>0</v>
      </c>
      <c r="BL342" s="16" t="s">
        <v>234</v>
      </c>
      <c r="BM342" s="150" t="s">
        <v>1520</v>
      </c>
    </row>
    <row r="343" spans="2:65" s="12" customFormat="1" ht="11.25">
      <c r="B343" s="152"/>
      <c r="D343" s="153" t="s">
        <v>192</v>
      </c>
      <c r="F343" s="155" t="s">
        <v>1521</v>
      </c>
      <c r="H343" s="156">
        <v>53.542999999999999</v>
      </c>
      <c r="I343" s="157"/>
      <c r="L343" s="152"/>
      <c r="M343" s="158"/>
      <c r="T343" s="159"/>
      <c r="AT343" s="154" t="s">
        <v>192</v>
      </c>
      <c r="AU343" s="154" t="s">
        <v>85</v>
      </c>
      <c r="AV343" s="12" t="s">
        <v>85</v>
      </c>
      <c r="AW343" s="12" t="s">
        <v>3</v>
      </c>
      <c r="AX343" s="12" t="s">
        <v>83</v>
      </c>
      <c r="AY343" s="154" t="s">
        <v>158</v>
      </c>
    </row>
    <row r="344" spans="2:65" s="1" customFormat="1" ht="24.2" customHeight="1">
      <c r="B344" s="137"/>
      <c r="C344" s="138" t="s">
        <v>711</v>
      </c>
      <c r="D344" s="138" t="s">
        <v>161</v>
      </c>
      <c r="E344" s="139" t="s">
        <v>566</v>
      </c>
      <c r="F344" s="140" t="s">
        <v>567</v>
      </c>
      <c r="G344" s="141" t="s">
        <v>263</v>
      </c>
      <c r="H344" s="142">
        <v>8.4</v>
      </c>
      <c r="I344" s="143"/>
      <c r="J344" s="144">
        <f>ROUND(I344*H344,2)</f>
        <v>0</v>
      </c>
      <c r="K344" s="145"/>
      <c r="L344" s="31"/>
      <c r="M344" s="146" t="s">
        <v>1</v>
      </c>
      <c r="N344" s="147" t="s">
        <v>41</v>
      </c>
      <c r="P344" s="148">
        <f>O344*H344</f>
        <v>0</v>
      </c>
      <c r="Q344" s="148">
        <v>2.0000000000000001E-4</v>
      </c>
      <c r="R344" s="148">
        <f>Q344*H344</f>
        <v>1.6800000000000001E-3</v>
      </c>
      <c r="S344" s="148">
        <v>0</v>
      </c>
      <c r="T344" s="149">
        <f>S344*H344</f>
        <v>0</v>
      </c>
      <c r="AR344" s="150" t="s">
        <v>234</v>
      </c>
      <c r="AT344" s="150" t="s">
        <v>161</v>
      </c>
      <c r="AU344" s="150" t="s">
        <v>85</v>
      </c>
      <c r="AY344" s="16" t="s">
        <v>158</v>
      </c>
      <c r="BE344" s="151">
        <f>IF(N344="základní",J344,0)</f>
        <v>0</v>
      </c>
      <c r="BF344" s="151">
        <f>IF(N344="snížená",J344,0)</f>
        <v>0</v>
      </c>
      <c r="BG344" s="151">
        <f>IF(N344="zákl. přenesená",J344,0)</f>
        <v>0</v>
      </c>
      <c r="BH344" s="151">
        <f>IF(N344="sníž. přenesená",J344,0)</f>
        <v>0</v>
      </c>
      <c r="BI344" s="151">
        <f>IF(N344="nulová",J344,0)</f>
        <v>0</v>
      </c>
      <c r="BJ344" s="16" t="s">
        <v>83</v>
      </c>
      <c r="BK344" s="151">
        <f>ROUND(I344*H344,2)</f>
        <v>0</v>
      </c>
      <c r="BL344" s="16" t="s">
        <v>234</v>
      </c>
      <c r="BM344" s="150" t="s">
        <v>1522</v>
      </c>
    </row>
    <row r="345" spans="2:65" s="12" customFormat="1" ht="11.25">
      <c r="B345" s="152"/>
      <c r="D345" s="153" t="s">
        <v>192</v>
      </c>
      <c r="E345" s="154" t="s">
        <v>1</v>
      </c>
      <c r="F345" s="155" t="s">
        <v>1523</v>
      </c>
      <c r="H345" s="156">
        <v>8.4</v>
      </c>
      <c r="I345" s="157"/>
      <c r="L345" s="152"/>
      <c r="M345" s="158"/>
      <c r="T345" s="159"/>
      <c r="AT345" s="154" t="s">
        <v>192</v>
      </c>
      <c r="AU345" s="154" t="s">
        <v>85</v>
      </c>
      <c r="AV345" s="12" t="s">
        <v>85</v>
      </c>
      <c r="AW345" s="12" t="s">
        <v>32</v>
      </c>
      <c r="AX345" s="12" t="s">
        <v>83</v>
      </c>
      <c r="AY345" s="154" t="s">
        <v>158</v>
      </c>
    </row>
    <row r="346" spans="2:65" s="1" customFormat="1" ht="16.5" customHeight="1">
      <c r="B346" s="137"/>
      <c r="C346" s="167" t="s">
        <v>717</v>
      </c>
      <c r="D346" s="167" t="s">
        <v>267</v>
      </c>
      <c r="E346" s="168" t="s">
        <v>571</v>
      </c>
      <c r="F346" s="169" t="s">
        <v>572</v>
      </c>
      <c r="G346" s="170" t="s">
        <v>263</v>
      </c>
      <c r="H346" s="171">
        <v>8.82</v>
      </c>
      <c r="I346" s="172"/>
      <c r="J346" s="173">
        <f>ROUND(I346*H346,2)</f>
        <v>0</v>
      </c>
      <c r="K346" s="174"/>
      <c r="L346" s="175"/>
      <c r="M346" s="176" t="s">
        <v>1</v>
      </c>
      <c r="N346" s="177" t="s">
        <v>41</v>
      </c>
      <c r="P346" s="148">
        <f>O346*H346</f>
        <v>0</v>
      </c>
      <c r="Q346" s="148">
        <v>1.2E-4</v>
      </c>
      <c r="R346" s="148">
        <f>Q346*H346</f>
        <v>1.0584000000000001E-3</v>
      </c>
      <c r="S346" s="148">
        <v>0</v>
      </c>
      <c r="T346" s="149">
        <f>S346*H346</f>
        <v>0</v>
      </c>
      <c r="AR346" s="150" t="s">
        <v>316</v>
      </c>
      <c r="AT346" s="150" t="s">
        <v>267</v>
      </c>
      <c r="AU346" s="150" t="s">
        <v>85</v>
      </c>
      <c r="AY346" s="16" t="s">
        <v>158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6" t="s">
        <v>83</v>
      </c>
      <c r="BK346" s="151">
        <f>ROUND(I346*H346,2)</f>
        <v>0</v>
      </c>
      <c r="BL346" s="16" t="s">
        <v>234</v>
      </c>
      <c r="BM346" s="150" t="s">
        <v>1524</v>
      </c>
    </row>
    <row r="347" spans="2:65" s="12" customFormat="1" ht="11.25">
      <c r="B347" s="152"/>
      <c r="D347" s="153" t="s">
        <v>192</v>
      </c>
      <c r="F347" s="155" t="s">
        <v>1525</v>
      </c>
      <c r="H347" s="156">
        <v>8.82</v>
      </c>
      <c r="I347" s="157"/>
      <c r="L347" s="152"/>
      <c r="M347" s="158"/>
      <c r="T347" s="159"/>
      <c r="AT347" s="154" t="s">
        <v>192</v>
      </c>
      <c r="AU347" s="154" t="s">
        <v>85</v>
      </c>
      <c r="AV347" s="12" t="s">
        <v>85</v>
      </c>
      <c r="AW347" s="12" t="s">
        <v>3</v>
      </c>
      <c r="AX347" s="12" t="s">
        <v>83</v>
      </c>
      <c r="AY347" s="154" t="s">
        <v>158</v>
      </c>
    </row>
    <row r="348" spans="2:65" s="1" customFormat="1" ht="16.5" customHeight="1">
      <c r="B348" s="137"/>
      <c r="C348" s="138" t="s">
        <v>722</v>
      </c>
      <c r="D348" s="138" t="s">
        <v>161</v>
      </c>
      <c r="E348" s="139" t="s">
        <v>1526</v>
      </c>
      <c r="F348" s="140" t="s">
        <v>1527</v>
      </c>
      <c r="G348" s="141" t="s">
        <v>263</v>
      </c>
      <c r="H348" s="142">
        <v>35.1</v>
      </c>
      <c r="I348" s="143"/>
      <c r="J348" s="144">
        <f>ROUND(I348*H348,2)</f>
        <v>0</v>
      </c>
      <c r="K348" s="145"/>
      <c r="L348" s="31"/>
      <c r="M348" s="146" t="s">
        <v>1</v>
      </c>
      <c r="N348" s="147" t="s">
        <v>41</v>
      </c>
      <c r="P348" s="148">
        <f>O348*H348</f>
        <v>0</v>
      </c>
      <c r="Q348" s="148">
        <v>6.11E-3</v>
      </c>
      <c r="R348" s="148">
        <f>Q348*H348</f>
        <v>0.21446100000000001</v>
      </c>
      <c r="S348" s="148">
        <v>0</v>
      </c>
      <c r="T348" s="149">
        <f>S348*H348</f>
        <v>0</v>
      </c>
      <c r="AR348" s="150" t="s">
        <v>234</v>
      </c>
      <c r="AT348" s="150" t="s">
        <v>161</v>
      </c>
      <c r="AU348" s="150" t="s">
        <v>85</v>
      </c>
      <c r="AY348" s="16" t="s">
        <v>158</v>
      </c>
      <c r="BE348" s="151">
        <f>IF(N348="základní",J348,0)</f>
        <v>0</v>
      </c>
      <c r="BF348" s="151">
        <f>IF(N348="snížená",J348,0)</f>
        <v>0</v>
      </c>
      <c r="BG348" s="151">
        <f>IF(N348="zákl. přenesená",J348,0)</f>
        <v>0</v>
      </c>
      <c r="BH348" s="151">
        <f>IF(N348="sníž. přenesená",J348,0)</f>
        <v>0</v>
      </c>
      <c r="BI348" s="151">
        <f>IF(N348="nulová",J348,0)</f>
        <v>0</v>
      </c>
      <c r="BJ348" s="16" t="s">
        <v>83</v>
      </c>
      <c r="BK348" s="151">
        <f>ROUND(I348*H348,2)</f>
        <v>0</v>
      </c>
      <c r="BL348" s="16" t="s">
        <v>234</v>
      </c>
      <c r="BM348" s="150" t="s">
        <v>1528</v>
      </c>
    </row>
    <row r="349" spans="2:65" s="12" customFormat="1" ht="11.25">
      <c r="B349" s="152"/>
      <c r="D349" s="153" t="s">
        <v>192</v>
      </c>
      <c r="E349" s="154" t="s">
        <v>1</v>
      </c>
      <c r="F349" s="155" t="s">
        <v>1529</v>
      </c>
      <c r="H349" s="156">
        <v>8.6</v>
      </c>
      <c r="I349" s="157"/>
      <c r="L349" s="152"/>
      <c r="M349" s="158"/>
      <c r="T349" s="159"/>
      <c r="AT349" s="154" t="s">
        <v>192</v>
      </c>
      <c r="AU349" s="154" t="s">
        <v>85</v>
      </c>
      <c r="AV349" s="12" t="s">
        <v>85</v>
      </c>
      <c r="AW349" s="12" t="s">
        <v>32</v>
      </c>
      <c r="AX349" s="12" t="s">
        <v>76</v>
      </c>
      <c r="AY349" s="154" t="s">
        <v>158</v>
      </c>
    </row>
    <row r="350" spans="2:65" s="12" customFormat="1" ht="11.25">
      <c r="B350" s="152"/>
      <c r="D350" s="153" t="s">
        <v>192</v>
      </c>
      <c r="E350" s="154" t="s">
        <v>1</v>
      </c>
      <c r="F350" s="155" t="s">
        <v>1530</v>
      </c>
      <c r="H350" s="156">
        <v>22.7</v>
      </c>
      <c r="I350" s="157"/>
      <c r="L350" s="152"/>
      <c r="M350" s="158"/>
      <c r="T350" s="159"/>
      <c r="AT350" s="154" t="s">
        <v>192</v>
      </c>
      <c r="AU350" s="154" t="s">
        <v>85</v>
      </c>
      <c r="AV350" s="12" t="s">
        <v>85</v>
      </c>
      <c r="AW350" s="12" t="s">
        <v>32</v>
      </c>
      <c r="AX350" s="12" t="s">
        <v>76</v>
      </c>
      <c r="AY350" s="154" t="s">
        <v>158</v>
      </c>
    </row>
    <row r="351" spans="2:65" s="12" customFormat="1" ht="11.25">
      <c r="B351" s="152"/>
      <c r="D351" s="153" t="s">
        <v>192</v>
      </c>
      <c r="E351" s="154" t="s">
        <v>1</v>
      </c>
      <c r="F351" s="155" t="s">
        <v>1531</v>
      </c>
      <c r="H351" s="156">
        <v>3.8</v>
      </c>
      <c r="I351" s="157"/>
      <c r="L351" s="152"/>
      <c r="M351" s="158"/>
      <c r="T351" s="159"/>
      <c r="AT351" s="154" t="s">
        <v>192</v>
      </c>
      <c r="AU351" s="154" t="s">
        <v>85</v>
      </c>
      <c r="AV351" s="12" t="s">
        <v>85</v>
      </c>
      <c r="AW351" s="12" t="s">
        <v>32</v>
      </c>
      <c r="AX351" s="12" t="s">
        <v>76</v>
      </c>
      <c r="AY351" s="154" t="s">
        <v>158</v>
      </c>
    </row>
    <row r="352" spans="2:65" s="13" customFormat="1" ht="11.25">
      <c r="B352" s="160"/>
      <c r="D352" s="153" t="s">
        <v>192</v>
      </c>
      <c r="E352" s="161" t="s">
        <v>1</v>
      </c>
      <c r="F352" s="162" t="s">
        <v>255</v>
      </c>
      <c r="H352" s="163">
        <v>35.099999999999994</v>
      </c>
      <c r="I352" s="164"/>
      <c r="L352" s="160"/>
      <c r="M352" s="165"/>
      <c r="T352" s="166"/>
      <c r="AT352" s="161" t="s">
        <v>192</v>
      </c>
      <c r="AU352" s="161" t="s">
        <v>85</v>
      </c>
      <c r="AV352" s="13" t="s">
        <v>165</v>
      </c>
      <c r="AW352" s="13" t="s">
        <v>32</v>
      </c>
      <c r="AX352" s="13" t="s">
        <v>83</v>
      </c>
      <c r="AY352" s="161" t="s">
        <v>158</v>
      </c>
    </row>
    <row r="353" spans="2:65" s="1" customFormat="1" ht="16.5" customHeight="1">
      <c r="B353" s="137"/>
      <c r="C353" s="167" t="s">
        <v>727</v>
      </c>
      <c r="D353" s="167" t="s">
        <v>267</v>
      </c>
      <c r="E353" s="168" t="s">
        <v>571</v>
      </c>
      <c r="F353" s="169" t="s">
        <v>572</v>
      </c>
      <c r="G353" s="170" t="s">
        <v>263</v>
      </c>
      <c r="H353" s="171">
        <v>36.854999999999997</v>
      </c>
      <c r="I353" s="172"/>
      <c r="J353" s="173">
        <f>ROUND(I353*H353,2)</f>
        <v>0</v>
      </c>
      <c r="K353" s="174"/>
      <c r="L353" s="175"/>
      <c r="M353" s="176" t="s">
        <v>1</v>
      </c>
      <c r="N353" s="177" t="s">
        <v>41</v>
      </c>
      <c r="P353" s="148">
        <f>O353*H353</f>
        <v>0</v>
      </c>
      <c r="Q353" s="148">
        <v>1.2E-4</v>
      </c>
      <c r="R353" s="148">
        <f>Q353*H353</f>
        <v>4.4225999999999996E-3</v>
      </c>
      <c r="S353" s="148">
        <v>0</v>
      </c>
      <c r="T353" s="149">
        <f>S353*H353</f>
        <v>0</v>
      </c>
      <c r="AR353" s="150" t="s">
        <v>316</v>
      </c>
      <c r="AT353" s="150" t="s">
        <v>267</v>
      </c>
      <c r="AU353" s="150" t="s">
        <v>85</v>
      </c>
      <c r="AY353" s="16" t="s">
        <v>158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6" t="s">
        <v>83</v>
      </c>
      <c r="BK353" s="151">
        <f>ROUND(I353*H353,2)</f>
        <v>0</v>
      </c>
      <c r="BL353" s="16" t="s">
        <v>234</v>
      </c>
      <c r="BM353" s="150" t="s">
        <v>1532</v>
      </c>
    </row>
    <row r="354" spans="2:65" s="12" customFormat="1" ht="11.25">
      <c r="B354" s="152"/>
      <c r="D354" s="153" t="s">
        <v>192</v>
      </c>
      <c r="F354" s="155" t="s">
        <v>1533</v>
      </c>
      <c r="H354" s="156">
        <v>36.854999999999997</v>
      </c>
      <c r="I354" s="157"/>
      <c r="L354" s="152"/>
      <c r="M354" s="158"/>
      <c r="T354" s="159"/>
      <c r="AT354" s="154" t="s">
        <v>192</v>
      </c>
      <c r="AU354" s="154" t="s">
        <v>85</v>
      </c>
      <c r="AV354" s="12" t="s">
        <v>85</v>
      </c>
      <c r="AW354" s="12" t="s">
        <v>3</v>
      </c>
      <c r="AX354" s="12" t="s">
        <v>83</v>
      </c>
      <c r="AY354" s="154" t="s">
        <v>158</v>
      </c>
    </row>
    <row r="355" spans="2:65" s="1" customFormat="1" ht="24.2" customHeight="1">
      <c r="B355" s="137"/>
      <c r="C355" s="138" t="s">
        <v>731</v>
      </c>
      <c r="D355" s="138" t="s">
        <v>161</v>
      </c>
      <c r="E355" s="139" t="s">
        <v>585</v>
      </c>
      <c r="F355" s="140" t="s">
        <v>586</v>
      </c>
      <c r="G355" s="141" t="s">
        <v>205</v>
      </c>
      <c r="H355" s="142">
        <v>1.08</v>
      </c>
      <c r="I355" s="143"/>
      <c r="J355" s="144">
        <f>ROUND(I355*H355,2)</f>
        <v>0</v>
      </c>
      <c r="K355" s="145"/>
      <c r="L355" s="31"/>
      <c r="M355" s="146" t="s">
        <v>1</v>
      </c>
      <c r="N355" s="147" t="s">
        <v>41</v>
      </c>
      <c r="P355" s="148">
        <f>O355*H355</f>
        <v>0</v>
      </c>
      <c r="Q355" s="148">
        <v>0</v>
      </c>
      <c r="R355" s="148">
        <f>Q355*H355</f>
        <v>0</v>
      </c>
      <c r="S355" s="148">
        <v>0</v>
      </c>
      <c r="T355" s="149">
        <f>S355*H355</f>
        <v>0</v>
      </c>
      <c r="AR355" s="150" t="s">
        <v>234</v>
      </c>
      <c r="AT355" s="150" t="s">
        <v>161</v>
      </c>
      <c r="AU355" s="150" t="s">
        <v>85</v>
      </c>
      <c r="AY355" s="16" t="s">
        <v>158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6" t="s">
        <v>83</v>
      </c>
      <c r="BK355" s="151">
        <f>ROUND(I355*H355,2)</f>
        <v>0</v>
      </c>
      <c r="BL355" s="16" t="s">
        <v>234</v>
      </c>
      <c r="BM355" s="150" t="s">
        <v>1534</v>
      </c>
    </row>
    <row r="356" spans="2:65" s="11" customFormat="1" ht="22.9" customHeight="1">
      <c r="B356" s="126"/>
      <c r="D356" s="127" t="s">
        <v>75</v>
      </c>
      <c r="E356" s="135" t="s">
        <v>588</v>
      </c>
      <c r="F356" s="135" t="s">
        <v>589</v>
      </c>
      <c r="I356" s="129"/>
      <c r="J356" s="136">
        <f>BK356</f>
        <v>0</v>
      </c>
      <c r="L356" s="126"/>
      <c r="M356" s="130"/>
      <c r="P356" s="131">
        <f>SUM(P357:P363)</f>
        <v>0</v>
      </c>
      <c r="R356" s="131">
        <f>SUM(R357:R363)</f>
        <v>1.1942400000000001E-3</v>
      </c>
      <c r="T356" s="132">
        <f>SUM(T357:T363)</f>
        <v>0</v>
      </c>
      <c r="AR356" s="127" t="s">
        <v>85</v>
      </c>
      <c r="AT356" s="133" t="s">
        <v>75</v>
      </c>
      <c r="AU356" s="133" t="s">
        <v>83</v>
      </c>
      <c r="AY356" s="127" t="s">
        <v>158</v>
      </c>
      <c r="BK356" s="134">
        <f>SUM(BK357:BK363)</f>
        <v>0</v>
      </c>
    </row>
    <row r="357" spans="2:65" s="1" customFormat="1" ht="24.2" customHeight="1">
      <c r="B357" s="137"/>
      <c r="C357" s="138" t="s">
        <v>735</v>
      </c>
      <c r="D357" s="138" t="s">
        <v>161</v>
      </c>
      <c r="E357" s="139" t="s">
        <v>643</v>
      </c>
      <c r="F357" s="140" t="s">
        <v>644</v>
      </c>
      <c r="G357" s="141" t="s">
        <v>220</v>
      </c>
      <c r="H357" s="142">
        <v>3.7320000000000002</v>
      </c>
      <c r="I357" s="143"/>
      <c r="J357" s="144">
        <f>ROUND(I357*H357,2)</f>
        <v>0</v>
      </c>
      <c r="K357" s="145"/>
      <c r="L357" s="31"/>
      <c r="M357" s="146" t="s">
        <v>1</v>
      </c>
      <c r="N357" s="147" t="s">
        <v>41</v>
      </c>
      <c r="P357" s="148">
        <f>O357*H357</f>
        <v>0</v>
      </c>
      <c r="Q357" s="148">
        <v>1.3999999999999999E-4</v>
      </c>
      <c r="R357" s="148">
        <f>Q357*H357</f>
        <v>5.2247999999999997E-4</v>
      </c>
      <c r="S357" s="148">
        <v>0</v>
      </c>
      <c r="T357" s="149">
        <f>S357*H357</f>
        <v>0</v>
      </c>
      <c r="AR357" s="150" t="s">
        <v>234</v>
      </c>
      <c r="AT357" s="150" t="s">
        <v>161</v>
      </c>
      <c r="AU357" s="150" t="s">
        <v>85</v>
      </c>
      <c r="AY357" s="16" t="s">
        <v>158</v>
      </c>
      <c r="BE357" s="151">
        <f>IF(N357="základní",J357,0)</f>
        <v>0</v>
      </c>
      <c r="BF357" s="151">
        <f>IF(N357="snížená",J357,0)</f>
        <v>0</v>
      </c>
      <c r="BG357" s="151">
        <f>IF(N357="zákl. přenesená",J357,0)</f>
        <v>0</v>
      </c>
      <c r="BH357" s="151">
        <f>IF(N357="sníž. přenesená",J357,0)</f>
        <v>0</v>
      </c>
      <c r="BI357" s="151">
        <f>IF(N357="nulová",J357,0)</f>
        <v>0</v>
      </c>
      <c r="BJ357" s="16" t="s">
        <v>83</v>
      </c>
      <c r="BK357" s="151">
        <f>ROUND(I357*H357,2)</f>
        <v>0</v>
      </c>
      <c r="BL357" s="16" t="s">
        <v>234</v>
      </c>
      <c r="BM357" s="150" t="s">
        <v>1535</v>
      </c>
    </row>
    <row r="358" spans="2:65" s="12" customFormat="1" ht="11.25">
      <c r="B358" s="152"/>
      <c r="D358" s="153" t="s">
        <v>192</v>
      </c>
      <c r="E358" s="154" t="s">
        <v>1</v>
      </c>
      <c r="F358" s="155" t="s">
        <v>1536</v>
      </c>
      <c r="H358" s="156">
        <v>0.94799999999999995</v>
      </c>
      <c r="I358" s="157"/>
      <c r="L358" s="152"/>
      <c r="M358" s="158"/>
      <c r="T358" s="159"/>
      <c r="AT358" s="154" t="s">
        <v>192</v>
      </c>
      <c r="AU358" s="154" t="s">
        <v>85</v>
      </c>
      <c r="AV358" s="12" t="s">
        <v>85</v>
      </c>
      <c r="AW358" s="12" t="s">
        <v>32</v>
      </c>
      <c r="AX358" s="12" t="s">
        <v>76</v>
      </c>
      <c r="AY358" s="154" t="s">
        <v>158</v>
      </c>
    </row>
    <row r="359" spans="2:65" s="12" customFormat="1" ht="11.25">
      <c r="B359" s="152"/>
      <c r="D359" s="153" t="s">
        <v>192</v>
      </c>
      <c r="E359" s="154" t="s">
        <v>1</v>
      </c>
      <c r="F359" s="155" t="s">
        <v>651</v>
      </c>
      <c r="H359" s="156">
        <v>2.7839999999999998</v>
      </c>
      <c r="I359" s="157"/>
      <c r="L359" s="152"/>
      <c r="M359" s="158"/>
      <c r="T359" s="159"/>
      <c r="AT359" s="154" t="s">
        <v>192</v>
      </c>
      <c r="AU359" s="154" t="s">
        <v>85</v>
      </c>
      <c r="AV359" s="12" t="s">
        <v>85</v>
      </c>
      <c r="AW359" s="12" t="s">
        <v>32</v>
      </c>
      <c r="AX359" s="12" t="s">
        <v>76</v>
      </c>
      <c r="AY359" s="154" t="s">
        <v>158</v>
      </c>
    </row>
    <row r="360" spans="2:65" s="14" customFormat="1" ht="11.25">
      <c r="B360" s="178"/>
      <c r="D360" s="153" t="s">
        <v>192</v>
      </c>
      <c r="E360" s="179" t="s">
        <v>1</v>
      </c>
      <c r="F360" s="180" t="s">
        <v>652</v>
      </c>
      <c r="H360" s="181">
        <v>3.7320000000000002</v>
      </c>
      <c r="I360" s="182"/>
      <c r="L360" s="178"/>
      <c r="M360" s="183"/>
      <c r="T360" s="184"/>
      <c r="AT360" s="179" t="s">
        <v>192</v>
      </c>
      <c r="AU360" s="179" t="s">
        <v>85</v>
      </c>
      <c r="AV360" s="14" t="s">
        <v>170</v>
      </c>
      <c r="AW360" s="14" t="s">
        <v>32</v>
      </c>
      <c r="AX360" s="14" t="s">
        <v>76</v>
      </c>
      <c r="AY360" s="179" t="s">
        <v>158</v>
      </c>
    </row>
    <row r="361" spans="2:65" s="13" customFormat="1" ht="11.25">
      <c r="B361" s="160"/>
      <c r="D361" s="153" t="s">
        <v>192</v>
      </c>
      <c r="E361" s="161" t="s">
        <v>1</v>
      </c>
      <c r="F361" s="162" t="s">
        <v>255</v>
      </c>
      <c r="H361" s="163">
        <v>3.7320000000000002</v>
      </c>
      <c r="I361" s="164"/>
      <c r="L361" s="160"/>
      <c r="M361" s="165"/>
      <c r="T361" s="166"/>
      <c r="AT361" s="161" t="s">
        <v>192</v>
      </c>
      <c r="AU361" s="161" t="s">
        <v>85</v>
      </c>
      <c r="AV361" s="13" t="s">
        <v>165</v>
      </c>
      <c r="AW361" s="13" t="s">
        <v>32</v>
      </c>
      <c r="AX361" s="13" t="s">
        <v>83</v>
      </c>
      <c r="AY361" s="161" t="s">
        <v>158</v>
      </c>
    </row>
    <row r="362" spans="2:65" s="1" customFormat="1" ht="24.2" customHeight="1">
      <c r="B362" s="137"/>
      <c r="C362" s="138" t="s">
        <v>1537</v>
      </c>
      <c r="D362" s="138" t="s">
        <v>161</v>
      </c>
      <c r="E362" s="139" t="s">
        <v>654</v>
      </c>
      <c r="F362" s="140" t="s">
        <v>655</v>
      </c>
      <c r="G362" s="141" t="s">
        <v>220</v>
      </c>
      <c r="H362" s="142">
        <v>7.4640000000000004</v>
      </c>
      <c r="I362" s="143"/>
      <c r="J362" s="144">
        <f>ROUND(I362*H362,2)</f>
        <v>0</v>
      </c>
      <c r="K362" s="145"/>
      <c r="L362" s="31"/>
      <c r="M362" s="146" t="s">
        <v>1</v>
      </c>
      <c r="N362" s="147" t="s">
        <v>41</v>
      </c>
      <c r="P362" s="148">
        <f>O362*H362</f>
        <v>0</v>
      </c>
      <c r="Q362" s="148">
        <v>9.0000000000000006E-5</v>
      </c>
      <c r="R362" s="148">
        <f>Q362*H362</f>
        <v>6.7176000000000009E-4</v>
      </c>
      <c r="S362" s="148">
        <v>0</v>
      </c>
      <c r="T362" s="149">
        <f>S362*H362</f>
        <v>0</v>
      </c>
      <c r="AR362" s="150" t="s">
        <v>234</v>
      </c>
      <c r="AT362" s="150" t="s">
        <v>161</v>
      </c>
      <c r="AU362" s="150" t="s">
        <v>85</v>
      </c>
      <c r="AY362" s="16" t="s">
        <v>158</v>
      </c>
      <c r="BE362" s="151">
        <f>IF(N362="základní",J362,0)</f>
        <v>0</v>
      </c>
      <c r="BF362" s="151">
        <f>IF(N362="snížená",J362,0)</f>
        <v>0</v>
      </c>
      <c r="BG362" s="151">
        <f>IF(N362="zákl. přenesená",J362,0)</f>
        <v>0</v>
      </c>
      <c r="BH362" s="151">
        <f>IF(N362="sníž. přenesená",J362,0)</f>
        <v>0</v>
      </c>
      <c r="BI362" s="151">
        <f>IF(N362="nulová",J362,0)</f>
        <v>0</v>
      </c>
      <c r="BJ362" s="16" t="s">
        <v>83</v>
      </c>
      <c r="BK362" s="151">
        <f>ROUND(I362*H362,2)</f>
        <v>0</v>
      </c>
      <c r="BL362" s="16" t="s">
        <v>234</v>
      </c>
      <c r="BM362" s="150" t="s">
        <v>1538</v>
      </c>
    </row>
    <row r="363" spans="2:65" s="12" customFormat="1" ht="11.25">
      <c r="B363" s="152"/>
      <c r="D363" s="153" t="s">
        <v>192</v>
      </c>
      <c r="F363" s="155" t="s">
        <v>1539</v>
      </c>
      <c r="H363" s="156">
        <v>7.4640000000000004</v>
      </c>
      <c r="I363" s="157"/>
      <c r="L363" s="152"/>
      <c r="M363" s="158"/>
      <c r="T363" s="159"/>
      <c r="AT363" s="154" t="s">
        <v>192</v>
      </c>
      <c r="AU363" s="154" t="s">
        <v>85</v>
      </c>
      <c r="AV363" s="12" t="s">
        <v>85</v>
      </c>
      <c r="AW363" s="12" t="s">
        <v>3</v>
      </c>
      <c r="AX363" s="12" t="s">
        <v>83</v>
      </c>
      <c r="AY363" s="154" t="s">
        <v>158</v>
      </c>
    </row>
    <row r="364" spans="2:65" s="11" customFormat="1" ht="22.9" customHeight="1">
      <c r="B364" s="126"/>
      <c r="D364" s="127" t="s">
        <v>75</v>
      </c>
      <c r="E364" s="135" t="s">
        <v>658</v>
      </c>
      <c r="F364" s="135" t="s">
        <v>659</v>
      </c>
      <c r="I364" s="129"/>
      <c r="J364" s="136">
        <f>BK364</f>
        <v>0</v>
      </c>
      <c r="L364" s="126"/>
      <c r="M364" s="130"/>
      <c r="P364" s="131">
        <f>SUM(P365:P385)</f>
        <v>0</v>
      </c>
      <c r="R364" s="131">
        <f>SUM(R365:R385)</f>
        <v>0.68913794999999989</v>
      </c>
      <c r="T364" s="132">
        <f>SUM(T365:T385)</f>
        <v>0.14253099999999999</v>
      </c>
      <c r="AR364" s="127" t="s">
        <v>85</v>
      </c>
      <c r="AT364" s="133" t="s">
        <v>75</v>
      </c>
      <c r="AU364" s="133" t="s">
        <v>83</v>
      </c>
      <c r="AY364" s="127" t="s">
        <v>158</v>
      </c>
      <c r="BK364" s="134">
        <f>SUM(BK365:BK385)</f>
        <v>0</v>
      </c>
    </row>
    <row r="365" spans="2:65" s="1" customFormat="1" ht="16.5" customHeight="1">
      <c r="B365" s="137"/>
      <c r="C365" s="138" t="s">
        <v>1187</v>
      </c>
      <c r="D365" s="138" t="s">
        <v>161</v>
      </c>
      <c r="E365" s="139" t="s">
        <v>661</v>
      </c>
      <c r="F365" s="140" t="s">
        <v>662</v>
      </c>
      <c r="G365" s="141" t="s">
        <v>220</v>
      </c>
      <c r="H365" s="142">
        <v>512.255</v>
      </c>
      <c r="I365" s="143"/>
      <c r="J365" s="144">
        <f>ROUND(I365*H365,2)</f>
        <v>0</v>
      </c>
      <c r="K365" s="145"/>
      <c r="L365" s="31"/>
      <c r="M365" s="146" t="s">
        <v>1</v>
      </c>
      <c r="N365" s="147" t="s">
        <v>41</v>
      </c>
      <c r="P365" s="148">
        <f>O365*H365</f>
        <v>0</v>
      </c>
      <c r="Q365" s="148">
        <v>0</v>
      </c>
      <c r="R365" s="148">
        <f>Q365*H365</f>
        <v>0</v>
      </c>
      <c r="S365" s="148">
        <v>0</v>
      </c>
      <c r="T365" s="149">
        <f>S365*H365</f>
        <v>0</v>
      </c>
      <c r="AR365" s="150" t="s">
        <v>234</v>
      </c>
      <c r="AT365" s="150" t="s">
        <v>161</v>
      </c>
      <c r="AU365" s="150" t="s">
        <v>85</v>
      </c>
      <c r="AY365" s="16" t="s">
        <v>158</v>
      </c>
      <c r="BE365" s="151">
        <f>IF(N365="základní",J365,0)</f>
        <v>0</v>
      </c>
      <c r="BF365" s="151">
        <f>IF(N365="snížená",J365,0)</f>
        <v>0</v>
      </c>
      <c r="BG365" s="151">
        <f>IF(N365="zákl. přenesená",J365,0)</f>
        <v>0</v>
      </c>
      <c r="BH365" s="151">
        <f>IF(N365="sníž. přenesená",J365,0)</f>
        <v>0</v>
      </c>
      <c r="BI365" s="151">
        <f>IF(N365="nulová",J365,0)</f>
        <v>0</v>
      </c>
      <c r="BJ365" s="16" t="s">
        <v>83</v>
      </c>
      <c r="BK365" s="151">
        <f>ROUND(I365*H365,2)</f>
        <v>0</v>
      </c>
      <c r="BL365" s="16" t="s">
        <v>234</v>
      </c>
      <c r="BM365" s="150" t="s">
        <v>1540</v>
      </c>
    </row>
    <row r="366" spans="2:65" s="1" customFormat="1" ht="16.5" customHeight="1">
      <c r="B366" s="137"/>
      <c r="C366" s="138" t="s">
        <v>1541</v>
      </c>
      <c r="D366" s="138" t="s">
        <v>161</v>
      </c>
      <c r="E366" s="139" t="s">
        <v>665</v>
      </c>
      <c r="F366" s="140" t="s">
        <v>666</v>
      </c>
      <c r="G366" s="141" t="s">
        <v>220</v>
      </c>
      <c r="H366" s="142">
        <v>438.13299999999998</v>
      </c>
      <c r="I366" s="143"/>
      <c r="J366" s="144">
        <f>ROUND(I366*H366,2)</f>
        <v>0</v>
      </c>
      <c r="K366" s="145"/>
      <c r="L366" s="31"/>
      <c r="M366" s="146" t="s">
        <v>1</v>
      </c>
      <c r="N366" s="147" t="s">
        <v>41</v>
      </c>
      <c r="P366" s="148">
        <f>O366*H366</f>
        <v>0</v>
      </c>
      <c r="Q366" s="148">
        <v>1E-3</v>
      </c>
      <c r="R366" s="148">
        <f>Q366*H366</f>
        <v>0.43813299999999999</v>
      </c>
      <c r="S366" s="148">
        <v>3.1E-4</v>
      </c>
      <c r="T366" s="149">
        <f>S366*H366</f>
        <v>0.13582122999999999</v>
      </c>
      <c r="AR366" s="150" t="s">
        <v>234</v>
      </c>
      <c r="AT366" s="150" t="s">
        <v>161</v>
      </c>
      <c r="AU366" s="150" t="s">
        <v>85</v>
      </c>
      <c r="AY366" s="16" t="s">
        <v>158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6" t="s">
        <v>83</v>
      </c>
      <c r="BK366" s="151">
        <f>ROUND(I366*H366,2)</f>
        <v>0</v>
      </c>
      <c r="BL366" s="16" t="s">
        <v>234</v>
      </c>
      <c r="BM366" s="150" t="s">
        <v>1542</v>
      </c>
    </row>
    <row r="367" spans="2:65" s="12" customFormat="1" ht="11.25">
      <c r="B367" s="152"/>
      <c r="D367" s="153" t="s">
        <v>192</v>
      </c>
      <c r="E367" s="154" t="s">
        <v>1</v>
      </c>
      <c r="F367" s="155" t="s">
        <v>1543</v>
      </c>
      <c r="H367" s="156">
        <v>152.19</v>
      </c>
      <c r="I367" s="157"/>
      <c r="L367" s="152"/>
      <c r="M367" s="158"/>
      <c r="T367" s="159"/>
      <c r="AT367" s="154" t="s">
        <v>192</v>
      </c>
      <c r="AU367" s="154" t="s">
        <v>85</v>
      </c>
      <c r="AV367" s="12" t="s">
        <v>85</v>
      </c>
      <c r="AW367" s="12" t="s">
        <v>32</v>
      </c>
      <c r="AX367" s="12" t="s">
        <v>76</v>
      </c>
      <c r="AY367" s="154" t="s">
        <v>158</v>
      </c>
    </row>
    <row r="368" spans="2:65" s="12" customFormat="1" ht="11.25">
      <c r="B368" s="152"/>
      <c r="D368" s="153" t="s">
        <v>192</v>
      </c>
      <c r="E368" s="154" t="s">
        <v>1</v>
      </c>
      <c r="F368" s="155" t="s">
        <v>1544</v>
      </c>
      <c r="H368" s="156">
        <v>285.94299999999998</v>
      </c>
      <c r="I368" s="157"/>
      <c r="L368" s="152"/>
      <c r="M368" s="158"/>
      <c r="T368" s="159"/>
      <c r="AT368" s="154" t="s">
        <v>192</v>
      </c>
      <c r="AU368" s="154" t="s">
        <v>85</v>
      </c>
      <c r="AV368" s="12" t="s">
        <v>85</v>
      </c>
      <c r="AW368" s="12" t="s">
        <v>32</v>
      </c>
      <c r="AX368" s="12" t="s">
        <v>76</v>
      </c>
      <c r="AY368" s="154" t="s">
        <v>158</v>
      </c>
    </row>
    <row r="369" spans="2:65" s="13" customFormat="1" ht="11.25">
      <c r="B369" s="160"/>
      <c r="D369" s="153" t="s">
        <v>192</v>
      </c>
      <c r="E369" s="161" t="s">
        <v>1</v>
      </c>
      <c r="F369" s="162" t="s">
        <v>255</v>
      </c>
      <c r="H369" s="163">
        <v>438.13299999999998</v>
      </c>
      <c r="I369" s="164"/>
      <c r="L369" s="160"/>
      <c r="M369" s="165"/>
      <c r="T369" s="166"/>
      <c r="AT369" s="161" t="s">
        <v>192</v>
      </c>
      <c r="AU369" s="161" t="s">
        <v>85</v>
      </c>
      <c r="AV369" s="13" t="s">
        <v>165</v>
      </c>
      <c r="AW369" s="13" t="s">
        <v>32</v>
      </c>
      <c r="AX369" s="13" t="s">
        <v>83</v>
      </c>
      <c r="AY369" s="161" t="s">
        <v>158</v>
      </c>
    </row>
    <row r="370" spans="2:65" s="1" customFormat="1" ht="16.5" customHeight="1">
      <c r="B370" s="137"/>
      <c r="C370" s="138" t="s">
        <v>1190</v>
      </c>
      <c r="D370" s="138" t="s">
        <v>161</v>
      </c>
      <c r="E370" s="139" t="s">
        <v>672</v>
      </c>
      <c r="F370" s="140" t="s">
        <v>673</v>
      </c>
      <c r="G370" s="141" t="s">
        <v>220</v>
      </c>
      <c r="H370" s="142">
        <v>152.19</v>
      </c>
      <c r="I370" s="143"/>
      <c r="J370" s="144">
        <f>ROUND(I370*H370,2)</f>
        <v>0</v>
      </c>
      <c r="K370" s="145"/>
      <c r="L370" s="31"/>
      <c r="M370" s="146" t="s">
        <v>1</v>
      </c>
      <c r="N370" s="147" t="s">
        <v>41</v>
      </c>
      <c r="P370" s="148">
        <f>O370*H370</f>
        <v>0</v>
      </c>
      <c r="Q370" s="148">
        <v>0</v>
      </c>
      <c r="R370" s="148">
        <f>Q370*H370</f>
        <v>0</v>
      </c>
      <c r="S370" s="148">
        <v>3.0000000000000001E-5</v>
      </c>
      <c r="T370" s="149">
        <f>S370*H370</f>
        <v>4.5656999999999998E-3</v>
      </c>
      <c r="AR370" s="150" t="s">
        <v>234</v>
      </c>
      <c r="AT370" s="150" t="s">
        <v>161</v>
      </c>
      <c r="AU370" s="150" t="s">
        <v>85</v>
      </c>
      <c r="AY370" s="16" t="s">
        <v>158</v>
      </c>
      <c r="BE370" s="151">
        <f>IF(N370="základní",J370,0)</f>
        <v>0</v>
      </c>
      <c r="BF370" s="151">
        <f>IF(N370="snížená",J370,0)</f>
        <v>0</v>
      </c>
      <c r="BG370" s="151">
        <f>IF(N370="zákl. přenesená",J370,0)</f>
        <v>0</v>
      </c>
      <c r="BH370" s="151">
        <f>IF(N370="sníž. přenesená",J370,0)</f>
        <v>0</v>
      </c>
      <c r="BI370" s="151">
        <f>IF(N370="nulová",J370,0)</f>
        <v>0</v>
      </c>
      <c r="BJ370" s="16" t="s">
        <v>83</v>
      </c>
      <c r="BK370" s="151">
        <f>ROUND(I370*H370,2)</f>
        <v>0</v>
      </c>
      <c r="BL370" s="16" t="s">
        <v>234</v>
      </c>
      <c r="BM370" s="150" t="s">
        <v>1545</v>
      </c>
    </row>
    <row r="371" spans="2:65" s="1" customFormat="1" ht="16.5" customHeight="1">
      <c r="B371" s="137"/>
      <c r="C371" s="167" t="s">
        <v>1546</v>
      </c>
      <c r="D371" s="167" t="s">
        <v>267</v>
      </c>
      <c r="E371" s="168" t="s">
        <v>676</v>
      </c>
      <c r="F371" s="169" t="s">
        <v>677</v>
      </c>
      <c r="G371" s="170" t="s">
        <v>220</v>
      </c>
      <c r="H371" s="171">
        <v>159.80000000000001</v>
      </c>
      <c r="I371" s="172"/>
      <c r="J371" s="173">
        <f>ROUND(I371*H371,2)</f>
        <v>0</v>
      </c>
      <c r="K371" s="174"/>
      <c r="L371" s="175"/>
      <c r="M371" s="176" t="s">
        <v>1</v>
      </c>
      <c r="N371" s="177" t="s">
        <v>41</v>
      </c>
      <c r="P371" s="148">
        <f>O371*H371</f>
        <v>0</v>
      </c>
      <c r="Q371" s="148">
        <v>0</v>
      </c>
      <c r="R371" s="148">
        <f>Q371*H371</f>
        <v>0</v>
      </c>
      <c r="S371" s="148">
        <v>0</v>
      </c>
      <c r="T371" s="149">
        <f>S371*H371</f>
        <v>0</v>
      </c>
      <c r="AR371" s="150" t="s">
        <v>316</v>
      </c>
      <c r="AT371" s="150" t="s">
        <v>267</v>
      </c>
      <c r="AU371" s="150" t="s">
        <v>85</v>
      </c>
      <c r="AY371" s="16" t="s">
        <v>158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6" t="s">
        <v>83</v>
      </c>
      <c r="BK371" s="151">
        <f>ROUND(I371*H371,2)</f>
        <v>0</v>
      </c>
      <c r="BL371" s="16" t="s">
        <v>234</v>
      </c>
      <c r="BM371" s="150" t="s">
        <v>1547</v>
      </c>
    </row>
    <row r="372" spans="2:65" s="12" customFormat="1" ht="11.25">
      <c r="B372" s="152"/>
      <c r="D372" s="153" t="s">
        <v>192</v>
      </c>
      <c r="F372" s="155" t="s">
        <v>1548</v>
      </c>
      <c r="H372" s="156">
        <v>159.80000000000001</v>
      </c>
      <c r="I372" s="157"/>
      <c r="L372" s="152"/>
      <c r="M372" s="158"/>
      <c r="T372" s="159"/>
      <c r="AT372" s="154" t="s">
        <v>192</v>
      </c>
      <c r="AU372" s="154" t="s">
        <v>85</v>
      </c>
      <c r="AV372" s="12" t="s">
        <v>85</v>
      </c>
      <c r="AW372" s="12" t="s">
        <v>3</v>
      </c>
      <c r="AX372" s="12" t="s">
        <v>83</v>
      </c>
      <c r="AY372" s="154" t="s">
        <v>158</v>
      </c>
    </row>
    <row r="373" spans="2:65" s="1" customFormat="1" ht="21.75" customHeight="1">
      <c r="B373" s="137"/>
      <c r="C373" s="138" t="s">
        <v>1193</v>
      </c>
      <c r="D373" s="138" t="s">
        <v>161</v>
      </c>
      <c r="E373" s="139" t="s">
        <v>681</v>
      </c>
      <c r="F373" s="140" t="s">
        <v>682</v>
      </c>
      <c r="G373" s="141" t="s">
        <v>220</v>
      </c>
      <c r="H373" s="142">
        <v>71.468999999999994</v>
      </c>
      <c r="I373" s="143"/>
      <c r="J373" s="144">
        <f>ROUND(I373*H373,2)</f>
        <v>0</v>
      </c>
      <c r="K373" s="145"/>
      <c r="L373" s="31"/>
      <c r="M373" s="146" t="s">
        <v>1</v>
      </c>
      <c r="N373" s="147" t="s">
        <v>41</v>
      </c>
      <c r="P373" s="148">
        <f>O373*H373</f>
        <v>0</v>
      </c>
      <c r="Q373" s="148">
        <v>0</v>
      </c>
      <c r="R373" s="148">
        <f>Q373*H373</f>
        <v>0</v>
      </c>
      <c r="S373" s="148">
        <v>3.0000000000000001E-5</v>
      </c>
      <c r="T373" s="149">
        <f>S373*H373</f>
        <v>2.1440700000000001E-3</v>
      </c>
      <c r="AR373" s="150" t="s">
        <v>234</v>
      </c>
      <c r="AT373" s="150" t="s">
        <v>161</v>
      </c>
      <c r="AU373" s="150" t="s">
        <v>85</v>
      </c>
      <c r="AY373" s="16" t="s">
        <v>158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6" t="s">
        <v>83</v>
      </c>
      <c r="BK373" s="151">
        <f>ROUND(I373*H373,2)</f>
        <v>0</v>
      </c>
      <c r="BL373" s="16" t="s">
        <v>234</v>
      </c>
      <c r="BM373" s="150" t="s">
        <v>1549</v>
      </c>
    </row>
    <row r="374" spans="2:65" s="12" customFormat="1" ht="11.25">
      <c r="B374" s="152"/>
      <c r="D374" s="153" t="s">
        <v>192</v>
      </c>
      <c r="E374" s="154" t="s">
        <v>1</v>
      </c>
      <c r="F374" s="155" t="s">
        <v>1550</v>
      </c>
      <c r="H374" s="156">
        <v>38.738999999999997</v>
      </c>
      <c r="I374" s="157"/>
      <c r="L374" s="152"/>
      <c r="M374" s="158"/>
      <c r="T374" s="159"/>
      <c r="AT374" s="154" t="s">
        <v>192</v>
      </c>
      <c r="AU374" s="154" t="s">
        <v>85</v>
      </c>
      <c r="AV374" s="12" t="s">
        <v>85</v>
      </c>
      <c r="AW374" s="12" t="s">
        <v>32</v>
      </c>
      <c r="AX374" s="12" t="s">
        <v>76</v>
      </c>
      <c r="AY374" s="154" t="s">
        <v>158</v>
      </c>
    </row>
    <row r="375" spans="2:65" s="12" customFormat="1" ht="11.25">
      <c r="B375" s="152"/>
      <c r="D375" s="153" t="s">
        <v>192</v>
      </c>
      <c r="E375" s="154" t="s">
        <v>1</v>
      </c>
      <c r="F375" s="155" t="s">
        <v>1551</v>
      </c>
      <c r="H375" s="156">
        <v>32.729999999999997</v>
      </c>
      <c r="I375" s="157"/>
      <c r="L375" s="152"/>
      <c r="M375" s="158"/>
      <c r="T375" s="159"/>
      <c r="AT375" s="154" t="s">
        <v>192</v>
      </c>
      <c r="AU375" s="154" t="s">
        <v>85</v>
      </c>
      <c r="AV375" s="12" t="s">
        <v>85</v>
      </c>
      <c r="AW375" s="12" t="s">
        <v>32</v>
      </c>
      <c r="AX375" s="12" t="s">
        <v>76</v>
      </c>
      <c r="AY375" s="154" t="s">
        <v>158</v>
      </c>
    </row>
    <row r="376" spans="2:65" s="13" customFormat="1" ht="11.25">
      <c r="B376" s="160"/>
      <c r="D376" s="153" t="s">
        <v>192</v>
      </c>
      <c r="E376" s="161" t="s">
        <v>1</v>
      </c>
      <c r="F376" s="162" t="s">
        <v>255</v>
      </c>
      <c r="H376" s="163">
        <v>71.468999999999994</v>
      </c>
      <c r="I376" s="164"/>
      <c r="L376" s="160"/>
      <c r="M376" s="165"/>
      <c r="T376" s="166"/>
      <c r="AT376" s="161" t="s">
        <v>192</v>
      </c>
      <c r="AU376" s="161" t="s">
        <v>85</v>
      </c>
      <c r="AV376" s="13" t="s">
        <v>165</v>
      </c>
      <c r="AW376" s="13" t="s">
        <v>32</v>
      </c>
      <c r="AX376" s="13" t="s">
        <v>83</v>
      </c>
      <c r="AY376" s="161" t="s">
        <v>158</v>
      </c>
    </row>
    <row r="377" spans="2:65" s="1" customFormat="1" ht="16.5" customHeight="1">
      <c r="B377" s="137"/>
      <c r="C377" s="167" t="s">
        <v>1552</v>
      </c>
      <c r="D377" s="167" t="s">
        <v>267</v>
      </c>
      <c r="E377" s="168" t="s">
        <v>686</v>
      </c>
      <c r="F377" s="169" t="s">
        <v>687</v>
      </c>
      <c r="G377" s="170" t="s">
        <v>220</v>
      </c>
      <c r="H377" s="171">
        <v>75.042000000000002</v>
      </c>
      <c r="I377" s="172"/>
      <c r="J377" s="173">
        <f>ROUND(I377*H377,2)</f>
        <v>0</v>
      </c>
      <c r="K377" s="174"/>
      <c r="L377" s="175"/>
      <c r="M377" s="176" t="s">
        <v>1</v>
      </c>
      <c r="N377" s="177" t="s">
        <v>41</v>
      </c>
      <c r="P377" s="148">
        <f>O377*H377</f>
        <v>0</v>
      </c>
      <c r="Q377" s="148">
        <v>0</v>
      </c>
      <c r="R377" s="148">
        <f>Q377*H377</f>
        <v>0</v>
      </c>
      <c r="S377" s="148">
        <v>0</v>
      </c>
      <c r="T377" s="149">
        <f>S377*H377</f>
        <v>0</v>
      </c>
      <c r="AR377" s="150" t="s">
        <v>316</v>
      </c>
      <c r="AT377" s="150" t="s">
        <v>267</v>
      </c>
      <c r="AU377" s="150" t="s">
        <v>85</v>
      </c>
      <c r="AY377" s="16" t="s">
        <v>158</v>
      </c>
      <c r="BE377" s="151">
        <f>IF(N377="základní",J377,0)</f>
        <v>0</v>
      </c>
      <c r="BF377" s="151">
        <f>IF(N377="snížená",J377,0)</f>
        <v>0</v>
      </c>
      <c r="BG377" s="151">
        <f>IF(N377="zákl. přenesená",J377,0)</f>
        <v>0</v>
      </c>
      <c r="BH377" s="151">
        <f>IF(N377="sníž. přenesená",J377,0)</f>
        <v>0</v>
      </c>
      <c r="BI377" s="151">
        <f>IF(N377="nulová",J377,0)</f>
        <v>0</v>
      </c>
      <c r="BJ377" s="16" t="s">
        <v>83</v>
      </c>
      <c r="BK377" s="151">
        <f>ROUND(I377*H377,2)</f>
        <v>0</v>
      </c>
      <c r="BL377" s="16" t="s">
        <v>234</v>
      </c>
      <c r="BM377" s="150" t="s">
        <v>1553</v>
      </c>
    </row>
    <row r="378" spans="2:65" s="12" customFormat="1" ht="11.25">
      <c r="B378" s="152"/>
      <c r="D378" s="153" t="s">
        <v>192</v>
      </c>
      <c r="F378" s="155" t="s">
        <v>1554</v>
      </c>
      <c r="H378" s="156">
        <v>75.042000000000002</v>
      </c>
      <c r="I378" s="157"/>
      <c r="L378" s="152"/>
      <c r="M378" s="158"/>
      <c r="T378" s="159"/>
      <c r="AT378" s="154" t="s">
        <v>192</v>
      </c>
      <c r="AU378" s="154" t="s">
        <v>85</v>
      </c>
      <c r="AV378" s="12" t="s">
        <v>85</v>
      </c>
      <c r="AW378" s="12" t="s">
        <v>3</v>
      </c>
      <c r="AX378" s="12" t="s">
        <v>83</v>
      </c>
      <c r="AY378" s="154" t="s">
        <v>158</v>
      </c>
    </row>
    <row r="379" spans="2:65" s="1" customFormat="1" ht="24.2" customHeight="1">
      <c r="B379" s="137"/>
      <c r="C379" s="138" t="s">
        <v>1196</v>
      </c>
      <c r="D379" s="138" t="s">
        <v>161</v>
      </c>
      <c r="E379" s="139" t="s">
        <v>691</v>
      </c>
      <c r="F379" s="140" t="s">
        <v>692</v>
      </c>
      <c r="G379" s="141" t="s">
        <v>220</v>
      </c>
      <c r="H379" s="142">
        <v>512.255</v>
      </c>
      <c r="I379" s="143"/>
      <c r="J379" s="144">
        <f>ROUND(I379*H379,2)</f>
        <v>0</v>
      </c>
      <c r="K379" s="145"/>
      <c r="L379" s="31"/>
      <c r="M379" s="146" t="s">
        <v>1</v>
      </c>
      <c r="N379" s="147" t="s">
        <v>41</v>
      </c>
      <c r="P379" s="148">
        <f>O379*H379</f>
        <v>0</v>
      </c>
      <c r="Q379" s="148">
        <v>2.0000000000000001E-4</v>
      </c>
      <c r="R379" s="148">
        <f>Q379*H379</f>
        <v>0.102451</v>
      </c>
      <c r="S379" s="148">
        <v>0</v>
      </c>
      <c r="T379" s="149">
        <f>S379*H379</f>
        <v>0</v>
      </c>
      <c r="AR379" s="150" t="s">
        <v>234</v>
      </c>
      <c r="AT379" s="150" t="s">
        <v>161</v>
      </c>
      <c r="AU379" s="150" t="s">
        <v>85</v>
      </c>
      <c r="AY379" s="16" t="s">
        <v>158</v>
      </c>
      <c r="BE379" s="151">
        <f>IF(N379="základní",J379,0)</f>
        <v>0</v>
      </c>
      <c r="BF379" s="151">
        <f>IF(N379="snížená",J379,0)</f>
        <v>0</v>
      </c>
      <c r="BG379" s="151">
        <f>IF(N379="zákl. přenesená",J379,0)</f>
        <v>0</v>
      </c>
      <c r="BH379" s="151">
        <f>IF(N379="sníž. přenesená",J379,0)</f>
        <v>0</v>
      </c>
      <c r="BI379" s="151">
        <f>IF(N379="nulová",J379,0)</f>
        <v>0</v>
      </c>
      <c r="BJ379" s="16" t="s">
        <v>83</v>
      </c>
      <c r="BK379" s="151">
        <f>ROUND(I379*H379,2)</f>
        <v>0</v>
      </c>
      <c r="BL379" s="16" t="s">
        <v>234</v>
      </c>
      <c r="BM379" s="150" t="s">
        <v>1555</v>
      </c>
    </row>
    <row r="380" spans="2:65" s="12" customFormat="1" ht="11.25">
      <c r="B380" s="152"/>
      <c r="D380" s="153" t="s">
        <v>192</v>
      </c>
      <c r="E380" s="154" t="s">
        <v>1</v>
      </c>
      <c r="F380" s="155" t="s">
        <v>1556</v>
      </c>
      <c r="H380" s="156">
        <v>152.19</v>
      </c>
      <c r="I380" s="157"/>
      <c r="L380" s="152"/>
      <c r="M380" s="158"/>
      <c r="T380" s="159"/>
      <c r="AT380" s="154" t="s">
        <v>192</v>
      </c>
      <c r="AU380" s="154" t="s">
        <v>85</v>
      </c>
      <c r="AV380" s="12" t="s">
        <v>85</v>
      </c>
      <c r="AW380" s="12" t="s">
        <v>32</v>
      </c>
      <c r="AX380" s="12" t="s">
        <v>76</v>
      </c>
      <c r="AY380" s="154" t="s">
        <v>158</v>
      </c>
    </row>
    <row r="381" spans="2:65" s="12" customFormat="1" ht="11.25">
      <c r="B381" s="152"/>
      <c r="D381" s="153" t="s">
        <v>192</v>
      </c>
      <c r="E381" s="154" t="s">
        <v>1</v>
      </c>
      <c r="F381" s="155" t="s">
        <v>1557</v>
      </c>
      <c r="H381" s="156">
        <v>45.34</v>
      </c>
      <c r="I381" s="157"/>
      <c r="L381" s="152"/>
      <c r="M381" s="158"/>
      <c r="T381" s="159"/>
      <c r="AT381" s="154" t="s">
        <v>192</v>
      </c>
      <c r="AU381" s="154" t="s">
        <v>85</v>
      </c>
      <c r="AV381" s="12" t="s">
        <v>85</v>
      </c>
      <c r="AW381" s="12" t="s">
        <v>32</v>
      </c>
      <c r="AX381" s="12" t="s">
        <v>76</v>
      </c>
      <c r="AY381" s="154" t="s">
        <v>158</v>
      </c>
    </row>
    <row r="382" spans="2:65" s="12" customFormat="1" ht="11.25">
      <c r="B382" s="152"/>
      <c r="D382" s="153" t="s">
        <v>192</v>
      </c>
      <c r="E382" s="154" t="s">
        <v>1</v>
      </c>
      <c r="F382" s="155" t="s">
        <v>1558</v>
      </c>
      <c r="H382" s="156">
        <v>285.94299999999998</v>
      </c>
      <c r="I382" s="157"/>
      <c r="L382" s="152"/>
      <c r="M382" s="158"/>
      <c r="T382" s="159"/>
      <c r="AT382" s="154" t="s">
        <v>192</v>
      </c>
      <c r="AU382" s="154" t="s">
        <v>85</v>
      </c>
      <c r="AV382" s="12" t="s">
        <v>85</v>
      </c>
      <c r="AW382" s="12" t="s">
        <v>32</v>
      </c>
      <c r="AX382" s="12" t="s">
        <v>76</v>
      </c>
      <c r="AY382" s="154" t="s">
        <v>158</v>
      </c>
    </row>
    <row r="383" spans="2:65" s="12" customFormat="1" ht="11.25">
      <c r="B383" s="152"/>
      <c r="D383" s="153" t="s">
        <v>192</v>
      </c>
      <c r="E383" s="154" t="s">
        <v>1</v>
      </c>
      <c r="F383" s="155" t="s">
        <v>1559</v>
      </c>
      <c r="H383" s="156">
        <v>28.782</v>
      </c>
      <c r="I383" s="157"/>
      <c r="L383" s="152"/>
      <c r="M383" s="158"/>
      <c r="T383" s="159"/>
      <c r="AT383" s="154" t="s">
        <v>192</v>
      </c>
      <c r="AU383" s="154" t="s">
        <v>85</v>
      </c>
      <c r="AV383" s="12" t="s">
        <v>85</v>
      </c>
      <c r="AW383" s="12" t="s">
        <v>32</v>
      </c>
      <c r="AX383" s="12" t="s">
        <v>76</v>
      </c>
      <c r="AY383" s="154" t="s">
        <v>158</v>
      </c>
    </row>
    <row r="384" spans="2:65" s="13" customFormat="1" ht="11.25">
      <c r="B384" s="160"/>
      <c r="D384" s="153" t="s">
        <v>192</v>
      </c>
      <c r="E384" s="161" t="s">
        <v>1</v>
      </c>
      <c r="F384" s="162" t="s">
        <v>255</v>
      </c>
      <c r="H384" s="163">
        <v>512.255</v>
      </c>
      <c r="I384" s="164"/>
      <c r="L384" s="160"/>
      <c r="M384" s="165"/>
      <c r="T384" s="166"/>
      <c r="AT384" s="161" t="s">
        <v>192</v>
      </c>
      <c r="AU384" s="161" t="s">
        <v>85</v>
      </c>
      <c r="AV384" s="13" t="s">
        <v>165</v>
      </c>
      <c r="AW384" s="13" t="s">
        <v>32</v>
      </c>
      <c r="AX384" s="13" t="s">
        <v>83</v>
      </c>
      <c r="AY384" s="161" t="s">
        <v>158</v>
      </c>
    </row>
    <row r="385" spans="2:65" s="1" customFormat="1" ht="24.2" customHeight="1">
      <c r="B385" s="137"/>
      <c r="C385" s="138" t="s">
        <v>1560</v>
      </c>
      <c r="D385" s="138" t="s">
        <v>161</v>
      </c>
      <c r="E385" s="139" t="s">
        <v>696</v>
      </c>
      <c r="F385" s="140" t="s">
        <v>697</v>
      </c>
      <c r="G385" s="141" t="s">
        <v>220</v>
      </c>
      <c r="H385" s="142">
        <v>512.255</v>
      </c>
      <c r="I385" s="143"/>
      <c r="J385" s="144">
        <f>ROUND(I385*H385,2)</f>
        <v>0</v>
      </c>
      <c r="K385" s="145"/>
      <c r="L385" s="31"/>
      <c r="M385" s="146" t="s">
        <v>1</v>
      </c>
      <c r="N385" s="147" t="s">
        <v>41</v>
      </c>
      <c r="P385" s="148">
        <f>O385*H385</f>
        <v>0</v>
      </c>
      <c r="Q385" s="148">
        <v>2.9E-4</v>
      </c>
      <c r="R385" s="148">
        <f>Q385*H385</f>
        <v>0.14855394999999999</v>
      </c>
      <c r="S385" s="148">
        <v>0</v>
      </c>
      <c r="T385" s="149">
        <f>S385*H385</f>
        <v>0</v>
      </c>
      <c r="AR385" s="150" t="s">
        <v>234</v>
      </c>
      <c r="AT385" s="150" t="s">
        <v>161</v>
      </c>
      <c r="AU385" s="150" t="s">
        <v>85</v>
      </c>
      <c r="AY385" s="16" t="s">
        <v>158</v>
      </c>
      <c r="BE385" s="151">
        <f>IF(N385="základní",J385,0)</f>
        <v>0</v>
      </c>
      <c r="BF385" s="151">
        <f>IF(N385="snížená",J385,0)</f>
        <v>0</v>
      </c>
      <c r="BG385" s="151">
        <f>IF(N385="zákl. přenesená",J385,0)</f>
        <v>0</v>
      </c>
      <c r="BH385" s="151">
        <f>IF(N385="sníž. přenesená",J385,0)</f>
        <v>0</v>
      </c>
      <c r="BI385" s="151">
        <f>IF(N385="nulová",J385,0)</f>
        <v>0</v>
      </c>
      <c r="BJ385" s="16" t="s">
        <v>83</v>
      </c>
      <c r="BK385" s="151">
        <f>ROUND(I385*H385,2)</f>
        <v>0</v>
      </c>
      <c r="BL385" s="16" t="s">
        <v>234</v>
      </c>
      <c r="BM385" s="150" t="s">
        <v>1561</v>
      </c>
    </row>
    <row r="386" spans="2:65" s="11" customFormat="1" ht="25.9" customHeight="1">
      <c r="B386" s="126"/>
      <c r="D386" s="127" t="s">
        <v>75</v>
      </c>
      <c r="E386" s="128" t="s">
        <v>715</v>
      </c>
      <c r="F386" s="128" t="s">
        <v>716</v>
      </c>
      <c r="I386" s="129"/>
      <c r="J386" s="116">
        <f>BK386</f>
        <v>0</v>
      </c>
      <c r="L386" s="126"/>
      <c r="M386" s="130"/>
      <c r="P386" s="131">
        <f>SUM(P387:P391)</f>
        <v>0</v>
      </c>
      <c r="R386" s="131">
        <f>SUM(R387:R391)</f>
        <v>0</v>
      </c>
      <c r="T386" s="132">
        <f>SUM(T387:T391)</f>
        <v>0</v>
      </c>
      <c r="AR386" s="127" t="s">
        <v>177</v>
      </c>
      <c r="AT386" s="133" t="s">
        <v>75</v>
      </c>
      <c r="AU386" s="133" t="s">
        <v>76</v>
      </c>
      <c r="AY386" s="127" t="s">
        <v>158</v>
      </c>
      <c r="BK386" s="134">
        <f>SUM(BK387:BK391)</f>
        <v>0</v>
      </c>
    </row>
    <row r="387" spans="2:65" s="1" customFormat="1" ht="16.5" customHeight="1">
      <c r="B387" s="137"/>
      <c r="C387" s="138" t="s">
        <v>1198</v>
      </c>
      <c r="D387" s="138" t="s">
        <v>161</v>
      </c>
      <c r="E387" s="139" t="s">
        <v>718</v>
      </c>
      <c r="F387" s="140" t="s">
        <v>719</v>
      </c>
      <c r="G387" s="141" t="s">
        <v>164</v>
      </c>
      <c r="H387" s="142">
        <v>1</v>
      </c>
      <c r="I387" s="143"/>
      <c r="J387" s="144">
        <f>ROUND(I387*H387,2)</f>
        <v>0</v>
      </c>
      <c r="K387" s="145"/>
      <c r="L387" s="31"/>
      <c r="M387" s="146" t="s">
        <v>1</v>
      </c>
      <c r="N387" s="147" t="s">
        <v>41</v>
      </c>
      <c r="P387" s="148">
        <f>O387*H387</f>
        <v>0</v>
      </c>
      <c r="Q387" s="148">
        <v>0</v>
      </c>
      <c r="R387" s="148">
        <f>Q387*H387</f>
        <v>0</v>
      </c>
      <c r="S387" s="148">
        <v>0</v>
      </c>
      <c r="T387" s="149">
        <f>S387*H387</f>
        <v>0</v>
      </c>
      <c r="AR387" s="150" t="s">
        <v>720</v>
      </c>
      <c r="AT387" s="150" t="s">
        <v>161</v>
      </c>
      <c r="AU387" s="150" t="s">
        <v>83</v>
      </c>
      <c r="AY387" s="16" t="s">
        <v>158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6" t="s">
        <v>83</v>
      </c>
      <c r="BK387" s="151">
        <f>ROUND(I387*H387,2)</f>
        <v>0</v>
      </c>
      <c r="BL387" s="16" t="s">
        <v>720</v>
      </c>
      <c r="BM387" s="150" t="s">
        <v>1562</v>
      </c>
    </row>
    <row r="388" spans="2:65" s="1" customFormat="1" ht="16.5" customHeight="1">
      <c r="B388" s="137"/>
      <c r="C388" s="138" t="s">
        <v>1563</v>
      </c>
      <c r="D388" s="138" t="s">
        <v>161</v>
      </c>
      <c r="E388" s="139" t="s">
        <v>723</v>
      </c>
      <c r="F388" s="140" t="s">
        <v>724</v>
      </c>
      <c r="G388" s="141" t="s">
        <v>725</v>
      </c>
      <c r="H388" s="185"/>
      <c r="I388" s="143"/>
      <c r="J388" s="144">
        <f>ROUND(I388*H388,2)</f>
        <v>0</v>
      </c>
      <c r="K388" s="145"/>
      <c r="L388" s="31"/>
      <c r="M388" s="146" t="s">
        <v>1</v>
      </c>
      <c r="N388" s="147" t="s">
        <v>41</v>
      </c>
      <c r="P388" s="148">
        <f>O388*H388</f>
        <v>0</v>
      </c>
      <c r="Q388" s="148">
        <v>0</v>
      </c>
      <c r="R388" s="148">
        <f>Q388*H388</f>
        <v>0</v>
      </c>
      <c r="S388" s="148">
        <v>0</v>
      </c>
      <c r="T388" s="149">
        <f>S388*H388</f>
        <v>0</v>
      </c>
      <c r="AR388" s="150" t="s">
        <v>720</v>
      </c>
      <c r="AT388" s="150" t="s">
        <v>161</v>
      </c>
      <c r="AU388" s="150" t="s">
        <v>83</v>
      </c>
      <c r="AY388" s="16" t="s">
        <v>158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6" t="s">
        <v>83</v>
      </c>
      <c r="BK388" s="151">
        <f>ROUND(I388*H388,2)</f>
        <v>0</v>
      </c>
      <c r="BL388" s="16" t="s">
        <v>720</v>
      </c>
      <c r="BM388" s="150" t="s">
        <v>1564</v>
      </c>
    </row>
    <row r="389" spans="2:65" s="1" customFormat="1" ht="21.75" customHeight="1">
      <c r="B389" s="137"/>
      <c r="C389" s="138" t="s">
        <v>1203</v>
      </c>
      <c r="D389" s="138" t="s">
        <v>161</v>
      </c>
      <c r="E389" s="139" t="s">
        <v>728</v>
      </c>
      <c r="F389" s="140" t="s">
        <v>729</v>
      </c>
      <c r="G389" s="141" t="s">
        <v>164</v>
      </c>
      <c r="H389" s="142">
        <v>1</v>
      </c>
      <c r="I389" s="143"/>
      <c r="J389" s="144">
        <f>ROUND(I389*H389,2)</f>
        <v>0</v>
      </c>
      <c r="K389" s="145"/>
      <c r="L389" s="31"/>
      <c r="M389" s="146" t="s">
        <v>1</v>
      </c>
      <c r="N389" s="147" t="s">
        <v>41</v>
      </c>
      <c r="P389" s="148">
        <f>O389*H389</f>
        <v>0</v>
      </c>
      <c r="Q389" s="148">
        <v>0</v>
      </c>
      <c r="R389" s="148">
        <f>Q389*H389</f>
        <v>0</v>
      </c>
      <c r="S389" s="148">
        <v>0</v>
      </c>
      <c r="T389" s="149">
        <f>S389*H389</f>
        <v>0</v>
      </c>
      <c r="AR389" s="150" t="s">
        <v>720</v>
      </c>
      <c r="AT389" s="150" t="s">
        <v>161</v>
      </c>
      <c r="AU389" s="150" t="s">
        <v>83</v>
      </c>
      <c r="AY389" s="16" t="s">
        <v>158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6" t="s">
        <v>83</v>
      </c>
      <c r="BK389" s="151">
        <f>ROUND(I389*H389,2)</f>
        <v>0</v>
      </c>
      <c r="BL389" s="16" t="s">
        <v>720</v>
      </c>
      <c r="BM389" s="150" t="s">
        <v>1565</v>
      </c>
    </row>
    <row r="390" spans="2:65" s="1" customFormat="1" ht="16.5" customHeight="1">
      <c r="B390" s="137"/>
      <c r="C390" s="138" t="s">
        <v>1566</v>
      </c>
      <c r="D390" s="138" t="s">
        <v>161</v>
      </c>
      <c r="E390" s="139" t="s">
        <v>732</v>
      </c>
      <c r="F390" s="140" t="s">
        <v>733</v>
      </c>
      <c r="G390" s="141" t="s">
        <v>725</v>
      </c>
      <c r="H390" s="185"/>
      <c r="I390" s="143"/>
      <c r="J390" s="144">
        <f>ROUND(I390*H390,2)</f>
        <v>0</v>
      </c>
      <c r="K390" s="145"/>
      <c r="L390" s="31"/>
      <c r="M390" s="146" t="s">
        <v>1</v>
      </c>
      <c r="N390" s="147" t="s">
        <v>41</v>
      </c>
      <c r="P390" s="148">
        <f>O390*H390</f>
        <v>0</v>
      </c>
      <c r="Q390" s="148">
        <v>0</v>
      </c>
      <c r="R390" s="148">
        <f>Q390*H390</f>
        <v>0</v>
      </c>
      <c r="S390" s="148">
        <v>0</v>
      </c>
      <c r="T390" s="149">
        <f>S390*H390</f>
        <v>0</v>
      </c>
      <c r="AR390" s="150" t="s">
        <v>720</v>
      </c>
      <c r="AT390" s="150" t="s">
        <v>161</v>
      </c>
      <c r="AU390" s="150" t="s">
        <v>83</v>
      </c>
      <c r="AY390" s="16" t="s">
        <v>158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6" t="s">
        <v>83</v>
      </c>
      <c r="BK390" s="151">
        <f>ROUND(I390*H390,2)</f>
        <v>0</v>
      </c>
      <c r="BL390" s="16" t="s">
        <v>720</v>
      </c>
      <c r="BM390" s="150" t="s">
        <v>1567</v>
      </c>
    </row>
    <row r="391" spans="2:65" s="1" customFormat="1" ht="16.5" customHeight="1">
      <c r="B391" s="137"/>
      <c r="C391" s="138" t="s">
        <v>1206</v>
      </c>
      <c r="D391" s="138" t="s">
        <v>161</v>
      </c>
      <c r="E391" s="139" t="s">
        <v>736</v>
      </c>
      <c r="F391" s="140" t="s">
        <v>737</v>
      </c>
      <c r="G391" s="141" t="s">
        <v>725</v>
      </c>
      <c r="H391" s="185"/>
      <c r="I391" s="143"/>
      <c r="J391" s="144">
        <f>ROUND(I391*H391,2)</f>
        <v>0</v>
      </c>
      <c r="K391" s="145"/>
      <c r="L391" s="31"/>
      <c r="M391" s="146" t="s">
        <v>1</v>
      </c>
      <c r="N391" s="147" t="s">
        <v>41</v>
      </c>
      <c r="P391" s="148">
        <f>O391*H391</f>
        <v>0</v>
      </c>
      <c r="Q391" s="148">
        <v>0</v>
      </c>
      <c r="R391" s="148">
        <f>Q391*H391</f>
        <v>0</v>
      </c>
      <c r="S391" s="148">
        <v>0</v>
      </c>
      <c r="T391" s="149">
        <f>S391*H391</f>
        <v>0</v>
      </c>
      <c r="AR391" s="150" t="s">
        <v>720</v>
      </c>
      <c r="AT391" s="150" t="s">
        <v>161</v>
      </c>
      <c r="AU391" s="150" t="s">
        <v>83</v>
      </c>
      <c r="AY391" s="16" t="s">
        <v>158</v>
      </c>
      <c r="BE391" s="151">
        <f>IF(N391="základní",J391,0)</f>
        <v>0</v>
      </c>
      <c r="BF391" s="151">
        <f>IF(N391="snížená",J391,0)</f>
        <v>0</v>
      </c>
      <c r="BG391" s="151">
        <f>IF(N391="zákl. přenesená",J391,0)</f>
        <v>0</v>
      </c>
      <c r="BH391" s="151">
        <f>IF(N391="sníž. přenesená",J391,0)</f>
        <v>0</v>
      </c>
      <c r="BI391" s="151">
        <f>IF(N391="nulová",J391,0)</f>
        <v>0</v>
      </c>
      <c r="BJ391" s="16" t="s">
        <v>83</v>
      </c>
      <c r="BK391" s="151">
        <f>ROUND(I391*H391,2)</f>
        <v>0</v>
      </c>
      <c r="BL391" s="16" t="s">
        <v>720</v>
      </c>
      <c r="BM391" s="150" t="s">
        <v>1568</v>
      </c>
    </row>
    <row r="392" spans="2:65" s="1" customFormat="1" ht="49.9" customHeight="1">
      <c r="B392" s="31"/>
      <c r="E392" s="128" t="s">
        <v>739</v>
      </c>
      <c r="F392" s="128" t="s">
        <v>740</v>
      </c>
      <c r="J392" s="116">
        <f t="shared" ref="J392:J397" si="30">BK392</f>
        <v>0</v>
      </c>
      <c r="L392" s="31"/>
      <c r="M392" s="186"/>
      <c r="T392" s="55"/>
      <c r="AT392" s="16" t="s">
        <v>75</v>
      </c>
      <c r="AU392" s="16" t="s">
        <v>76</v>
      </c>
      <c r="AY392" s="16" t="s">
        <v>741</v>
      </c>
      <c r="BK392" s="151">
        <f>SUM(BK393:BK397)</f>
        <v>0</v>
      </c>
    </row>
    <row r="393" spans="2:65" s="1" customFormat="1" ht="16.350000000000001" customHeight="1">
      <c r="B393" s="31"/>
      <c r="C393" s="187" t="s">
        <v>1</v>
      </c>
      <c r="D393" s="187" t="s">
        <v>161</v>
      </c>
      <c r="E393" s="188" t="s">
        <v>1</v>
      </c>
      <c r="F393" s="189" t="s">
        <v>1</v>
      </c>
      <c r="G393" s="190" t="s">
        <v>1</v>
      </c>
      <c r="H393" s="191"/>
      <c r="I393" s="192"/>
      <c r="J393" s="193">
        <f t="shared" si="30"/>
        <v>0</v>
      </c>
      <c r="K393" s="194"/>
      <c r="L393" s="31"/>
      <c r="M393" s="195" t="s">
        <v>1</v>
      </c>
      <c r="N393" s="196" t="s">
        <v>41</v>
      </c>
      <c r="T393" s="55"/>
      <c r="AT393" s="16" t="s">
        <v>741</v>
      </c>
      <c r="AU393" s="16" t="s">
        <v>83</v>
      </c>
      <c r="AY393" s="16" t="s">
        <v>741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6" t="s">
        <v>83</v>
      </c>
      <c r="BK393" s="151">
        <f>I393*H393</f>
        <v>0</v>
      </c>
    </row>
    <row r="394" spans="2:65" s="1" customFormat="1" ht="16.350000000000001" customHeight="1">
      <c r="B394" s="31"/>
      <c r="C394" s="187" t="s">
        <v>1</v>
      </c>
      <c r="D394" s="187" t="s">
        <v>161</v>
      </c>
      <c r="E394" s="188" t="s">
        <v>1</v>
      </c>
      <c r="F394" s="189" t="s">
        <v>1</v>
      </c>
      <c r="G394" s="190" t="s">
        <v>1</v>
      </c>
      <c r="H394" s="191"/>
      <c r="I394" s="192"/>
      <c r="J394" s="193">
        <f t="shared" si="30"/>
        <v>0</v>
      </c>
      <c r="K394" s="194"/>
      <c r="L394" s="31"/>
      <c r="M394" s="195" t="s">
        <v>1</v>
      </c>
      <c r="N394" s="196" t="s">
        <v>41</v>
      </c>
      <c r="T394" s="55"/>
      <c r="AT394" s="16" t="s">
        <v>741</v>
      </c>
      <c r="AU394" s="16" t="s">
        <v>83</v>
      </c>
      <c r="AY394" s="16" t="s">
        <v>741</v>
      </c>
      <c r="BE394" s="151">
        <f>IF(N394="základní",J394,0)</f>
        <v>0</v>
      </c>
      <c r="BF394" s="151">
        <f>IF(N394="snížená",J394,0)</f>
        <v>0</v>
      </c>
      <c r="BG394" s="151">
        <f>IF(N394="zákl. přenesená",J394,0)</f>
        <v>0</v>
      </c>
      <c r="BH394" s="151">
        <f>IF(N394="sníž. přenesená",J394,0)</f>
        <v>0</v>
      </c>
      <c r="BI394" s="151">
        <f>IF(N394="nulová",J394,0)</f>
        <v>0</v>
      </c>
      <c r="BJ394" s="16" t="s">
        <v>83</v>
      </c>
      <c r="BK394" s="151">
        <f>I394*H394</f>
        <v>0</v>
      </c>
    </row>
    <row r="395" spans="2:65" s="1" customFormat="1" ht="16.350000000000001" customHeight="1">
      <c r="B395" s="31"/>
      <c r="C395" s="187" t="s">
        <v>1</v>
      </c>
      <c r="D395" s="187" t="s">
        <v>161</v>
      </c>
      <c r="E395" s="188" t="s">
        <v>1</v>
      </c>
      <c r="F395" s="189" t="s">
        <v>1</v>
      </c>
      <c r="G395" s="190" t="s">
        <v>1</v>
      </c>
      <c r="H395" s="191"/>
      <c r="I395" s="192"/>
      <c r="J395" s="193">
        <f t="shared" si="30"/>
        <v>0</v>
      </c>
      <c r="K395" s="194"/>
      <c r="L395" s="31"/>
      <c r="M395" s="195" t="s">
        <v>1</v>
      </c>
      <c r="N395" s="196" t="s">
        <v>41</v>
      </c>
      <c r="T395" s="55"/>
      <c r="AT395" s="16" t="s">
        <v>741</v>
      </c>
      <c r="AU395" s="16" t="s">
        <v>83</v>
      </c>
      <c r="AY395" s="16" t="s">
        <v>741</v>
      </c>
      <c r="BE395" s="151">
        <f>IF(N395="základní",J395,0)</f>
        <v>0</v>
      </c>
      <c r="BF395" s="151">
        <f>IF(N395="snížená",J395,0)</f>
        <v>0</v>
      </c>
      <c r="BG395" s="151">
        <f>IF(N395="zákl. přenesená",J395,0)</f>
        <v>0</v>
      </c>
      <c r="BH395" s="151">
        <f>IF(N395="sníž. přenesená",J395,0)</f>
        <v>0</v>
      </c>
      <c r="BI395" s="151">
        <f>IF(N395="nulová",J395,0)</f>
        <v>0</v>
      </c>
      <c r="BJ395" s="16" t="s">
        <v>83</v>
      </c>
      <c r="BK395" s="151">
        <f>I395*H395</f>
        <v>0</v>
      </c>
    </row>
    <row r="396" spans="2:65" s="1" customFormat="1" ht="16.350000000000001" customHeight="1">
      <c r="B396" s="31"/>
      <c r="C396" s="187" t="s">
        <v>1</v>
      </c>
      <c r="D396" s="187" t="s">
        <v>161</v>
      </c>
      <c r="E396" s="188" t="s">
        <v>1</v>
      </c>
      <c r="F396" s="189" t="s">
        <v>1</v>
      </c>
      <c r="G396" s="190" t="s">
        <v>1</v>
      </c>
      <c r="H396" s="191"/>
      <c r="I396" s="192"/>
      <c r="J396" s="193">
        <f t="shared" si="30"/>
        <v>0</v>
      </c>
      <c r="K396" s="194"/>
      <c r="L396" s="31"/>
      <c r="M396" s="195" t="s">
        <v>1</v>
      </c>
      <c r="N396" s="196" t="s">
        <v>41</v>
      </c>
      <c r="T396" s="55"/>
      <c r="AT396" s="16" t="s">
        <v>741</v>
      </c>
      <c r="AU396" s="16" t="s">
        <v>83</v>
      </c>
      <c r="AY396" s="16" t="s">
        <v>741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6" t="s">
        <v>83</v>
      </c>
      <c r="BK396" s="151">
        <f>I396*H396</f>
        <v>0</v>
      </c>
    </row>
    <row r="397" spans="2:65" s="1" customFormat="1" ht="16.350000000000001" customHeight="1">
      <c r="B397" s="31"/>
      <c r="C397" s="187" t="s">
        <v>1</v>
      </c>
      <c r="D397" s="187" t="s">
        <v>161</v>
      </c>
      <c r="E397" s="188" t="s">
        <v>1</v>
      </c>
      <c r="F397" s="189" t="s">
        <v>1</v>
      </c>
      <c r="G397" s="190" t="s">
        <v>1</v>
      </c>
      <c r="H397" s="191"/>
      <c r="I397" s="192"/>
      <c r="J397" s="193">
        <f t="shared" si="30"/>
        <v>0</v>
      </c>
      <c r="K397" s="194"/>
      <c r="L397" s="31"/>
      <c r="M397" s="195" t="s">
        <v>1</v>
      </c>
      <c r="N397" s="196" t="s">
        <v>41</v>
      </c>
      <c r="O397" s="197"/>
      <c r="P397" s="197"/>
      <c r="Q397" s="197"/>
      <c r="R397" s="197"/>
      <c r="S397" s="197"/>
      <c r="T397" s="198"/>
      <c r="AT397" s="16" t="s">
        <v>741</v>
      </c>
      <c r="AU397" s="16" t="s">
        <v>83</v>
      </c>
      <c r="AY397" s="16" t="s">
        <v>741</v>
      </c>
      <c r="BE397" s="151">
        <f>IF(N397="základní",J397,0)</f>
        <v>0</v>
      </c>
      <c r="BF397" s="151">
        <f>IF(N397="snížená",J397,0)</f>
        <v>0</v>
      </c>
      <c r="BG397" s="151">
        <f>IF(N397="zákl. přenesená",J397,0)</f>
        <v>0</v>
      </c>
      <c r="BH397" s="151">
        <f>IF(N397="sníž. přenesená",J397,0)</f>
        <v>0</v>
      </c>
      <c r="BI397" s="151">
        <f>IF(N397="nulová",J397,0)</f>
        <v>0</v>
      </c>
      <c r="BJ397" s="16" t="s">
        <v>83</v>
      </c>
      <c r="BK397" s="151">
        <f>I397*H397</f>
        <v>0</v>
      </c>
    </row>
    <row r="398" spans="2:65" s="1" customFormat="1" ht="6.95" customHeight="1">
      <c r="B398" s="43"/>
      <c r="C398" s="44"/>
      <c r="D398" s="44"/>
      <c r="E398" s="44"/>
      <c r="F398" s="44"/>
      <c r="G398" s="44"/>
      <c r="H398" s="44"/>
      <c r="I398" s="44"/>
      <c r="J398" s="44"/>
      <c r="K398" s="44"/>
      <c r="L398" s="31"/>
    </row>
  </sheetData>
  <autoFilter ref="C135:K397" xr:uid="{00000000-0009-0000-0000-000006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393:D398" xr:uid="{00000000-0002-0000-0600-000000000000}">
      <formula1>"K, M"</formula1>
    </dataValidation>
    <dataValidation type="list" allowBlank="1" showInputMessage="1" showErrorMessage="1" error="Povoleny jsou hodnoty základní, snížená, zákl. přenesená, sníž. přenesená, nulová." sqref="N393:N398" xr:uid="{00000000-0002-0000-06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1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113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2" t="str">
        <f>'Rekapitulace stavby'!K6</f>
        <v>Stavební úpravy školských objektů a zahrady ZŠ Nepomucká</v>
      </c>
      <c r="F7" s="243"/>
      <c r="G7" s="243"/>
      <c r="H7" s="243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2" t="s">
        <v>1230</v>
      </c>
      <c r="F9" s="244"/>
      <c r="G9" s="244"/>
      <c r="H9" s="244"/>
      <c r="L9" s="31"/>
    </row>
    <row r="10" spans="2:46" s="1" customFormat="1" ht="12" customHeight="1">
      <c r="B10" s="31"/>
      <c r="D10" s="26" t="s">
        <v>742</v>
      </c>
      <c r="L10" s="31"/>
    </row>
    <row r="11" spans="2:46" s="1" customFormat="1" ht="16.5" customHeight="1">
      <c r="B11" s="31"/>
      <c r="E11" s="204" t="s">
        <v>1569</v>
      </c>
      <c r="F11" s="244"/>
      <c r="G11" s="244"/>
      <c r="H11" s="244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45342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5" t="str">
        <f>'Rekapitulace stavby'!E14</f>
        <v>Vyplň údaj</v>
      </c>
      <c r="F20" s="210"/>
      <c r="G20" s="210"/>
      <c r="H20" s="210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">
        <v>29</v>
      </c>
      <c r="L22" s="31"/>
    </row>
    <row r="23" spans="2:12" s="1" customFormat="1" ht="18" customHeight="1">
      <c r="B23" s="31"/>
      <c r="E23" s="24" t="s">
        <v>30</v>
      </c>
      <c r="I23" s="26" t="s">
        <v>25</v>
      </c>
      <c r="J23" s="24" t="s">
        <v>31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3"/>
      <c r="E29" s="215" t="s">
        <v>1</v>
      </c>
      <c r="F29" s="215"/>
      <c r="G29" s="215"/>
      <c r="H29" s="215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ROUND(J132,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ROUND((ROUND((SUM(BE132:BE212)),  2) + SUM(BE214:BE218)), 2)</f>
        <v>0</v>
      </c>
      <c r="I35" s="95">
        <v>0.21</v>
      </c>
      <c r="J35" s="85">
        <f>ROUND((ROUND(((SUM(BE132:BE212))*I35),  2) + (SUM(BE214:BE218)*I35)),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ROUND((ROUND((SUM(BF132:BF212)),  2) + SUM(BF214:BF218)), 2)</f>
        <v>0</v>
      </c>
      <c r="I36" s="95">
        <v>0.12</v>
      </c>
      <c r="J36" s="85">
        <f>ROUND((ROUND(((SUM(BF132:BF212))*I36),  2) + (SUM(BF214:BF218)*I36)),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ROUND((ROUND((SUM(BG132:BG212)),  2) + SUM(BG214:BG218)),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ROUND((ROUND((SUM(BH132:BH212)),  2) + SUM(BH214:BH218)),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ROUND((ROUND((SUM(BI132:BI212)),  2) + SUM(BI214:BI218)),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116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42" t="str">
        <f>E7</f>
        <v>Stavební úpravy školských objektů a zahrady ZŠ Nepomucká</v>
      </c>
      <c r="F85" s="243"/>
      <c r="G85" s="243"/>
      <c r="H85" s="243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2" t="s">
        <v>1230</v>
      </c>
      <c r="F87" s="244"/>
      <c r="G87" s="244"/>
      <c r="H87" s="244"/>
      <c r="L87" s="31"/>
    </row>
    <row r="88" spans="2:12" s="1" customFormat="1" ht="12" customHeight="1">
      <c r="B88" s="31"/>
      <c r="C88" s="26" t="s">
        <v>742</v>
      </c>
      <c r="L88" s="31"/>
    </row>
    <row r="89" spans="2:12" s="1" customFormat="1" ht="16.5" customHeight="1">
      <c r="B89" s="31"/>
      <c r="E89" s="204" t="str">
        <f>E11</f>
        <v>SO-02 ZTI - Zdravotechnika</v>
      </c>
      <c r="F89" s="244"/>
      <c r="G89" s="244"/>
      <c r="H89" s="244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45342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>ABCD studio s.r.o.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33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117</v>
      </c>
      <c r="D96" s="96"/>
      <c r="E96" s="96"/>
      <c r="F96" s="96"/>
      <c r="G96" s="96"/>
      <c r="H96" s="96"/>
      <c r="I96" s="96"/>
      <c r="J96" s="105" t="s">
        <v>118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119</v>
      </c>
      <c r="J98" s="65">
        <f>J132</f>
        <v>0</v>
      </c>
      <c r="L98" s="31"/>
      <c r="AU98" s="16" t="s">
        <v>120</v>
      </c>
    </row>
    <row r="99" spans="2:47" s="8" customFormat="1" ht="24.95" customHeight="1">
      <c r="B99" s="107"/>
      <c r="D99" s="108" t="s">
        <v>121</v>
      </c>
      <c r="E99" s="109"/>
      <c r="F99" s="109"/>
      <c r="G99" s="109"/>
      <c r="H99" s="109"/>
      <c r="I99" s="109"/>
      <c r="J99" s="110">
        <f>J133</f>
        <v>0</v>
      </c>
      <c r="L99" s="107"/>
    </row>
    <row r="100" spans="2:47" s="9" customFormat="1" ht="19.899999999999999" customHeight="1">
      <c r="B100" s="111"/>
      <c r="D100" s="112" t="s">
        <v>123</v>
      </c>
      <c r="E100" s="113"/>
      <c r="F100" s="113"/>
      <c r="G100" s="113"/>
      <c r="H100" s="113"/>
      <c r="I100" s="113"/>
      <c r="J100" s="114">
        <f>J134</f>
        <v>0</v>
      </c>
      <c r="L100" s="111"/>
    </row>
    <row r="101" spans="2:47" s="9" customFormat="1" ht="19.899999999999999" customHeight="1">
      <c r="B101" s="111"/>
      <c r="D101" s="112" t="s">
        <v>1570</v>
      </c>
      <c r="E101" s="113"/>
      <c r="F101" s="113"/>
      <c r="G101" s="113"/>
      <c r="H101" s="113"/>
      <c r="I101" s="113"/>
      <c r="J101" s="114">
        <f>J146</f>
        <v>0</v>
      </c>
      <c r="L101" s="111"/>
    </row>
    <row r="102" spans="2:47" s="9" customFormat="1" ht="19.899999999999999" customHeight="1">
      <c r="B102" s="111"/>
      <c r="D102" s="112" t="s">
        <v>126</v>
      </c>
      <c r="E102" s="113"/>
      <c r="F102" s="113"/>
      <c r="G102" s="113"/>
      <c r="H102" s="113"/>
      <c r="I102" s="113"/>
      <c r="J102" s="114">
        <f>J148</f>
        <v>0</v>
      </c>
      <c r="L102" s="111"/>
    </row>
    <row r="103" spans="2:47" s="9" customFormat="1" ht="19.899999999999999" customHeight="1">
      <c r="B103" s="111"/>
      <c r="D103" s="112" t="s">
        <v>127</v>
      </c>
      <c r="E103" s="113"/>
      <c r="F103" s="113"/>
      <c r="G103" s="113"/>
      <c r="H103" s="113"/>
      <c r="I103" s="113"/>
      <c r="J103" s="114">
        <f>J150</f>
        <v>0</v>
      </c>
      <c r="L103" s="111"/>
    </row>
    <row r="104" spans="2:47" s="9" customFormat="1" ht="19.899999999999999" customHeight="1">
      <c r="B104" s="111"/>
      <c r="D104" s="112" t="s">
        <v>128</v>
      </c>
      <c r="E104" s="113"/>
      <c r="F104" s="113"/>
      <c r="G104" s="113"/>
      <c r="H104" s="113"/>
      <c r="I104" s="113"/>
      <c r="J104" s="114">
        <f>J154</f>
        <v>0</v>
      </c>
      <c r="L104" s="111"/>
    </row>
    <row r="105" spans="2:47" s="9" customFormat="1" ht="19.899999999999999" customHeight="1">
      <c r="B105" s="111"/>
      <c r="D105" s="112" t="s">
        <v>129</v>
      </c>
      <c r="E105" s="113"/>
      <c r="F105" s="113"/>
      <c r="G105" s="113"/>
      <c r="H105" s="113"/>
      <c r="I105" s="113"/>
      <c r="J105" s="114">
        <f>J161</f>
        <v>0</v>
      </c>
      <c r="L105" s="111"/>
    </row>
    <row r="106" spans="2:47" s="8" customFormat="1" ht="24.95" customHeight="1">
      <c r="B106" s="107"/>
      <c r="D106" s="108" t="s">
        <v>130</v>
      </c>
      <c r="E106" s="109"/>
      <c r="F106" s="109"/>
      <c r="G106" s="109"/>
      <c r="H106" s="109"/>
      <c r="I106" s="109"/>
      <c r="J106" s="110">
        <f>J163</f>
        <v>0</v>
      </c>
      <c r="L106" s="107"/>
    </row>
    <row r="107" spans="2:47" s="9" customFormat="1" ht="19.899999999999999" customHeight="1">
      <c r="B107" s="111"/>
      <c r="D107" s="112" t="s">
        <v>744</v>
      </c>
      <c r="E107" s="113"/>
      <c r="F107" s="113"/>
      <c r="G107" s="113"/>
      <c r="H107" s="113"/>
      <c r="I107" s="113"/>
      <c r="J107" s="114">
        <f>J164</f>
        <v>0</v>
      </c>
      <c r="L107" s="111"/>
    </row>
    <row r="108" spans="2:47" s="9" customFormat="1" ht="19.899999999999999" customHeight="1">
      <c r="B108" s="111"/>
      <c r="D108" s="112" t="s">
        <v>745</v>
      </c>
      <c r="E108" s="113"/>
      <c r="F108" s="113"/>
      <c r="G108" s="113"/>
      <c r="H108" s="113"/>
      <c r="I108" s="113"/>
      <c r="J108" s="114">
        <f>J181</f>
        <v>0</v>
      </c>
      <c r="L108" s="111"/>
    </row>
    <row r="109" spans="2:47" s="9" customFormat="1" ht="19.899999999999999" customHeight="1">
      <c r="B109" s="111"/>
      <c r="D109" s="112" t="s">
        <v>131</v>
      </c>
      <c r="E109" s="113"/>
      <c r="F109" s="113"/>
      <c r="G109" s="113"/>
      <c r="H109" s="113"/>
      <c r="I109" s="113"/>
      <c r="J109" s="114">
        <f>J202</f>
        <v>0</v>
      </c>
      <c r="L109" s="111"/>
    </row>
    <row r="110" spans="2:47" s="8" customFormat="1" ht="21.75" customHeight="1">
      <c r="B110" s="107"/>
      <c r="D110" s="115" t="s">
        <v>142</v>
      </c>
      <c r="J110" s="116">
        <f>J213</f>
        <v>0</v>
      </c>
      <c r="L110" s="107"/>
    </row>
    <row r="111" spans="2:47" s="1" customFormat="1" ht="21.75" customHeight="1">
      <c r="B111" s="31"/>
      <c r="L111" s="31"/>
    </row>
    <row r="112" spans="2:47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1"/>
    </row>
    <row r="116" spans="2:12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1"/>
    </row>
    <row r="117" spans="2:12" s="1" customFormat="1" ht="24.95" customHeight="1">
      <c r="B117" s="31"/>
      <c r="C117" s="20" t="s">
        <v>143</v>
      </c>
      <c r="L117" s="31"/>
    </row>
    <row r="118" spans="2:12" s="1" customFormat="1" ht="6.95" customHeight="1">
      <c r="B118" s="31"/>
      <c r="L118" s="31"/>
    </row>
    <row r="119" spans="2:12" s="1" customFormat="1" ht="12" customHeight="1">
      <c r="B119" s="31"/>
      <c r="C119" s="26" t="s">
        <v>16</v>
      </c>
      <c r="L119" s="31"/>
    </row>
    <row r="120" spans="2:12" s="1" customFormat="1" ht="16.5" customHeight="1">
      <c r="B120" s="31"/>
      <c r="E120" s="242" t="str">
        <f>E7</f>
        <v>Stavební úpravy školských objektů a zahrady ZŠ Nepomucká</v>
      </c>
      <c r="F120" s="243"/>
      <c r="G120" s="243"/>
      <c r="H120" s="243"/>
      <c r="L120" s="31"/>
    </row>
    <row r="121" spans="2:12" ht="12" customHeight="1">
      <c r="B121" s="19"/>
      <c r="C121" s="26" t="s">
        <v>114</v>
      </c>
      <c r="L121" s="19"/>
    </row>
    <row r="122" spans="2:12" s="1" customFormat="1" ht="16.5" customHeight="1">
      <c r="B122" s="31"/>
      <c r="E122" s="242" t="s">
        <v>1230</v>
      </c>
      <c r="F122" s="244"/>
      <c r="G122" s="244"/>
      <c r="H122" s="244"/>
      <c r="L122" s="31"/>
    </row>
    <row r="123" spans="2:12" s="1" customFormat="1" ht="12" customHeight="1">
      <c r="B123" s="31"/>
      <c r="C123" s="26" t="s">
        <v>742</v>
      </c>
      <c r="L123" s="31"/>
    </row>
    <row r="124" spans="2:12" s="1" customFormat="1" ht="16.5" customHeight="1">
      <c r="B124" s="31"/>
      <c r="E124" s="204" t="str">
        <f>E11</f>
        <v>SO-02 ZTI - Zdravotechnika</v>
      </c>
      <c r="F124" s="244"/>
      <c r="G124" s="244"/>
      <c r="H124" s="244"/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20</v>
      </c>
      <c r="F126" s="24" t="str">
        <f>F14</f>
        <v xml:space="preserve"> </v>
      </c>
      <c r="I126" s="26" t="s">
        <v>22</v>
      </c>
      <c r="J126" s="51">
        <f>IF(J14="","",J14)</f>
        <v>45342</v>
      </c>
      <c r="L126" s="31"/>
    </row>
    <row r="127" spans="2:12" s="1" customFormat="1" ht="6.95" customHeight="1">
      <c r="B127" s="31"/>
      <c r="L127" s="31"/>
    </row>
    <row r="128" spans="2:12" s="1" customFormat="1" ht="15.2" customHeight="1">
      <c r="B128" s="31"/>
      <c r="C128" s="26" t="s">
        <v>23</v>
      </c>
      <c r="F128" s="24" t="str">
        <f>E17</f>
        <v xml:space="preserve"> </v>
      </c>
      <c r="I128" s="26" t="s">
        <v>28</v>
      </c>
      <c r="J128" s="29" t="str">
        <f>E23</f>
        <v>ABCD studio s.r.o.</v>
      </c>
      <c r="L128" s="31"/>
    </row>
    <row r="129" spans="2:65" s="1" customFormat="1" ht="15.2" customHeight="1">
      <c r="B129" s="31"/>
      <c r="C129" s="26" t="s">
        <v>26</v>
      </c>
      <c r="F129" s="24" t="str">
        <f>IF(E20="","",E20)</f>
        <v>Vyplň údaj</v>
      </c>
      <c r="I129" s="26" t="s">
        <v>33</v>
      </c>
      <c r="J129" s="29" t="str">
        <f>E26</f>
        <v xml:space="preserve"> </v>
      </c>
      <c r="L129" s="31"/>
    </row>
    <row r="130" spans="2:65" s="1" customFormat="1" ht="10.35" customHeight="1">
      <c r="B130" s="31"/>
      <c r="L130" s="31"/>
    </row>
    <row r="131" spans="2:65" s="10" customFormat="1" ht="29.25" customHeight="1">
      <c r="B131" s="117"/>
      <c r="C131" s="118" t="s">
        <v>144</v>
      </c>
      <c r="D131" s="119" t="s">
        <v>61</v>
      </c>
      <c r="E131" s="119" t="s">
        <v>57</v>
      </c>
      <c r="F131" s="119" t="s">
        <v>58</v>
      </c>
      <c r="G131" s="119" t="s">
        <v>145</v>
      </c>
      <c r="H131" s="119" t="s">
        <v>146</v>
      </c>
      <c r="I131" s="119" t="s">
        <v>147</v>
      </c>
      <c r="J131" s="120" t="s">
        <v>118</v>
      </c>
      <c r="K131" s="121" t="s">
        <v>148</v>
      </c>
      <c r="L131" s="117"/>
      <c r="M131" s="58" t="s">
        <v>1</v>
      </c>
      <c r="N131" s="59" t="s">
        <v>40</v>
      </c>
      <c r="O131" s="59" t="s">
        <v>149</v>
      </c>
      <c r="P131" s="59" t="s">
        <v>150</v>
      </c>
      <c r="Q131" s="59" t="s">
        <v>151</v>
      </c>
      <c r="R131" s="59" t="s">
        <v>152</v>
      </c>
      <c r="S131" s="59" t="s">
        <v>153</v>
      </c>
      <c r="T131" s="60" t="s">
        <v>154</v>
      </c>
    </row>
    <row r="132" spans="2:65" s="1" customFormat="1" ht="22.9" customHeight="1">
      <c r="B132" s="31"/>
      <c r="C132" s="63" t="s">
        <v>155</v>
      </c>
      <c r="J132" s="122">
        <f>BK132</f>
        <v>0</v>
      </c>
      <c r="L132" s="31"/>
      <c r="M132" s="61"/>
      <c r="N132" s="52"/>
      <c r="O132" s="52"/>
      <c r="P132" s="123">
        <f>P133+P163+P213</f>
        <v>0</v>
      </c>
      <c r="Q132" s="52"/>
      <c r="R132" s="123">
        <f>R133+R163+R213</f>
        <v>7.5213051499999999</v>
      </c>
      <c r="S132" s="52"/>
      <c r="T132" s="124">
        <f>T133+T163+T213</f>
        <v>0.27761999999999998</v>
      </c>
      <c r="AT132" s="16" t="s">
        <v>75</v>
      </c>
      <c r="AU132" s="16" t="s">
        <v>120</v>
      </c>
      <c r="BK132" s="125">
        <f>BK133+BK163+BK213</f>
        <v>0</v>
      </c>
    </row>
    <row r="133" spans="2:65" s="11" customFormat="1" ht="25.9" customHeight="1">
      <c r="B133" s="126"/>
      <c r="D133" s="127" t="s">
        <v>75</v>
      </c>
      <c r="E133" s="128" t="s">
        <v>156</v>
      </c>
      <c r="F133" s="128" t="s">
        <v>157</v>
      </c>
      <c r="I133" s="129"/>
      <c r="J133" s="116">
        <f>BK133</f>
        <v>0</v>
      </c>
      <c r="L133" s="126"/>
      <c r="M133" s="130"/>
      <c r="P133" s="131">
        <f>P134+P146+P148+P150+P154+P161</f>
        <v>0</v>
      </c>
      <c r="R133" s="131">
        <f>R134+R146+R148+R150+R154+R161</f>
        <v>7.0626160000000002</v>
      </c>
      <c r="T133" s="132">
        <f>T134+T146+T148+T150+T154+T161</f>
        <v>0.19500000000000001</v>
      </c>
      <c r="AR133" s="127" t="s">
        <v>83</v>
      </c>
      <c r="AT133" s="133" t="s">
        <v>75</v>
      </c>
      <c r="AU133" s="133" t="s">
        <v>76</v>
      </c>
      <c r="AY133" s="127" t="s">
        <v>158</v>
      </c>
      <c r="BK133" s="134">
        <f>BK134+BK146+BK148+BK150+BK154+BK161</f>
        <v>0</v>
      </c>
    </row>
    <row r="134" spans="2:65" s="11" customFormat="1" ht="22.9" customHeight="1">
      <c r="B134" s="126"/>
      <c r="D134" s="127" t="s">
        <v>75</v>
      </c>
      <c r="E134" s="135" t="s">
        <v>83</v>
      </c>
      <c r="F134" s="135" t="s">
        <v>186</v>
      </c>
      <c r="I134" s="129"/>
      <c r="J134" s="136">
        <f>BK134</f>
        <v>0</v>
      </c>
      <c r="L134" s="126"/>
      <c r="M134" s="130"/>
      <c r="P134" s="131">
        <f>SUM(P135:P145)</f>
        <v>0</v>
      </c>
      <c r="R134" s="131">
        <f>SUM(R135:R145)</f>
        <v>5.2</v>
      </c>
      <c r="T134" s="132">
        <f>SUM(T135:T145)</f>
        <v>0</v>
      </c>
      <c r="AR134" s="127" t="s">
        <v>83</v>
      </c>
      <c r="AT134" s="133" t="s">
        <v>75</v>
      </c>
      <c r="AU134" s="133" t="s">
        <v>83</v>
      </c>
      <c r="AY134" s="127" t="s">
        <v>158</v>
      </c>
      <c r="BK134" s="134">
        <f>SUM(BK135:BK145)</f>
        <v>0</v>
      </c>
    </row>
    <row r="135" spans="2:65" s="1" customFormat="1" ht="33" customHeight="1">
      <c r="B135" s="137"/>
      <c r="C135" s="138" t="s">
        <v>83</v>
      </c>
      <c r="D135" s="138" t="s">
        <v>161</v>
      </c>
      <c r="E135" s="139" t="s">
        <v>1571</v>
      </c>
      <c r="F135" s="140" t="s">
        <v>1572</v>
      </c>
      <c r="G135" s="141" t="s">
        <v>190</v>
      </c>
      <c r="H135" s="142">
        <v>8</v>
      </c>
      <c r="I135" s="143"/>
      <c r="J135" s="144">
        <f>ROUND(I135*H135,2)</f>
        <v>0</v>
      </c>
      <c r="K135" s="145"/>
      <c r="L135" s="31"/>
      <c r="M135" s="146" t="s">
        <v>1</v>
      </c>
      <c r="N135" s="147" t="s">
        <v>41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165</v>
      </c>
      <c r="AT135" s="150" t="s">
        <v>161</v>
      </c>
      <c r="AU135" s="150" t="s">
        <v>85</v>
      </c>
      <c r="AY135" s="16" t="s">
        <v>158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6" t="s">
        <v>83</v>
      </c>
      <c r="BK135" s="151">
        <f>ROUND(I135*H135,2)</f>
        <v>0</v>
      </c>
      <c r="BL135" s="16" t="s">
        <v>165</v>
      </c>
      <c r="BM135" s="150" t="s">
        <v>1573</v>
      </c>
    </row>
    <row r="136" spans="2:65" s="1" customFormat="1" ht="33" customHeight="1">
      <c r="B136" s="137"/>
      <c r="C136" s="138" t="s">
        <v>85</v>
      </c>
      <c r="D136" s="138" t="s">
        <v>161</v>
      </c>
      <c r="E136" s="139" t="s">
        <v>1574</v>
      </c>
      <c r="F136" s="140" t="s">
        <v>1575</v>
      </c>
      <c r="G136" s="141" t="s">
        <v>190</v>
      </c>
      <c r="H136" s="142">
        <v>4.5999999999999996</v>
      </c>
      <c r="I136" s="143"/>
      <c r="J136" s="144">
        <f>ROUND(I136*H136,2)</f>
        <v>0</v>
      </c>
      <c r="K136" s="145"/>
      <c r="L136" s="31"/>
      <c r="M136" s="146" t="s">
        <v>1</v>
      </c>
      <c r="N136" s="147" t="s">
        <v>41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165</v>
      </c>
      <c r="AT136" s="150" t="s">
        <v>161</v>
      </c>
      <c r="AU136" s="150" t="s">
        <v>85</v>
      </c>
      <c r="AY136" s="16" t="s">
        <v>158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6" t="s">
        <v>83</v>
      </c>
      <c r="BK136" s="151">
        <f>ROUND(I136*H136,2)</f>
        <v>0</v>
      </c>
      <c r="BL136" s="16" t="s">
        <v>165</v>
      </c>
      <c r="BM136" s="150" t="s">
        <v>1576</v>
      </c>
    </row>
    <row r="137" spans="2:65" s="1" customFormat="1" ht="37.9" customHeight="1">
      <c r="B137" s="137"/>
      <c r="C137" s="138" t="s">
        <v>170</v>
      </c>
      <c r="D137" s="138" t="s">
        <v>161</v>
      </c>
      <c r="E137" s="139" t="s">
        <v>1577</v>
      </c>
      <c r="F137" s="140" t="s">
        <v>1578</v>
      </c>
      <c r="G137" s="141" t="s">
        <v>190</v>
      </c>
      <c r="H137" s="142">
        <v>3.4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165</v>
      </c>
      <c r="AT137" s="150" t="s">
        <v>161</v>
      </c>
      <c r="AU137" s="150" t="s">
        <v>85</v>
      </c>
      <c r="AY137" s="16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6" t="s">
        <v>83</v>
      </c>
      <c r="BK137" s="151">
        <f>ROUND(I137*H137,2)</f>
        <v>0</v>
      </c>
      <c r="BL137" s="16" t="s">
        <v>165</v>
      </c>
      <c r="BM137" s="150" t="s">
        <v>1579</v>
      </c>
    </row>
    <row r="138" spans="2:65" s="1" customFormat="1" ht="37.9" customHeight="1">
      <c r="B138" s="137"/>
      <c r="C138" s="138" t="s">
        <v>165</v>
      </c>
      <c r="D138" s="138" t="s">
        <v>161</v>
      </c>
      <c r="E138" s="139" t="s">
        <v>1580</v>
      </c>
      <c r="F138" s="140" t="s">
        <v>1581</v>
      </c>
      <c r="G138" s="141" t="s">
        <v>190</v>
      </c>
      <c r="H138" s="142">
        <v>34</v>
      </c>
      <c r="I138" s="143"/>
      <c r="J138" s="144">
        <f>ROUND(I138*H138,2)</f>
        <v>0</v>
      </c>
      <c r="K138" s="145"/>
      <c r="L138" s="31"/>
      <c r="M138" s="146" t="s">
        <v>1</v>
      </c>
      <c r="N138" s="147" t="s">
        <v>41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165</v>
      </c>
      <c r="AT138" s="150" t="s">
        <v>161</v>
      </c>
      <c r="AU138" s="150" t="s">
        <v>85</v>
      </c>
      <c r="AY138" s="16" t="s">
        <v>158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6" t="s">
        <v>83</v>
      </c>
      <c r="BK138" s="151">
        <f>ROUND(I138*H138,2)</f>
        <v>0</v>
      </c>
      <c r="BL138" s="16" t="s">
        <v>165</v>
      </c>
      <c r="BM138" s="150" t="s">
        <v>1582</v>
      </c>
    </row>
    <row r="139" spans="2:65" s="12" customFormat="1" ht="11.25">
      <c r="B139" s="152"/>
      <c r="D139" s="153" t="s">
        <v>192</v>
      </c>
      <c r="F139" s="155" t="s">
        <v>1583</v>
      </c>
      <c r="H139" s="156">
        <v>34</v>
      </c>
      <c r="I139" s="157"/>
      <c r="L139" s="152"/>
      <c r="M139" s="158"/>
      <c r="T139" s="159"/>
      <c r="AT139" s="154" t="s">
        <v>192</v>
      </c>
      <c r="AU139" s="154" t="s">
        <v>85</v>
      </c>
      <c r="AV139" s="12" t="s">
        <v>85</v>
      </c>
      <c r="AW139" s="12" t="s">
        <v>3</v>
      </c>
      <c r="AX139" s="12" t="s">
        <v>83</v>
      </c>
      <c r="AY139" s="154" t="s">
        <v>158</v>
      </c>
    </row>
    <row r="140" spans="2:65" s="1" customFormat="1" ht="24.2" customHeight="1">
      <c r="B140" s="137"/>
      <c r="C140" s="138" t="s">
        <v>177</v>
      </c>
      <c r="D140" s="138" t="s">
        <v>161</v>
      </c>
      <c r="E140" s="139" t="s">
        <v>1584</v>
      </c>
      <c r="F140" s="140" t="s">
        <v>1585</v>
      </c>
      <c r="G140" s="141" t="s">
        <v>205</v>
      </c>
      <c r="H140" s="142">
        <v>9.0779999999999994</v>
      </c>
      <c r="I140" s="143"/>
      <c r="J140" s="144">
        <f>ROUND(I140*H140,2)</f>
        <v>0</v>
      </c>
      <c r="K140" s="145"/>
      <c r="L140" s="31"/>
      <c r="M140" s="146" t="s">
        <v>1</v>
      </c>
      <c r="N140" s="147" t="s">
        <v>41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165</v>
      </c>
      <c r="AT140" s="150" t="s">
        <v>161</v>
      </c>
      <c r="AU140" s="150" t="s">
        <v>85</v>
      </c>
      <c r="AY140" s="16" t="s">
        <v>158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6" t="s">
        <v>83</v>
      </c>
      <c r="BK140" s="151">
        <f>ROUND(I140*H140,2)</f>
        <v>0</v>
      </c>
      <c r="BL140" s="16" t="s">
        <v>165</v>
      </c>
      <c r="BM140" s="150" t="s">
        <v>1586</v>
      </c>
    </row>
    <row r="141" spans="2:65" s="12" customFormat="1" ht="11.25">
      <c r="B141" s="152"/>
      <c r="D141" s="153" t="s">
        <v>192</v>
      </c>
      <c r="F141" s="155" t="s">
        <v>1587</v>
      </c>
      <c r="H141" s="156">
        <v>9.0779999999999994</v>
      </c>
      <c r="I141" s="157"/>
      <c r="L141" s="152"/>
      <c r="M141" s="158"/>
      <c r="T141" s="159"/>
      <c r="AT141" s="154" t="s">
        <v>192</v>
      </c>
      <c r="AU141" s="154" t="s">
        <v>85</v>
      </c>
      <c r="AV141" s="12" t="s">
        <v>85</v>
      </c>
      <c r="AW141" s="12" t="s">
        <v>3</v>
      </c>
      <c r="AX141" s="12" t="s">
        <v>83</v>
      </c>
      <c r="AY141" s="154" t="s">
        <v>158</v>
      </c>
    </row>
    <row r="142" spans="2:65" s="1" customFormat="1" ht="24.2" customHeight="1">
      <c r="B142" s="137"/>
      <c r="C142" s="138" t="s">
        <v>181</v>
      </c>
      <c r="D142" s="138" t="s">
        <v>161</v>
      </c>
      <c r="E142" s="139" t="s">
        <v>1588</v>
      </c>
      <c r="F142" s="140" t="s">
        <v>1589</v>
      </c>
      <c r="G142" s="141" t="s">
        <v>190</v>
      </c>
      <c r="H142" s="142">
        <v>4.5999999999999996</v>
      </c>
      <c r="I142" s="143"/>
      <c r="J142" s="144">
        <f>ROUND(I142*H142,2)</f>
        <v>0</v>
      </c>
      <c r="K142" s="145"/>
      <c r="L142" s="31"/>
      <c r="M142" s="146" t="s">
        <v>1</v>
      </c>
      <c r="N142" s="147" t="s">
        <v>41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165</v>
      </c>
      <c r="AT142" s="150" t="s">
        <v>161</v>
      </c>
      <c r="AU142" s="150" t="s">
        <v>85</v>
      </c>
      <c r="AY142" s="16" t="s">
        <v>158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6" t="s">
        <v>83</v>
      </c>
      <c r="BK142" s="151">
        <f>ROUND(I142*H142,2)</f>
        <v>0</v>
      </c>
      <c r="BL142" s="16" t="s">
        <v>165</v>
      </c>
      <c r="BM142" s="150" t="s">
        <v>1590</v>
      </c>
    </row>
    <row r="143" spans="2:65" s="1" customFormat="1" ht="24.2" customHeight="1">
      <c r="B143" s="137"/>
      <c r="C143" s="138" t="s">
        <v>187</v>
      </c>
      <c r="D143" s="138" t="s">
        <v>161</v>
      </c>
      <c r="E143" s="139" t="s">
        <v>1591</v>
      </c>
      <c r="F143" s="140" t="s">
        <v>1592</v>
      </c>
      <c r="G143" s="141" t="s">
        <v>190</v>
      </c>
      <c r="H143" s="142">
        <v>2.6</v>
      </c>
      <c r="I143" s="143"/>
      <c r="J143" s="144">
        <f>ROUND(I143*H143,2)</f>
        <v>0</v>
      </c>
      <c r="K143" s="145"/>
      <c r="L143" s="31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165</v>
      </c>
      <c r="AT143" s="150" t="s">
        <v>161</v>
      </c>
      <c r="AU143" s="150" t="s">
        <v>85</v>
      </c>
      <c r="AY143" s="16" t="s">
        <v>158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6" t="s">
        <v>83</v>
      </c>
      <c r="BK143" s="151">
        <f>ROUND(I143*H143,2)</f>
        <v>0</v>
      </c>
      <c r="BL143" s="16" t="s">
        <v>165</v>
      </c>
      <c r="BM143" s="150" t="s">
        <v>1593</v>
      </c>
    </row>
    <row r="144" spans="2:65" s="1" customFormat="1" ht="16.5" customHeight="1">
      <c r="B144" s="137"/>
      <c r="C144" s="167" t="s">
        <v>194</v>
      </c>
      <c r="D144" s="167" t="s">
        <v>267</v>
      </c>
      <c r="E144" s="168" t="s">
        <v>1594</v>
      </c>
      <c r="F144" s="169" t="s">
        <v>1595</v>
      </c>
      <c r="G144" s="170" t="s">
        <v>205</v>
      </c>
      <c r="H144" s="171">
        <v>5.2</v>
      </c>
      <c r="I144" s="172"/>
      <c r="J144" s="173">
        <f>ROUND(I144*H144,2)</f>
        <v>0</v>
      </c>
      <c r="K144" s="174"/>
      <c r="L144" s="175"/>
      <c r="M144" s="176" t="s">
        <v>1</v>
      </c>
      <c r="N144" s="177" t="s">
        <v>41</v>
      </c>
      <c r="P144" s="148">
        <f>O144*H144</f>
        <v>0</v>
      </c>
      <c r="Q144" s="148">
        <v>1</v>
      </c>
      <c r="R144" s="148">
        <f>Q144*H144</f>
        <v>5.2</v>
      </c>
      <c r="S144" s="148">
        <v>0</v>
      </c>
      <c r="T144" s="149">
        <f>S144*H144</f>
        <v>0</v>
      </c>
      <c r="AR144" s="150" t="s">
        <v>194</v>
      </c>
      <c r="AT144" s="150" t="s">
        <v>267</v>
      </c>
      <c r="AU144" s="150" t="s">
        <v>85</v>
      </c>
      <c r="AY144" s="16" t="s">
        <v>158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6" t="s">
        <v>83</v>
      </c>
      <c r="BK144" s="151">
        <f>ROUND(I144*H144,2)</f>
        <v>0</v>
      </c>
      <c r="BL144" s="16" t="s">
        <v>165</v>
      </c>
      <c r="BM144" s="150" t="s">
        <v>1596</v>
      </c>
    </row>
    <row r="145" spans="2:65" s="12" customFormat="1" ht="11.25">
      <c r="B145" s="152"/>
      <c r="D145" s="153" t="s">
        <v>192</v>
      </c>
      <c r="F145" s="155" t="s">
        <v>1597</v>
      </c>
      <c r="H145" s="156">
        <v>5.2</v>
      </c>
      <c r="I145" s="157"/>
      <c r="L145" s="152"/>
      <c r="M145" s="158"/>
      <c r="T145" s="159"/>
      <c r="AT145" s="154" t="s">
        <v>192</v>
      </c>
      <c r="AU145" s="154" t="s">
        <v>85</v>
      </c>
      <c r="AV145" s="12" t="s">
        <v>85</v>
      </c>
      <c r="AW145" s="12" t="s">
        <v>3</v>
      </c>
      <c r="AX145" s="12" t="s">
        <v>83</v>
      </c>
      <c r="AY145" s="154" t="s">
        <v>158</v>
      </c>
    </row>
    <row r="146" spans="2:65" s="11" customFormat="1" ht="22.9" customHeight="1">
      <c r="B146" s="126"/>
      <c r="D146" s="127" t="s">
        <v>75</v>
      </c>
      <c r="E146" s="135" t="s">
        <v>165</v>
      </c>
      <c r="F146" s="135" t="s">
        <v>1598</v>
      </c>
      <c r="I146" s="129"/>
      <c r="J146" s="136">
        <f>BK146</f>
        <v>0</v>
      </c>
      <c r="L146" s="126"/>
      <c r="M146" s="130"/>
      <c r="P146" s="131">
        <f>P147</f>
        <v>0</v>
      </c>
      <c r="R146" s="131">
        <f>R147</f>
        <v>1.5126160000000002</v>
      </c>
      <c r="T146" s="132">
        <f>T147</f>
        <v>0</v>
      </c>
      <c r="AR146" s="127" t="s">
        <v>83</v>
      </c>
      <c r="AT146" s="133" t="s">
        <v>75</v>
      </c>
      <c r="AU146" s="133" t="s">
        <v>83</v>
      </c>
      <c r="AY146" s="127" t="s">
        <v>158</v>
      </c>
      <c r="BK146" s="134">
        <f>BK147</f>
        <v>0</v>
      </c>
    </row>
    <row r="147" spans="2:65" s="1" customFormat="1" ht="16.5" customHeight="1">
      <c r="B147" s="137"/>
      <c r="C147" s="138" t="s">
        <v>198</v>
      </c>
      <c r="D147" s="138" t="s">
        <v>161</v>
      </c>
      <c r="E147" s="139" t="s">
        <v>1599</v>
      </c>
      <c r="F147" s="140" t="s">
        <v>1600</v>
      </c>
      <c r="G147" s="141" t="s">
        <v>190</v>
      </c>
      <c r="H147" s="142">
        <v>0.8</v>
      </c>
      <c r="I147" s="143"/>
      <c r="J147" s="144">
        <f>ROUND(I147*H147,2)</f>
        <v>0</v>
      </c>
      <c r="K147" s="145"/>
      <c r="L147" s="31"/>
      <c r="M147" s="146" t="s">
        <v>1</v>
      </c>
      <c r="N147" s="147" t="s">
        <v>41</v>
      </c>
      <c r="P147" s="148">
        <f>O147*H147</f>
        <v>0</v>
      </c>
      <c r="Q147" s="148">
        <v>1.8907700000000001</v>
      </c>
      <c r="R147" s="148">
        <f>Q147*H147</f>
        <v>1.5126160000000002</v>
      </c>
      <c r="S147" s="148">
        <v>0</v>
      </c>
      <c r="T147" s="149">
        <f>S147*H147</f>
        <v>0</v>
      </c>
      <c r="AR147" s="150" t="s">
        <v>165</v>
      </c>
      <c r="AT147" s="150" t="s">
        <v>161</v>
      </c>
      <c r="AU147" s="150" t="s">
        <v>85</v>
      </c>
      <c r="AY147" s="16" t="s">
        <v>158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6" t="s">
        <v>83</v>
      </c>
      <c r="BK147" s="151">
        <f>ROUND(I147*H147,2)</f>
        <v>0</v>
      </c>
      <c r="BL147" s="16" t="s">
        <v>165</v>
      </c>
      <c r="BM147" s="150" t="s">
        <v>1601</v>
      </c>
    </row>
    <row r="148" spans="2:65" s="11" customFormat="1" ht="22.9" customHeight="1">
      <c r="B148" s="126"/>
      <c r="D148" s="127" t="s">
        <v>75</v>
      </c>
      <c r="E148" s="135" t="s">
        <v>181</v>
      </c>
      <c r="F148" s="135" t="s">
        <v>228</v>
      </c>
      <c r="I148" s="129"/>
      <c r="J148" s="136">
        <f>BK148</f>
        <v>0</v>
      </c>
      <c r="L148" s="126"/>
      <c r="M148" s="130"/>
      <c r="P148" s="131">
        <f>P149</f>
        <v>0</v>
      </c>
      <c r="R148" s="131">
        <f>R149</f>
        <v>0.35000000000000003</v>
      </c>
      <c r="T148" s="132">
        <f>T149</f>
        <v>0</v>
      </c>
      <c r="AR148" s="127" t="s">
        <v>83</v>
      </c>
      <c r="AT148" s="133" t="s">
        <v>75</v>
      </c>
      <c r="AU148" s="133" t="s">
        <v>83</v>
      </c>
      <c r="AY148" s="127" t="s">
        <v>158</v>
      </c>
      <c r="BK148" s="134">
        <f>BK149</f>
        <v>0</v>
      </c>
    </row>
    <row r="149" spans="2:65" s="1" customFormat="1" ht="21.75" customHeight="1">
      <c r="B149" s="137"/>
      <c r="C149" s="138" t="s">
        <v>202</v>
      </c>
      <c r="D149" s="138" t="s">
        <v>161</v>
      </c>
      <c r="E149" s="139" t="s">
        <v>746</v>
      </c>
      <c r="F149" s="140" t="s">
        <v>747</v>
      </c>
      <c r="G149" s="141" t="s">
        <v>220</v>
      </c>
      <c r="H149" s="142">
        <v>6.25</v>
      </c>
      <c r="I149" s="143"/>
      <c r="J149" s="144">
        <f>ROUND(I149*H149,2)</f>
        <v>0</v>
      </c>
      <c r="K149" s="145"/>
      <c r="L149" s="31"/>
      <c r="M149" s="146" t="s">
        <v>1</v>
      </c>
      <c r="N149" s="147" t="s">
        <v>41</v>
      </c>
      <c r="P149" s="148">
        <f>O149*H149</f>
        <v>0</v>
      </c>
      <c r="Q149" s="148">
        <v>5.6000000000000001E-2</v>
      </c>
      <c r="R149" s="148">
        <f>Q149*H149</f>
        <v>0.35000000000000003</v>
      </c>
      <c r="S149" s="148">
        <v>0</v>
      </c>
      <c r="T149" s="149">
        <f>S149*H149</f>
        <v>0</v>
      </c>
      <c r="AR149" s="150" t="s">
        <v>165</v>
      </c>
      <c r="AT149" s="150" t="s">
        <v>161</v>
      </c>
      <c r="AU149" s="150" t="s">
        <v>85</v>
      </c>
      <c r="AY149" s="16" t="s">
        <v>158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6" t="s">
        <v>83</v>
      </c>
      <c r="BK149" s="151">
        <f>ROUND(I149*H149,2)</f>
        <v>0</v>
      </c>
      <c r="BL149" s="16" t="s">
        <v>165</v>
      </c>
      <c r="BM149" s="150" t="s">
        <v>1602</v>
      </c>
    </row>
    <row r="150" spans="2:65" s="11" customFormat="1" ht="22.9" customHeight="1">
      <c r="B150" s="126"/>
      <c r="D150" s="127" t="s">
        <v>75</v>
      </c>
      <c r="E150" s="135" t="s">
        <v>198</v>
      </c>
      <c r="F150" s="135" t="s">
        <v>293</v>
      </c>
      <c r="I150" s="129"/>
      <c r="J150" s="136">
        <f>BK150</f>
        <v>0</v>
      </c>
      <c r="L150" s="126"/>
      <c r="M150" s="130"/>
      <c r="P150" s="131">
        <f>SUM(P151:P153)</f>
        <v>0</v>
      </c>
      <c r="R150" s="131">
        <f>SUM(R151:R153)</f>
        <v>0</v>
      </c>
      <c r="T150" s="132">
        <f>SUM(T151:T153)</f>
        <v>0.19500000000000001</v>
      </c>
      <c r="AR150" s="127" t="s">
        <v>83</v>
      </c>
      <c r="AT150" s="133" t="s">
        <v>75</v>
      </c>
      <c r="AU150" s="133" t="s">
        <v>83</v>
      </c>
      <c r="AY150" s="127" t="s">
        <v>158</v>
      </c>
      <c r="BK150" s="134">
        <f>SUM(BK151:BK153)</f>
        <v>0</v>
      </c>
    </row>
    <row r="151" spans="2:65" s="1" customFormat="1" ht="24.2" customHeight="1">
      <c r="B151" s="137"/>
      <c r="C151" s="138" t="s">
        <v>159</v>
      </c>
      <c r="D151" s="138" t="s">
        <v>161</v>
      </c>
      <c r="E151" s="139" t="s">
        <v>749</v>
      </c>
      <c r="F151" s="140" t="s">
        <v>750</v>
      </c>
      <c r="G151" s="141" t="s">
        <v>263</v>
      </c>
      <c r="H151" s="142">
        <v>19</v>
      </c>
      <c r="I151" s="143"/>
      <c r="J151" s="144">
        <f>ROUND(I151*H151,2)</f>
        <v>0</v>
      </c>
      <c r="K151" s="145"/>
      <c r="L151" s="31"/>
      <c r="M151" s="146" t="s">
        <v>1</v>
      </c>
      <c r="N151" s="147" t="s">
        <v>41</v>
      </c>
      <c r="P151" s="148">
        <f>O151*H151</f>
        <v>0</v>
      </c>
      <c r="Q151" s="148">
        <v>0</v>
      </c>
      <c r="R151" s="148">
        <f>Q151*H151</f>
        <v>0</v>
      </c>
      <c r="S151" s="148">
        <v>6.0000000000000001E-3</v>
      </c>
      <c r="T151" s="149">
        <f>S151*H151</f>
        <v>0.114</v>
      </c>
      <c r="AR151" s="150" t="s">
        <v>165</v>
      </c>
      <c r="AT151" s="150" t="s">
        <v>161</v>
      </c>
      <c r="AU151" s="150" t="s">
        <v>85</v>
      </c>
      <c r="AY151" s="16" t="s">
        <v>158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6" t="s">
        <v>83</v>
      </c>
      <c r="BK151" s="151">
        <f>ROUND(I151*H151,2)</f>
        <v>0</v>
      </c>
      <c r="BL151" s="16" t="s">
        <v>165</v>
      </c>
      <c r="BM151" s="150" t="s">
        <v>1603</v>
      </c>
    </row>
    <row r="152" spans="2:65" s="1" customFormat="1" ht="24.2" customHeight="1">
      <c r="B152" s="137"/>
      <c r="C152" s="138" t="s">
        <v>8</v>
      </c>
      <c r="D152" s="138" t="s">
        <v>161</v>
      </c>
      <c r="E152" s="139" t="s">
        <v>752</v>
      </c>
      <c r="F152" s="140" t="s">
        <v>753</v>
      </c>
      <c r="G152" s="141" t="s">
        <v>263</v>
      </c>
      <c r="H152" s="142">
        <v>3</v>
      </c>
      <c r="I152" s="143"/>
      <c r="J152" s="144">
        <f>ROUND(I152*H152,2)</f>
        <v>0</v>
      </c>
      <c r="K152" s="145"/>
      <c r="L152" s="31"/>
      <c r="M152" s="146" t="s">
        <v>1</v>
      </c>
      <c r="N152" s="147" t="s">
        <v>41</v>
      </c>
      <c r="P152" s="148">
        <f>O152*H152</f>
        <v>0</v>
      </c>
      <c r="Q152" s="148">
        <v>0</v>
      </c>
      <c r="R152" s="148">
        <f>Q152*H152</f>
        <v>0</v>
      </c>
      <c r="S152" s="148">
        <v>8.9999999999999993E-3</v>
      </c>
      <c r="T152" s="149">
        <f>S152*H152</f>
        <v>2.6999999999999996E-2</v>
      </c>
      <c r="AR152" s="150" t="s">
        <v>165</v>
      </c>
      <c r="AT152" s="150" t="s">
        <v>161</v>
      </c>
      <c r="AU152" s="150" t="s">
        <v>85</v>
      </c>
      <c r="AY152" s="16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6" t="s">
        <v>83</v>
      </c>
      <c r="BK152" s="151">
        <f>ROUND(I152*H152,2)</f>
        <v>0</v>
      </c>
      <c r="BL152" s="16" t="s">
        <v>165</v>
      </c>
      <c r="BM152" s="150" t="s">
        <v>1604</v>
      </c>
    </row>
    <row r="153" spans="2:65" s="1" customFormat="1" ht="24.2" customHeight="1">
      <c r="B153" s="137"/>
      <c r="C153" s="138" t="s">
        <v>217</v>
      </c>
      <c r="D153" s="138" t="s">
        <v>161</v>
      </c>
      <c r="E153" s="139" t="s">
        <v>755</v>
      </c>
      <c r="F153" s="140" t="s">
        <v>756</v>
      </c>
      <c r="G153" s="141" t="s">
        <v>263</v>
      </c>
      <c r="H153" s="142">
        <v>3</v>
      </c>
      <c r="I153" s="143"/>
      <c r="J153" s="144">
        <f>ROUND(I153*H153,2)</f>
        <v>0</v>
      </c>
      <c r="K153" s="145"/>
      <c r="L153" s="31"/>
      <c r="M153" s="146" t="s">
        <v>1</v>
      </c>
      <c r="N153" s="147" t="s">
        <v>41</v>
      </c>
      <c r="P153" s="148">
        <f>O153*H153</f>
        <v>0</v>
      </c>
      <c r="Q153" s="148">
        <v>0</v>
      </c>
      <c r="R153" s="148">
        <f>Q153*H153</f>
        <v>0</v>
      </c>
      <c r="S153" s="148">
        <v>1.7999999999999999E-2</v>
      </c>
      <c r="T153" s="149">
        <f>S153*H153</f>
        <v>5.3999999999999992E-2</v>
      </c>
      <c r="AR153" s="150" t="s">
        <v>165</v>
      </c>
      <c r="AT153" s="150" t="s">
        <v>161</v>
      </c>
      <c r="AU153" s="150" t="s">
        <v>85</v>
      </c>
      <c r="AY153" s="16" t="s">
        <v>158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6" t="s">
        <v>83</v>
      </c>
      <c r="BK153" s="151">
        <f>ROUND(I153*H153,2)</f>
        <v>0</v>
      </c>
      <c r="BL153" s="16" t="s">
        <v>165</v>
      </c>
      <c r="BM153" s="150" t="s">
        <v>1605</v>
      </c>
    </row>
    <row r="154" spans="2:65" s="11" customFormat="1" ht="22.9" customHeight="1">
      <c r="B154" s="126"/>
      <c r="D154" s="127" t="s">
        <v>75</v>
      </c>
      <c r="E154" s="135" t="s">
        <v>314</v>
      </c>
      <c r="F154" s="135" t="s">
        <v>315</v>
      </c>
      <c r="I154" s="129"/>
      <c r="J154" s="136">
        <f>BK154</f>
        <v>0</v>
      </c>
      <c r="L154" s="126"/>
      <c r="M154" s="130"/>
      <c r="P154" s="131">
        <f>SUM(P155:P160)</f>
        <v>0</v>
      </c>
      <c r="R154" s="131">
        <f>SUM(R155:R160)</f>
        <v>0</v>
      </c>
      <c r="T154" s="132">
        <f>SUM(T155:T160)</f>
        <v>0</v>
      </c>
      <c r="AR154" s="127" t="s">
        <v>83</v>
      </c>
      <c r="AT154" s="133" t="s">
        <v>75</v>
      </c>
      <c r="AU154" s="133" t="s">
        <v>83</v>
      </c>
      <c r="AY154" s="127" t="s">
        <v>158</v>
      </c>
      <c r="BK154" s="134">
        <f>SUM(BK155:BK160)</f>
        <v>0</v>
      </c>
    </row>
    <row r="155" spans="2:65" s="1" customFormat="1" ht="24.2" customHeight="1">
      <c r="B155" s="137"/>
      <c r="C155" s="138" t="s">
        <v>223</v>
      </c>
      <c r="D155" s="138" t="s">
        <v>161</v>
      </c>
      <c r="E155" s="139" t="s">
        <v>317</v>
      </c>
      <c r="F155" s="140" t="s">
        <v>318</v>
      </c>
      <c r="G155" s="141" t="s">
        <v>205</v>
      </c>
      <c r="H155" s="142">
        <v>0.27800000000000002</v>
      </c>
      <c r="I155" s="143"/>
      <c r="J155" s="144">
        <f>ROUND(I155*H155,2)</f>
        <v>0</v>
      </c>
      <c r="K155" s="145"/>
      <c r="L155" s="31"/>
      <c r="M155" s="146" t="s">
        <v>1</v>
      </c>
      <c r="N155" s="147" t="s">
        <v>41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165</v>
      </c>
      <c r="AT155" s="150" t="s">
        <v>161</v>
      </c>
      <c r="AU155" s="150" t="s">
        <v>85</v>
      </c>
      <c r="AY155" s="16" t="s">
        <v>158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6" t="s">
        <v>83</v>
      </c>
      <c r="BK155" s="151">
        <f>ROUND(I155*H155,2)</f>
        <v>0</v>
      </c>
      <c r="BL155" s="16" t="s">
        <v>165</v>
      </c>
      <c r="BM155" s="150" t="s">
        <v>1606</v>
      </c>
    </row>
    <row r="156" spans="2:65" s="1" customFormat="1" ht="24.2" customHeight="1">
      <c r="B156" s="137"/>
      <c r="C156" s="138" t="s">
        <v>229</v>
      </c>
      <c r="D156" s="138" t="s">
        <v>161</v>
      </c>
      <c r="E156" s="139" t="s">
        <v>321</v>
      </c>
      <c r="F156" s="140" t="s">
        <v>322</v>
      </c>
      <c r="G156" s="141" t="s">
        <v>205</v>
      </c>
      <c r="H156" s="142">
        <v>0.27800000000000002</v>
      </c>
      <c r="I156" s="143"/>
      <c r="J156" s="144">
        <f>ROUND(I156*H156,2)</f>
        <v>0</v>
      </c>
      <c r="K156" s="145"/>
      <c r="L156" s="31"/>
      <c r="M156" s="146" t="s">
        <v>1</v>
      </c>
      <c r="N156" s="147" t="s">
        <v>41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234</v>
      </c>
      <c r="AT156" s="150" t="s">
        <v>161</v>
      </c>
      <c r="AU156" s="150" t="s">
        <v>85</v>
      </c>
      <c r="AY156" s="16" t="s">
        <v>158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6" t="s">
        <v>83</v>
      </c>
      <c r="BK156" s="151">
        <f>ROUND(I156*H156,2)</f>
        <v>0</v>
      </c>
      <c r="BL156" s="16" t="s">
        <v>234</v>
      </c>
      <c r="BM156" s="150" t="s">
        <v>1607</v>
      </c>
    </row>
    <row r="157" spans="2:65" s="1" customFormat="1" ht="24.2" customHeight="1">
      <c r="B157" s="137"/>
      <c r="C157" s="138" t="s">
        <v>234</v>
      </c>
      <c r="D157" s="138" t="s">
        <v>161</v>
      </c>
      <c r="E157" s="139" t="s">
        <v>325</v>
      </c>
      <c r="F157" s="140" t="s">
        <v>326</v>
      </c>
      <c r="G157" s="141" t="s">
        <v>205</v>
      </c>
      <c r="H157" s="142">
        <v>2.78</v>
      </c>
      <c r="I157" s="143"/>
      <c r="J157" s="144">
        <f>ROUND(I157*H157,2)</f>
        <v>0</v>
      </c>
      <c r="K157" s="145"/>
      <c r="L157" s="31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165</v>
      </c>
      <c r="AT157" s="150" t="s">
        <v>161</v>
      </c>
      <c r="AU157" s="150" t="s">
        <v>85</v>
      </c>
      <c r="AY157" s="16" t="s">
        <v>158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6" t="s">
        <v>83</v>
      </c>
      <c r="BK157" s="151">
        <f>ROUND(I157*H157,2)</f>
        <v>0</v>
      </c>
      <c r="BL157" s="16" t="s">
        <v>165</v>
      </c>
      <c r="BM157" s="150" t="s">
        <v>1608</v>
      </c>
    </row>
    <row r="158" spans="2:65" s="12" customFormat="1" ht="11.25">
      <c r="B158" s="152"/>
      <c r="D158" s="153" t="s">
        <v>192</v>
      </c>
      <c r="F158" s="155" t="s">
        <v>1609</v>
      </c>
      <c r="H158" s="156">
        <v>2.78</v>
      </c>
      <c r="I158" s="157"/>
      <c r="L158" s="152"/>
      <c r="M158" s="158"/>
      <c r="T158" s="159"/>
      <c r="AT158" s="154" t="s">
        <v>192</v>
      </c>
      <c r="AU158" s="154" t="s">
        <v>85</v>
      </c>
      <c r="AV158" s="12" t="s">
        <v>85</v>
      </c>
      <c r="AW158" s="12" t="s">
        <v>3</v>
      </c>
      <c r="AX158" s="12" t="s">
        <v>83</v>
      </c>
      <c r="AY158" s="154" t="s">
        <v>158</v>
      </c>
    </row>
    <row r="159" spans="2:65" s="1" customFormat="1" ht="33" customHeight="1">
      <c r="B159" s="137"/>
      <c r="C159" s="138" t="s">
        <v>239</v>
      </c>
      <c r="D159" s="138" t="s">
        <v>161</v>
      </c>
      <c r="E159" s="139" t="s">
        <v>762</v>
      </c>
      <c r="F159" s="140" t="s">
        <v>763</v>
      </c>
      <c r="G159" s="141" t="s">
        <v>205</v>
      </c>
      <c r="H159" s="142">
        <v>0.27800000000000002</v>
      </c>
      <c r="I159" s="143"/>
      <c r="J159" s="144">
        <f>ROUND(I159*H159,2)</f>
        <v>0</v>
      </c>
      <c r="K159" s="145"/>
      <c r="L159" s="31"/>
      <c r="M159" s="146" t="s">
        <v>1</v>
      </c>
      <c r="N159" s="147" t="s">
        <v>41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165</v>
      </c>
      <c r="AT159" s="150" t="s">
        <v>161</v>
      </c>
      <c r="AU159" s="150" t="s">
        <v>85</v>
      </c>
      <c r="AY159" s="16" t="s">
        <v>158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6" t="s">
        <v>83</v>
      </c>
      <c r="BK159" s="151">
        <f>ROUND(I159*H159,2)</f>
        <v>0</v>
      </c>
      <c r="BL159" s="16" t="s">
        <v>165</v>
      </c>
      <c r="BM159" s="150" t="s">
        <v>1610</v>
      </c>
    </row>
    <row r="160" spans="2:65" s="1" customFormat="1" ht="24.2" customHeight="1">
      <c r="B160" s="137"/>
      <c r="C160" s="138" t="s">
        <v>244</v>
      </c>
      <c r="D160" s="138" t="s">
        <v>161</v>
      </c>
      <c r="E160" s="139" t="s">
        <v>765</v>
      </c>
      <c r="F160" s="140" t="s">
        <v>766</v>
      </c>
      <c r="G160" s="141" t="s">
        <v>205</v>
      </c>
      <c r="H160" s="142">
        <v>0.27800000000000002</v>
      </c>
      <c r="I160" s="143"/>
      <c r="J160" s="144">
        <f>ROUND(I160*H160,2)</f>
        <v>0</v>
      </c>
      <c r="K160" s="145"/>
      <c r="L160" s="31"/>
      <c r="M160" s="146" t="s">
        <v>1</v>
      </c>
      <c r="N160" s="147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165</v>
      </c>
      <c r="AT160" s="150" t="s">
        <v>161</v>
      </c>
      <c r="AU160" s="150" t="s">
        <v>85</v>
      </c>
      <c r="AY160" s="16" t="s">
        <v>158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6" t="s">
        <v>83</v>
      </c>
      <c r="BK160" s="151">
        <f>ROUND(I160*H160,2)</f>
        <v>0</v>
      </c>
      <c r="BL160" s="16" t="s">
        <v>165</v>
      </c>
      <c r="BM160" s="150" t="s">
        <v>1611</v>
      </c>
    </row>
    <row r="161" spans="2:65" s="11" customFormat="1" ht="22.9" customHeight="1">
      <c r="B161" s="126"/>
      <c r="D161" s="127" t="s">
        <v>75</v>
      </c>
      <c r="E161" s="135" t="s">
        <v>333</v>
      </c>
      <c r="F161" s="135" t="s">
        <v>334</v>
      </c>
      <c r="I161" s="129"/>
      <c r="J161" s="136">
        <f>BK161</f>
        <v>0</v>
      </c>
      <c r="L161" s="126"/>
      <c r="M161" s="130"/>
      <c r="P161" s="131">
        <f>P162</f>
        <v>0</v>
      </c>
      <c r="R161" s="131">
        <f>R162</f>
        <v>0</v>
      </c>
      <c r="T161" s="132">
        <f>T162</f>
        <v>0</v>
      </c>
      <c r="AR161" s="127" t="s">
        <v>83</v>
      </c>
      <c r="AT161" s="133" t="s">
        <v>75</v>
      </c>
      <c r="AU161" s="133" t="s">
        <v>83</v>
      </c>
      <c r="AY161" s="127" t="s">
        <v>158</v>
      </c>
      <c r="BK161" s="134">
        <f>BK162</f>
        <v>0</v>
      </c>
    </row>
    <row r="162" spans="2:65" s="1" customFormat="1" ht="16.5" customHeight="1">
      <c r="B162" s="137"/>
      <c r="C162" s="138" t="s">
        <v>249</v>
      </c>
      <c r="D162" s="138" t="s">
        <v>161</v>
      </c>
      <c r="E162" s="139" t="s">
        <v>336</v>
      </c>
      <c r="F162" s="140" t="s">
        <v>337</v>
      </c>
      <c r="G162" s="141" t="s">
        <v>205</v>
      </c>
      <c r="H162" s="142">
        <v>7.0629999999999997</v>
      </c>
      <c r="I162" s="143"/>
      <c r="J162" s="144">
        <f>ROUND(I162*H162,2)</f>
        <v>0</v>
      </c>
      <c r="K162" s="145"/>
      <c r="L162" s="31"/>
      <c r="M162" s="146" t="s">
        <v>1</v>
      </c>
      <c r="N162" s="147" t="s">
        <v>41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165</v>
      </c>
      <c r="AT162" s="150" t="s">
        <v>161</v>
      </c>
      <c r="AU162" s="150" t="s">
        <v>85</v>
      </c>
      <c r="AY162" s="16" t="s">
        <v>158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6" t="s">
        <v>83</v>
      </c>
      <c r="BK162" s="151">
        <f>ROUND(I162*H162,2)</f>
        <v>0</v>
      </c>
      <c r="BL162" s="16" t="s">
        <v>165</v>
      </c>
      <c r="BM162" s="150" t="s">
        <v>1612</v>
      </c>
    </row>
    <row r="163" spans="2:65" s="11" customFormat="1" ht="25.9" customHeight="1">
      <c r="B163" s="126"/>
      <c r="D163" s="127" t="s">
        <v>75</v>
      </c>
      <c r="E163" s="128" t="s">
        <v>339</v>
      </c>
      <c r="F163" s="128" t="s">
        <v>340</v>
      </c>
      <c r="I163" s="129"/>
      <c r="J163" s="116">
        <f>BK163</f>
        <v>0</v>
      </c>
      <c r="L163" s="126"/>
      <c r="M163" s="130"/>
      <c r="P163" s="131">
        <f>P164+P181+P202</f>
        <v>0</v>
      </c>
      <c r="R163" s="131">
        <f>R164+R181+R202</f>
        <v>0.45868914999999999</v>
      </c>
      <c r="T163" s="132">
        <f>T164+T181+T202</f>
        <v>8.2619999999999999E-2</v>
      </c>
      <c r="AR163" s="127" t="s">
        <v>85</v>
      </c>
      <c r="AT163" s="133" t="s">
        <v>75</v>
      </c>
      <c r="AU163" s="133" t="s">
        <v>76</v>
      </c>
      <c r="AY163" s="127" t="s">
        <v>158</v>
      </c>
      <c r="BK163" s="134">
        <f>BK164+BK181+BK202</f>
        <v>0</v>
      </c>
    </row>
    <row r="164" spans="2:65" s="11" customFormat="1" ht="22.9" customHeight="1">
      <c r="B164" s="126"/>
      <c r="D164" s="127" t="s">
        <v>75</v>
      </c>
      <c r="E164" s="135" t="s">
        <v>769</v>
      </c>
      <c r="F164" s="135" t="s">
        <v>770</v>
      </c>
      <c r="I164" s="129"/>
      <c r="J164" s="136">
        <f>BK164</f>
        <v>0</v>
      </c>
      <c r="L164" s="126"/>
      <c r="M164" s="130"/>
      <c r="P164" s="131">
        <f>SUM(P165:P180)</f>
        <v>0</v>
      </c>
      <c r="R164" s="131">
        <f>SUM(R165:R180)</f>
        <v>4.7040000000000005E-2</v>
      </c>
      <c r="T164" s="132">
        <f>SUM(T165:T180)</f>
        <v>6.3E-2</v>
      </c>
      <c r="AR164" s="127" t="s">
        <v>85</v>
      </c>
      <c r="AT164" s="133" t="s">
        <v>75</v>
      </c>
      <c r="AU164" s="133" t="s">
        <v>83</v>
      </c>
      <c r="AY164" s="127" t="s">
        <v>158</v>
      </c>
      <c r="BK164" s="134">
        <f>SUM(BK165:BK180)</f>
        <v>0</v>
      </c>
    </row>
    <row r="165" spans="2:65" s="1" customFormat="1" ht="16.5" customHeight="1">
      <c r="B165" s="137"/>
      <c r="C165" s="138" t="s">
        <v>256</v>
      </c>
      <c r="D165" s="138" t="s">
        <v>161</v>
      </c>
      <c r="E165" s="139" t="s">
        <v>771</v>
      </c>
      <c r="F165" s="140" t="s">
        <v>772</v>
      </c>
      <c r="G165" s="141" t="s">
        <v>263</v>
      </c>
      <c r="H165" s="142">
        <v>30</v>
      </c>
      <c r="I165" s="143"/>
      <c r="J165" s="144">
        <f t="shared" ref="J165:J180" si="0">ROUND(I165*H165,2)</f>
        <v>0</v>
      </c>
      <c r="K165" s="145"/>
      <c r="L165" s="31"/>
      <c r="M165" s="146" t="s">
        <v>1</v>
      </c>
      <c r="N165" s="147" t="s">
        <v>41</v>
      </c>
      <c r="P165" s="148">
        <f t="shared" ref="P165:P180" si="1">O165*H165</f>
        <v>0</v>
      </c>
      <c r="Q165" s="148">
        <v>0</v>
      </c>
      <c r="R165" s="148">
        <f t="shared" ref="R165:R180" si="2">Q165*H165</f>
        <v>0</v>
      </c>
      <c r="S165" s="148">
        <v>2.0999999999999999E-3</v>
      </c>
      <c r="T165" s="149">
        <f t="shared" ref="T165:T180" si="3">S165*H165</f>
        <v>6.3E-2</v>
      </c>
      <c r="AR165" s="150" t="s">
        <v>234</v>
      </c>
      <c r="AT165" s="150" t="s">
        <v>161</v>
      </c>
      <c r="AU165" s="150" t="s">
        <v>85</v>
      </c>
      <c r="AY165" s="16" t="s">
        <v>158</v>
      </c>
      <c r="BE165" s="151">
        <f t="shared" ref="BE165:BE180" si="4">IF(N165="základní",J165,0)</f>
        <v>0</v>
      </c>
      <c r="BF165" s="151">
        <f t="shared" ref="BF165:BF180" si="5">IF(N165="snížená",J165,0)</f>
        <v>0</v>
      </c>
      <c r="BG165" s="151">
        <f t="shared" ref="BG165:BG180" si="6">IF(N165="zákl. přenesená",J165,0)</f>
        <v>0</v>
      </c>
      <c r="BH165" s="151">
        <f t="shared" ref="BH165:BH180" si="7">IF(N165="sníž. přenesená",J165,0)</f>
        <v>0</v>
      </c>
      <c r="BI165" s="151">
        <f t="shared" ref="BI165:BI180" si="8">IF(N165="nulová",J165,0)</f>
        <v>0</v>
      </c>
      <c r="BJ165" s="16" t="s">
        <v>83</v>
      </c>
      <c r="BK165" s="151">
        <f t="shared" ref="BK165:BK180" si="9">ROUND(I165*H165,2)</f>
        <v>0</v>
      </c>
      <c r="BL165" s="16" t="s">
        <v>234</v>
      </c>
      <c r="BM165" s="150" t="s">
        <v>1613</v>
      </c>
    </row>
    <row r="166" spans="2:65" s="1" customFormat="1" ht="16.5" customHeight="1">
      <c r="B166" s="137"/>
      <c r="C166" s="138" t="s">
        <v>7</v>
      </c>
      <c r="D166" s="138" t="s">
        <v>161</v>
      </c>
      <c r="E166" s="139" t="s">
        <v>1614</v>
      </c>
      <c r="F166" s="140" t="s">
        <v>1615</v>
      </c>
      <c r="G166" s="141" t="s">
        <v>366</v>
      </c>
      <c r="H166" s="142">
        <v>2</v>
      </c>
      <c r="I166" s="143"/>
      <c r="J166" s="144">
        <f t="shared" si="0"/>
        <v>0</v>
      </c>
      <c r="K166" s="145"/>
      <c r="L166" s="31"/>
      <c r="M166" s="146" t="s">
        <v>1</v>
      </c>
      <c r="N166" s="147" t="s">
        <v>41</v>
      </c>
      <c r="P166" s="148">
        <f t="shared" si="1"/>
        <v>0</v>
      </c>
      <c r="Q166" s="148">
        <v>1.7899999999999999E-3</v>
      </c>
      <c r="R166" s="148">
        <f t="shared" si="2"/>
        <v>3.5799999999999998E-3</v>
      </c>
      <c r="S166" s="148">
        <v>0</v>
      </c>
      <c r="T166" s="149">
        <f t="shared" si="3"/>
        <v>0</v>
      </c>
      <c r="AR166" s="150" t="s">
        <v>234</v>
      </c>
      <c r="AT166" s="150" t="s">
        <v>161</v>
      </c>
      <c r="AU166" s="150" t="s">
        <v>85</v>
      </c>
      <c r="AY166" s="16" t="s">
        <v>158</v>
      </c>
      <c r="BE166" s="151">
        <f t="shared" si="4"/>
        <v>0</v>
      </c>
      <c r="BF166" s="151">
        <f t="shared" si="5"/>
        <v>0</v>
      </c>
      <c r="BG166" s="151">
        <f t="shared" si="6"/>
        <v>0</v>
      </c>
      <c r="BH166" s="151">
        <f t="shared" si="7"/>
        <v>0</v>
      </c>
      <c r="BI166" s="151">
        <f t="shared" si="8"/>
        <v>0</v>
      </c>
      <c r="BJ166" s="16" t="s">
        <v>83</v>
      </c>
      <c r="BK166" s="151">
        <f t="shared" si="9"/>
        <v>0</v>
      </c>
      <c r="BL166" s="16" t="s">
        <v>234</v>
      </c>
      <c r="BM166" s="150" t="s">
        <v>1616</v>
      </c>
    </row>
    <row r="167" spans="2:65" s="1" customFormat="1" ht="21.75" customHeight="1">
      <c r="B167" s="137"/>
      <c r="C167" s="138" t="s">
        <v>266</v>
      </c>
      <c r="D167" s="138" t="s">
        <v>161</v>
      </c>
      <c r="E167" s="139" t="s">
        <v>1617</v>
      </c>
      <c r="F167" s="140" t="s">
        <v>1618</v>
      </c>
      <c r="G167" s="141" t="s">
        <v>263</v>
      </c>
      <c r="H167" s="142">
        <v>9</v>
      </c>
      <c r="I167" s="143"/>
      <c r="J167" s="144">
        <f t="shared" si="0"/>
        <v>0</v>
      </c>
      <c r="K167" s="145"/>
      <c r="L167" s="31"/>
      <c r="M167" s="146" t="s">
        <v>1</v>
      </c>
      <c r="N167" s="147" t="s">
        <v>41</v>
      </c>
      <c r="P167" s="148">
        <f t="shared" si="1"/>
        <v>0</v>
      </c>
      <c r="Q167" s="148">
        <v>1.42E-3</v>
      </c>
      <c r="R167" s="148">
        <f t="shared" si="2"/>
        <v>1.278E-2</v>
      </c>
      <c r="S167" s="148">
        <v>0</v>
      </c>
      <c r="T167" s="149">
        <f t="shared" si="3"/>
        <v>0</v>
      </c>
      <c r="AR167" s="150" t="s">
        <v>234</v>
      </c>
      <c r="AT167" s="150" t="s">
        <v>161</v>
      </c>
      <c r="AU167" s="150" t="s">
        <v>85</v>
      </c>
      <c r="AY167" s="16" t="s">
        <v>158</v>
      </c>
      <c r="BE167" s="151">
        <f t="shared" si="4"/>
        <v>0</v>
      </c>
      <c r="BF167" s="151">
        <f t="shared" si="5"/>
        <v>0</v>
      </c>
      <c r="BG167" s="151">
        <f t="shared" si="6"/>
        <v>0</v>
      </c>
      <c r="BH167" s="151">
        <f t="shared" si="7"/>
        <v>0</v>
      </c>
      <c r="BI167" s="151">
        <f t="shared" si="8"/>
        <v>0</v>
      </c>
      <c r="BJ167" s="16" t="s">
        <v>83</v>
      </c>
      <c r="BK167" s="151">
        <f t="shared" si="9"/>
        <v>0</v>
      </c>
      <c r="BL167" s="16" t="s">
        <v>234</v>
      </c>
      <c r="BM167" s="150" t="s">
        <v>1619</v>
      </c>
    </row>
    <row r="168" spans="2:65" s="1" customFormat="1" ht="21.75" customHeight="1">
      <c r="B168" s="137"/>
      <c r="C168" s="138" t="s">
        <v>272</v>
      </c>
      <c r="D168" s="138" t="s">
        <v>161</v>
      </c>
      <c r="E168" s="139" t="s">
        <v>1620</v>
      </c>
      <c r="F168" s="140" t="s">
        <v>1621</v>
      </c>
      <c r="G168" s="141" t="s">
        <v>263</v>
      </c>
      <c r="H168" s="142">
        <v>3</v>
      </c>
      <c r="I168" s="143"/>
      <c r="J168" s="144">
        <f t="shared" si="0"/>
        <v>0</v>
      </c>
      <c r="K168" s="145"/>
      <c r="L168" s="31"/>
      <c r="M168" s="146" t="s">
        <v>1</v>
      </c>
      <c r="N168" s="147" t="s">
        <v>41</v>
      </c>
      <c r="P168" s="148">
        <f t="shared" si="1"/>
        <v>0</v>
      </c>
      <c r="Q168" s="148">
        <v>1.97E-3</v>
      </c>
      <c r="R168" s="148">
        <f t="shared" si="2"/>
        <v>5.9100000000000003E-3</v>
      </c>
      <c r="S168" s="148">
        <v>0</v>
      </c>
      <c r="T168" s="149">
        <f t="shared" si="3"/>
        <v>0</v>
      </c>
      <c r="AR168" s="150" t="s">
        <v>234</v>
      </c>
      <c r="AT168" s="150" t="s">
        <v>161</v>
      </c>
      <c r="AU168" s="150" t="s">
        <v>85</v>
      </c>
      <c r="AY168" s="16" t="s">
        <v>158</v>
      </c>
      <c r="BE168" s="151">
        <f t="shared" si="4"/>
        <v>0</v>
      </c>
      <c r="BF168" s="151">
        <f t="shared" si="5"/>
        <v>0</v>
      </c>
      <c r="BG168" s="151">
        <f t="shared" si="6"/>
        <v>0</v>
      </c>
      <c r="BH168" s="151">
        <f t="shared" si="7"/>
        <v>0</v>
      </c>
      <c r="BI168" s="151">
        <f t="shared" si="8"/>
        <v>0</v>
      </c>
      <c r="BJ168" s="16" t="s">
        <v>83</v>
      </c>
      <c r="BK168" s="151">
        <f t="shared" si="9"/>
        <v>0</v>
      </c>
      <c r="BL168" s="16" t="s">
        <v>234</v>
      </c>
      <c r="BM168" s="150" t="s">
        <v>1622</v>
      </c>
    </row>
    <row r="169" spans="2:65" s="1" customFormat="1" ht="16.5" customHeight="1">
      <c r="B169" s="137"/>
      <c r="C169" s="138" t="s">
        <v>277</v>
      </c>
      <c r="D169" s="138" t="s">
        <v>161</v>
      </c>
      <c r="E169" s="139" t="s">
        <v>1623</v>
      </c>
      <c r="F169" s="140" t="s">
        <v>1624</v>
      </c>
      <c r="G169" s="141" t="s">
        <v>263</v>
      </c>
      <c r="H169" s="142">
        <v>3</v>
      </c>
      <c r="I169" s="143"/>
      <c r="J169" s="144">
        <f t="shared" si="0"/>
        <v>0</v>
      </c>
      <c r="K169" s="145"/>
      <c r="L169" s="31"/>
      <c r="M169" s="146" t="s">
        <v>1</v>
      </c>
      <c r="N169" s="147" t="s">
        <v>41</v>
      </c>
      <c r="P169" s="148">
        <f t="shared" si="1"/>
        <v>0</v>
      </c>
      <c r="Q169" s="148">
        <v>5.9000000000000003E-4</v>
      </c>
      <c r="R169" s="148">
        <f t="shared" si="2"/>
        <v>1.7700000000000001E-3</v>
      </c>
      <c r="S169" s="148">
        <v>0</v>
      </c>
      <c r="T169" s="149">
        <f t="shared" si="3"/>
        <v>0</v>
      </c>
      <c r="AR169" s="150" t="s">
        <v>234</v>
      </c>
      <c r="AT169" s="150" t="s">
        <v>161</v>
      </c>
      <c r="AU169" s="150" t="s">
        <v>85</v>
      </c>
      <c r="AY169" s="16" t="s">
        <v>158</v>
      </c>
      <c r="BE169" s="151">
        <f t="shared" si="4"/>
        <v>0</v>
      </c>
      <c r="BF169" s="151">
        <f t="shared" si="5"/>
        <v>0</v>
      </c>
      <c r="BG169" s="151">
        <f t="shared" si="6"/>
        <v>0</v>
      </c>
      <c r="BH169" s="151">
        <f t="shared" si="7"/>
        <v>0</v>
      </c>
      <c r="BI169" s="151">
        <f t="shared" si="8"/>
        <v>0</v>
      </c>
      <c r="BJ169" s="16" t="s">
        <v>83</v>
      </c>
      <c r="BK169" s="151">
        <f t="shared" si="9"/>
        <v>0</v>
      </c>
      <c r="BL169" s="16" t="s">
        <v>234</v>
      </c>
      <c r="BM169" s="150" t="s">
        <v>1625</v>
      </c>
    </row>
    <row r="170" spans="2:65" s="1" customFormat="1" ht="21.75" customHeight="1">
      <c r="B170" s="137"/>
      <c r="C170" s="167" t="s">
        <v>281</v>
      </c>
      <c r="D170" s="167" t="s">
        <v>267</v>
      </c>
      <c r="E170" s="168" t="s">
        <v>1626</v>
      </c>
      <c r="F170" s="169" t="s">
        <v>1627</v>
      </c>
      <c r="G170" s="170" t="s">
        <v>366</v>
      </c>
      <c r="H170" s="171">
        <v>6</v>
      </c>
      <c r="I170" s="172"/>
      <c r="J170" s="173">
        <f t="shared" si="0"/>
        <v>0</v>
      </c>
      <c r="K170" s="174"/>
      <c r="L170" s="175"/>
      <c r="M170" s="176" t="s">
        <v>1</v>
      </c>
      <c r="N170" s="177" t="s">
        <v>41</v>
      </c>
      <c r="P170" s="148">
        <f t="shared" si="1"/>
        <v>0</v>
      </c>
      <c r="Q170" s="148">
        <v>1.4999999999999999E-4</v>
      </c>
      <c r="R170" s="148">
        <f t="shared" si="2"/>
        <v>8.9999999999999998E-4</v>
      </c>
      <c r="S170" s="148">
        <v>0</v>
      </c>
      <c r="T170" s="149">
        <f t="shared" si="3"/>
        <v>0</v>
      </c>
      <c r="AR170" s="150" t="s">
        <v>316</v>
      </c>
      <c r="AT170" s="150" t="s">
        <v>267</v>
      </c>
      <c r="AU170" s="150" t="s">
        <v>85</v>
      </c>
      <c r="AY170" s="16" t="s">
        <v>158</v>
      </c>
      <c r="BE170" s="151">
        <f t="shared" si="4"/>
        <v>0</v>
      </c>
      <c r="BF170" s="151">
        <f t="shared" si="5"/>
        <v>0</v>
      </c>
      <c r="BG170" s="151">
        <f t="shared" si="6"/>
        <v>0</v>
      </c>
      <c r="BH170" s="151">
        <f t="shared" si="7"/>
        <v>0</v>
      </c>
      <c r="BI170" s="151">
        <f t="shared" si="8"/>
        <v>0</v>
      </c>
      <c r="BJ170" s="16" t="s">
        <v>83</v>
      </c>
      <c r="BK170" s="151">
        <f t="shared" si="9"/>
        <v>0</v>
      </c>
      <c r="BL170" s="16" t="s">
        <v>234</v>
      </c>
      <c r="BM170" s="150" t="s">
        <v>1628</v>
      </c>
    </row>
    <row r="171" spans="2:65" s="1" customFormat="1" ht="16.5" customHeight="1">
      <c r="B171" s="137"/>
      <c r="C171" s="138" t="s">
        <v>285</v>
      </c>
      <c r="D171" s="138" t="s">
        <v>161</v>
      </c>
      <c r="E171" s="139" t="s">
        <v>1629</v>
      </c>
      <c r="F171" s="140" t="s">
        <v>1630</v>
      </c>
      <c r="G171" s="141" t="s">
        <v>263</v>
      </c>
      <c r="H171" s="142">
        <v>2</v>
      </c>
      <c r="I171" s="143"/>
      <c r="J171" s="144">
        <f t="shared" si="0"/>
        <v>0</v>
      </c>
      <c r="K171" s="145"/>
      <c r="L171" s="31"/>
      <c r="M171" s="146" t="s">
        <v>1</v>
      </c>
      <c r="N171" s="147" t="s">
        <v>41</v>
      </c>
      <c r="P171" s="148">
        <f t="shared" si="1"/>
        <v>0</v>
      </c>
      <c r="Q171" s="148">
        <v>2.0100000000000001E-3</v>
      </c>
      <c r="R171" s="148">
        <f t="shared" si="2"/>
        <v>4.0200000000000001E-3</v>
      </c>
      <c r="S171" s="148">
        <v>0</v>
      </c>
      <c r="T171" s="149">
        <f t="shared" si="3"/>
        <v>0</v>
      </c>
      <c r="AR171" s="150" t="s">
        <v>234</v>
      </c>
      <c r="AT171" s="150" t="s">
        <v>161</v>
      </c>
      <c r="AU171" s="150" t="s">
        <v>85</v>
      </c>
      <c r="AY171" s="16" t="s">
        <v>158</v>
      </c>
      <c r="BE171" s="151">
        <f t="shared" si="4"/>
        <v>0</v>
      </c>
      <c r="BF171" s="151">
        <f t="shared" si="5"/>
        <v>0</v>
      </c>
      <c r="BG171" s="151">
        <f t="shared" si="6"/>
        <v>0</v>
      </c>
      <c r="BH171" s="151">
        <f t="shared" si="7"/>
        <v>0</v>
      </c>
      <c r="BI171" s="151">
        <f t="shared" si="8"/>
        <v>0</v>
      </c>
      <c r="BJ171" s="16" t="s">
        <v>83</v>
      </c>
      <c r="BK171" s="151">
        <f t="shared" si="9"/>
        <v>0</v>
      </c>
      <c r="BL171" s="16" t="s">
        <v>234</v>
      </c>
      <c r="BM171" s="150" t="s">
        <v>1631</v>
      </c>
    </row>
    <row r="172" spans="2:65" s="1" customFormat="1" ht="21.75" customHeight="1">
      <c r="B172" s="137"/>
      <c r="C172" s="167" t="s">
        <v>289</v>
      </c>
      <c r="D172" s="167" t="s">
        <v>267</v>
      </c>
      <c r="E172" s="168" t="s">
        <v>789</v>
      </c>
      <c r="F172" s="169" t="s">
        <v>790</v>
      </c>
      <c r="G172" s="170" t="s">
        <v>366</v>
      </c>
      <c r="H172" s="171">
        <v>4</v>
      </c>
      <c r="I172" s="172"/>
      <c r="J172" s="173">
        <f t="shared" si="0"/>
        <v>0</v>
      </c>
      <c r="K172" s="174"/>
      <c r="L172" s="175"/>
      <c r="M172" s="176" t="s">
        <v>1</v>
      </c>
      <c r="N172" s="177" t="s">
        <v>41</v>
      </c>
      <c r="P172" s="148">
        <f t="shared" si="1"/>
        <v>0</v>
      </c>
      <c r="Q172" s="148">
        <v>2.7E-4</v>
      </c>
      <c r="R172" s="148">
        <f t="shared" si="2"/>
        <v>1.08E-3</v>
      </c>
      <c r="S172" s="148">
        <v>0</v>
      </c>
      <c r="T172" s="149">
        <f t="shared" si="3"/>
        <v>0</v>
      </c>
      <c r="AR172" s="150" t="s">
        <v>316</v>
      </c>
      <c r="AT172" s="150" t="s">
        <v>267</v>
      </c>
      <c r="AU172" s="150" t="s">
        <v>85</v>
      </c>
      <c r="AY172" s="16" t="s">
        <v>158</v>
      </c>
      <c r="BE172" s="151">
        <f t="shared" si="4"/>
        <v>0</v>
      </c>
      <c r="BF172" s="151">
        <f t="shared" si="5"/>
        <v>0</v>
      </c>
      <c r="BG172" s="151">
        <f t="shared" si="6"/>
        <v>0</v>
      </c>
      <c r="BH172" s="151">
        <f t="shared" si="7"/>
        <v>0</v>
      </c>
      <c r="BI172" s="151">
        <f t="shared" si="8"/>
        <v>0</v>
      </c>
      <c r="BJ172" s="16" t="s">
        <v>83</v>
      </c>
      <c r="BK172" s="151">
        <f t="shared" si="9"/>
        <v>0</v>
      </c>
      <c r="BL172" s="16" t="s">
        <v>234</v>
      </c>
      <c r="BM172" s="150" t="s">
        <v>1632</v>
      </c>
    </row>
    <row r="173" spans="2:65" s="1" customFormat="1" ht="16.5" customHeight="1">
      <c r="B173" s="137"/>
      <c r="C173" s="138" t="s">
        <v>294</v>
      </c>
      <c r="D173" s="138" t="s">
        <v>161</v>
      </c>
      <c r="E173" s="139" t="s">
        <v>780</v>
      </c>
      <c r="F173" s="140" t="s">
        <v>781</v>
      </c>
      <c r="G173" s="141" t="s">
        <v>263</v>
      </c>
      <c r="H173" s="142">
        <v>5</v>
      </c>
      <c r="I173" s="143"/>
      <c r="J173" s="144">
        <f t="shared" si="0"/>
        <v>0</v>
      </c>
      <c r="K173" s="145"/>
      <c r="L173" s="31"/>
      <c r="M173" s="146" t="s">
        <v>1</v>
      </c>
      <c r="N173" s="147" t="s">
        <v>41</v>
      </c>
      <c r="P173" s="148">
        <f t="shared" si="1"/>
        <v>0</v>
      </c>
      <c r="Q173" s="148">
        <v>4.8000000000000001E-4</v>
      </c>
      <c r="R173" s="148">
        <f t="shared" si="2"/>
        <v>2.4000000000000002E-3</v>
      </c>
      <c r="S173" s="148">
        <v>0</v>
      </c>
      <c r="T173" s="149">
        <f t="shared" si="3"/>
        <v>0</v>
      </c>
      <c r="AR173" s="150" t="s">
        <v>234</v>
      </c>
      <c r="AT173" s="150" t="s">
        <v>161</v>
      </c>
      <c r="AU173" s="150" t="s">
        <v>85</v>
      </c>
      <c r="AY173" s="16" t="s">
        <v>158</v>
      </c>
      <c r="BE173" s="151">
        <f t="shared" si="4"/>
        <v>0</v>
      </c>
      <c r="BF173" s="151">
        <f t="shared" si="5"/>
        <v>0</v>
      </c>
      <c r="BG173" s="151">
        <f t="shared" si="6"/>
        <v>0</v>
      </c>
      <c r="BH173" s="151">
        <f t="shared" si="7"/>
        <v>0</v>
      </c>
      <c r="BI173" s="151">
        <f t="shared" si="8"/>
        <v>0</v>
      </c>
      <c r="BJ173" s="16" t="s">
        <v>83</v>
      </c>
      <c r="BK173" s="151">
        <f t="shared" si="9"/>
        <v>0</v>
      </c>
      <c r="BL173" s="16" t="s">
        <v>234</v>
      </c>
      <c r="BM173" s="150" t="s">
        <v>1633</v>
      </c>
    </row>
    <row r="174" spans="2:65" s="1" customFormat="1" ht="21.75" customHeight="1">
      <c r="B174" s="137"/>
      <c r="C174" s="167" t="s">
        <v>299</v>
      </c>
      <c r="D174" s="167" t="s">
        <v>267</v>
      </c>
      <c r="E174" s="168" t="s">
        <v>783</v>
      </c>
      <c r="F174" s="169" t="s">
        <v>784</v>
      </c>
      <c r="G174" s="170" t="s">
        <v>366</v>
      </c>
      <c r="H174" s="171">
        <v>10</v>
      </c>
      <c r="I174" s="172"/>
      <c r="J174" s="173">
        <f t="shared" si="0"/>
        <v>0</v>
      </c>
      <c r="K174" s="174"/>
      <c r="L174" s="175"/>
      <c r="M174" s="176" t="s">
        <v>1</v>
      </c>
      <c r="N174" s="177" t="s">
        <v>41</v>
      </c>
      <c r="P174" s="148">
        <f t="shared" si="1"/>
        <v>0</v>
      </c>
      <c r="Q174" s="148">
        <v>6.9999999999999994E-5</v>
      </c>
      <c r="R174" s="148">
        <f t="shared" si="2"/>
        <v>6.9999999999999988E-4</v>
      </c>
      <c r="S174" s="148">
        <v>0</v>
      </c>
      <c r="T174" s="149">
        <f t="shared" si="3"/>
        <v>0</v>
      </c>
      <c r="AR174" s="150" t="s">
        <v>316</v>
      </c>
      <c r="AT174" s="150" t="s">
        <v>267</v>
      </c>
      <c r="AU174" s="150" t="s">
        <v>85</v>
      </c>
      <c r="AY174" s="16" t="s">
        <v>158</v>
      </c>
      <c r="BE174" s="151">
        <f t="shared" si="4"/>
        <v>0</v>
      </c>
      <c r="BF174" s="151">
        <f t="shared" si="5"/>
        <v>0</v>
      </c>
      <c r="BG174" s="151">
        <f t="shared" si="6"/>
        <v>0</v>
      </c>
      <c r="BH174" s="151">
        <f t="shared" si="7"/>
        <v>0</v>
      </c>
      <c r="BI174" s="151">
        <f t="shared" si="8"/>
        <v>0</v>
      </c>
      <c r="BJ174" s="16" t="s">
        <v>83</v>
      </c>
      <c r="BK174" s="151">
        <f t="shared" si="9"/>
        <v>0</v>
      </c>
      <c r="BL174" s="16" t="s">
        <v>234</v>
      </c>
      <c r="BM174" s="150" t="s">
        <v>1634</v>
      </c>
    </row>
    <row r="175" spans="2:65" s="1" customFormat="1" ht="16.5" customHeight="1">
      <c r="B175" s="137"/>
      <c r="C175" s="138" t="s">
        <v>304</v>
      </c>
      <c r="D175" s="138" t="s">
        <v>161</v>
      </c>
      <c r="E175" s="139" t="s">
        <v>786</v>
      </c>
      <c r="F175" s="140" t="s">
        <v>787</v>
      </c>
      <c r="G175" s="141" t="s">
        <v>263</v>
      </c>
      <c r="H175" s="142">
        <v>5</v>
      </c>
      <c r="I175" s="143"/>
      <c r="J175" s="144">
        <f t="shared" si="0"/>
        <v>0</v>
      </c>
      <c r="K175" s="145"/>
      <c r="L175" s="31"/>
      <c r="M175" s="146" t="s">
        <v>1</v>
      </c>
      <c r="N175" s="147" t="s">
        <v>41</v>
      </c>
      <c r="P175" s="148">
        <f t="shared" si="1"/>
        <v>0</v>
      </c>
      <c r="Q175" s="148">
        <v>2.2399999999999998E-3</v>
      </c>
      <c r="R175" s="148">
        <f t="shared" si="2"/>
        <v>1.1199999999999998E-2</v>
      </c>
      <c r="S175" s="148">
        <v>0</v>
      </c>
      <c r="T175" s="149">
        <f t="shared" si="3"/>
        <v>0</v>
      </c>
      <c r="AR175" s="150" t="s">
        <v>234</v>
      </c>
      <c r="AT175" s="150" t="s">
        <v>161</v>
      </c>
      <c r="AU175" s="150" t="s">
        <v>85</v>
      </c>
      <c r="AY175" s="16" t="s">
        <v>158</v>
      </c>
      <c r="BE175" s="151">
        <f t="shared" si="4"/>
        <v>0</v>
      </c>
      <c r="BF175" s="151">
        <f t="shared" si="5"/>
        <v>0</v>
      </c>
      <c r="BG175" s="151">
        <f t="shared" si="6"/>
        <v>0</v>
      </c>
      <c r="BH175" s="151">
        <f t="shared" si="7"/>
        <v>0</v>
      </c>
      <c r="BI175" s="151">
        <f t="shared" si="8"/>
        <v>0</v>
      </c>
      <c r="BJ175" s="16" t="s">
        <v>83</v>
      </c>
      <c r="BK175" s="151">
        <f t="shared" si="9"/>
        <v>0</v>
      </c>
      <c r="BL175" s="16" t="s">
        <v>234</v>
      </c>
      <c r="BM175" s="150" t="s">
        <v>1635</v>
      </c>
    </row>
    <row r="176" spans="2:65" s="1" customFormat="1" ht="21.75" customHeight="1">
      <c r="B176" s="137"/>
      <c r="C176" s="167" t="s">
        <v>309</v>
      </c>
      <c r="D176" s="167" t="s">
        <v>267</v>
      </c>
      <c r="E176" s="168" t="s">
        <v>789</v>
      </c>
      <c r="F176" s="169" t="s">
        <v>790</v>
      </c>
      <c r="G176" s="170" t="s">
        <v>366</v>
      </c>
      <c r="H176" s="171">
        <v>10</v>
      </c>
      <c r="I176" s="172"/>
      <c r="J176" s="173">
        <f t="shared" si="0"/>
        <v>0</v>
      </c>
      <c r="K176" s="174"/>
      <c r="L176" s="175"/>
      <c r="M176" s="176" t="s">
        <v>1</v>
      </c>
      <c r="N176" s="177" t="s">
        <v>41</v>
      </c>
      <c r="P176" s="148">
        <f t="shared" si="1"/>
        <v>0</v>
      </c>
      <c r="Q176" s="148">
        <v>2.7E-4</v>
      </c>
      <c r="R176" s="148">
        <f t="shared" si="2"/>
        <v>2.7000000000000001E-3</v>
      </c>
      <c r="S176" s="148">
        <v>0</v>
      </c>
      <c r="T176" s="149">
        <f t="shared" si="3"/>
        <v>0</v>
      </c>
      <c r="AR176" s="150" t="s">
        <v>316</v>
      </c>
      <c r="AT176" s="150" t="s">
        <v>267</v>
      </c>
      <c r="AU176" s="150" t="s">
        <v>85</v>
      </c>
      <c r="AY176" s="16" t="s">
        <v>158</v>
      </c>
      <c r="BE176" s="151">
        <f t="shared" si="4"/>
        <v>0</v>
      </c>
      <c r="BF176" s="151">
        <f t="shared" si="5"/>
        <v>0</v>
      </c>
      <c r="BG176" s="151">
        <f t="shared" si="6"/>
        <v>0</v>
      </c>
      <c r="BH176" s="151">
        <f t="shared" si="7"/>
        <v>0</v>
      </c>
      <c r="BI176" s="151">
        <f t="shared" si="8"/>
        <v>0</v>
      </c>
      <c r="BJ176" s="16" t="s">
        <v>83</v>
      </c>
      <c r="BK176" s="151">
        <f t="shared" si="9"/>
        <v>0</v>
      </c>
      <c r="BL176" s="16" t="s">
        <v>234</v>
      </c>
      <c r="BM176" s="150" t="s">
        <v>1636</v>
      </c>
    </row>
    <row r="177" spans="2:65" s="1" customFormat="1" ht="16.5" customHeight="1">
      <c r="B177" s="137"/>
      <c r="C177" s="138" t="s">
        <v>316</v>
      </c>
      <c r="D177" s="138" t="s">
        <v>161</v>
      </c>
      <c r="E177" s="139" t="s">
        <v>792</v>
      </c>
      <c r="F177" s="140" t="s">
        <v>793</v>
      </c>
      <c r="G177" s="141" t="s">
        <v>366</v>
      </c>
      <c r="H177" s="142">
        <v>6</v>
      </c>
      <c r="I177" s="143"/>
      <c r="J177" s="144">
        <f t="shared" si="0"/>
        <v>0</v>
      </c>
      <c r="K177" s="145"/>
      <c r="L177" s="31"/>
      <c r="M177" s="146" t="s">
        <v>1</v>
      </c>
      <c r="N177" s="147" t="s">
        <v>41</v>
      </c>
      <c r="P177" s="148">
        <f t="shared" si="1"/>
        <v>0</v>
      </c>
      <c r="Q177" s="148">
        <v>0</v>
      </c>
      <c r="R177" s="148">
        <f t="shared" si="2"/>
        <v>0</v>
      </c>
      <c r="S177" s="148">
        <v>0</v>
      </c>
      <c r="T177" s="149">
        <f t="shared" si="3"/>
        <v>0</v>
      </c>
      <c r="AR177" s="150" t="s">
        <v>234</v>
      </c>
      <c r="AT177" s="150" t="s">
        <v>161</v>
      </c>
      <c r="AU177" s="150" t="s">
        <v>85</v>
      </c>
      <c r="AY177" s="16" t="s">
        <v>158</v>
      </c>
      <c r="BE177" s="151">
        <f t="shared" si="4"/>
        <v>0</v>
      </c>
      <c r="BF177" s="151">
        <f t="shared" si="5"/>
        <v>0</v>
      </c>
      <c r="BG177" s="151">
        <f t="shared" si="6"/>
        <v>0</v>
      </c>
      <c r="BH177" s="151">
        <f t="shared" si="7"/>
        <v>0</v>
      </c>
      <c r="BI177" s="151">
        <f t="shared" si="8"/>
        <v>0</v>
      </c>
      <c r="BJ177" s="16" t="s">
        <v>83</v>
      </c>
      <c r="BK177" s="151">
        <f t="shared" si="9"/>
        <v>0</v>
      </c>
      <c r="BL177" s="16" t="s">
        <v>234</v>
      </c>
      <c r="BM177" s="150" t="s">
        <v>1637</v>
      </c>
    </row>
    <row r="178" spans="2:65" s="1" customFormat="1" ht="21.75" customHeight="1">
      <c r="B178" s="137"/>
      <c r="C178" s="138" t="s">
        <v>320</v>
      </c>
      <c r="D178" s="138" t="s">
        <v>161</v>
      </c>
      <c r="E178" s="139" t="s">
        <v>795</v>
      </c>
      <c r="F178" s="140" t="s">
        <v>796</v>
      </c>
      <c r="G178" s="141" t="s">
        <v>366</v>
      </c>
      <c r="H178" s="142">
        <v>4</v>
      </c>
      <c r="I178" s="143"/>
      <c r="J178" s="144">
        <f t="shared" si="0"/>
        <v>0</v>
      </c>
      <c r="K178" s="145"/>
      <c r="L178" s="31"/>
      <c r="M178" s="146" t="s">
        <v>1</v>
      </c>
      <c r="N178" s="147" t="s">
        <v>41</v>
      </c>
      <c r="P178" s="148">
        <f t="shared" si="1"/>
        <v>0</v>
      </c>
      <c r="Q178" s="148">
        <v>0</v>
      </c>
      <c r="R178" s="148">
        <f t="shared" si="2"/>
        <v>0</v>
      </c>
      <c r="S178" s="148">
        <v>0</v>
      </c>
      <c r="T178" s="149">
        <f t="shared" si="3"/>
        <v>0</v>
      </c>
      <c r="AR178" s="150" t="s">
        <v>234</v>
      </c>
      <c r="AT178" s="150" t="s">
        <v>161</v>
      </c>
      <c r="AU178" s="150" t="s">
        <v>85</v>
      </c>
      <c r="AY178" s="16" t="s">
        <v>158</v>
      </c>
      <c r="BE178" s="151">
        <f t="shared" si="4"/>
        <v>0</v>
      </c>
      <c r="BF178" s="151">
        <f t="shared" si="5"/>
        <v>0</v>
      </c>
      <c r="BG178" s="151">
        <f t="shared" si="6"/>
        <v>0</v>
      </c>
      <c r="BH178" s="151">
        <f t="shared" si="7"/>
        <v>0</v>
      </c>
      <c r="BI178" s="151">
        <f t="shared" si="8"/>
        <v>0</v>
      </c>
      <c r="BJ178" s="16" t="s">
        <v>83</v>
      </c>
      <c r="BK178" s="151">
        <f t="shared" si="9"/>
        <v>0</v>
      </c>
      <c r="BL178" s="16" t="s">
        <v>234</v>
      </c>
      <c r="BM178" s="150" t="s">
        <v>1638</v>
      </c>
    </row>
    <row r="179" spans="2:65" s="1" customFormat="1" ht="21.75" customHeight="1">
      <c r="B179" s="137"/>
      <c r="C179" s="138" t="s">
        <v>324</v>
      </c>
      <c r="D179" s="138" t="s">
        <v>161</v>
      </c>
      <c r="E179" s="139" t="s">
        <v>798</v>
      </c>
      <c r="F179" s="140" t="s">
        <v>799</v>
      </c>
      <c r="G179" s="141" t="s">
        <v>263</v>
      </c>
      <c r="H179" s="142">
        <v>27</v>
      </c>
      <c r="I179" s="143"/>
      <c r="J179" s="144">
        <f t="shared" si="0"/>
        <v>0</v>
      </c>
      <c r="K179" s="145"/>
      <c r="L179" s="31"/>
      <c r="M179" s="146" t="s">
        <v>1</v>
      </c>
      <c r="N179" s="147" t="s">
        <v>41</v>
      </c>
      <c r="P179" s="148">
        <f t="shared" si="1"/>
        <v>0</v>
      </c>
      <c r="Q179" s="148">
        <v>0</v>
      </c>
      <c r="R179" s="148">
        <f t="shared" si="2"/>
        <v>0</v>
      </c>
      <c r="S179" s="148">
        <v>0</v>
      </c>
      <c r="T179" s="149">
        <f t="shared" si="3"/>
        <v>0</v>
      </c>
      <c r="AR179" s="150" t="s">
        <v>234</v>
      </c>
      <c r="AT179" s="150" t="s">
        <v>161</v>
      </c>
      <c r="AU179" s="150" t="s">
        <v>85</v>
      </c>
      <c r="AY179" s="16" t="s">
        <v>158</v>
      </c>
      <c r="BE179" s="151">
        <f t="shared" si="4"/>
        <v>0</v>
      </c>
      <c r="BF179" s="151">
        <f t="shared" si="5"/>
        <v>0</v>
      </c>
      <c r="BG179" s="151">
        <f t="shared" si="6"/>
        <v>0</v>
      </c>
      <c r="BH179" s="151">
        <f t="shared" si="7"/>
        <v>0</v>
      </c>
      <c r="BI179" s="151">
        <f t="shared" si="8"/>
        <v>0</v>
      </c>
      <c r="BJ179" s="16" t="s">
        <v>83</v>
      </c>
      <c r="BK179" s="151">
        <f t="shared" si="9"/>
        <v>0</v>
      </c>
      <c r="BL179" s="16" t="s">
        <v>234</v>
      </c>
      <c r="BM179" s="150" t="s">
        <v>1639</v>
      </c>
    </row>
    <row r="180" spans="2:65" s="1" customFormat="1" ht="24.2" customHeight="1">
      <c r="B180" s="137"/>
      <c r="C180" s="138" t="s">
        <v>329</v>
      </c>
      <c r="D180" s="138" t="s">
        <v>161</v>
      </c>
      <c r="E180" s="139" t="s">
        <v>801</v>
      </c>
      <c r="F180" s="140" t="s">
        <v>802</v>
      </c>
      <c r="G180" s="141" t="s">
        <v>205</v>
      </c>
      <c r="H180" s="142">
        <v>4.7E-2</v>
      </c>
      <c r="I180" s="143"/>
      <c r="J180" s="144">
        <f t="shared" si="0"/>
        <v>0</v>
      </c>
      <c r="K180" s="145"/>
      <c r="L180" s="31"/>
      <c r="M180" s="146" t="s">
        <v>1</v>
      </c>
      <c r="N180" s="147" t="s">
        <v>41</v>
      </c>
      <c r="P180" s="148">
        <f t="shared" si="1"/>
        <v>0</v>
      </c>
      <c r="Q180" s="148">
        <v>0</v>
      </c>
      <c r="R180" s="148">
        <f t="shared" si="2"/>
        <v>0</v>
      </c>
      <c r="S180" s="148">
        <v>0</v>
      </c>
      <c r="T180" s="149">
        <f t="shared" si="3"/>
        <v>0</v>
      </c>
      <c r="AR180" s="150" t="s">
        <v>234</v>
      </c>
      <c r="AT180" s="150" t="s">
        <v>161</v>
      </c>
      <c r="AU180" s="150" t="s">
        <v>85</v>
      </c>
      <c r="AY180" s="16" t="s">
        <v>158</v>
      </c>
      <c r="BE180" s="151">
        <f t="shared" si="4"/>
        <v>0</v>
      </c>
      <c r="BF180" s="151">
        <f t="shared" si="5"/>
        <v>0</v>
      </c>
      <c r="BG180" s="151">
        <f t="shared" si="6"/>
        <v>0</v>
      </c>
      <c r="BH180" s="151">
        <f t="shared" si="7"/>
        <v>0</v>
      </c>
      <c r="BI180" s="151">
        <f t="shared" si="8"/>
        <v>0</v>
      </c>
      <c r="BJ180" s="16" t="s">
        <v>83</v>
      </c>
      <c r="BK180" s="151">
        <f t="shared" si="9"/>
        <v>0</v>
      </c>
      <c r="BL180" s="16" t="s">
        <v>234</v>
      </c>
      <c r="BM180" s="150" t="s">
        <v>1640</v>
      </c>
    </row>
    <row r="181" spans="2:65" s="11" customFormat="1" ht="22.9" customHeight="1">
      <c r="B181" s="126"/>
      <c r="D181" s="127" t="s">
        <v>75</v>
      </c>
      <c r="E181" s="135" t="s">
        <v>804</v>
      </c>
      <c r="F181" s="135" t="s">
        <v>805</v>
      </c>
      <c r="I181" s="129"/>
      <c r="J181" s="136">
        <f>BK181</f>
        <v>0</v>
      </c>
      <c r="L181" s="126"/>
      <c r="M181" s="130"/>
      <c r="P181" s="131">
        <f>SUM(P182:P201)</f>
        <v>0</v>
      </c>
      <c r="R181" s="131">
        <f>SUM(R182:R201)</f>
        <v>0.20387915000000001</v>
      </c>
      <c r="T181" s="132">
        <f>SUM(T182:T201)</f>
        <v>1.9619999999999999E-2</v>
      </c>
      <c r="AR181" s="127" t="s">
        <v>85</v>
      </c>
      <c r="AT181" s="133" t="s">
        <v>75</v>
      </c>
      <c r="AU181" s="133" t="s">
        <v>83</v>
      </c>
      <c r="AY181" s="127" t="s">
        <v>158</v>
      </c>
      <c r="BK181" s="134">
        <f>SUM(BK182:BK201)</f>
        <v>0</v>
      </c>
    </row>
    <row r="182" spans="2:65" s="1" customFormat="1" ht="21.75" customHeight="1">
      <c r="B182" s="137"/>
      <c r="C182" s="138" t="s">
        <v>335</v>
      </c>
      <c r="D182" s="138" t="s">
        <v>161</v>
      </c>
      <c r="E182" s="139" t="s">
        <v>806</v>
      </c>
      <c r="F182" s="140" t="s">
        <v>807</v>
      </c>
      <c r="G182" s="141" t="s">
        <v>263</v>
      </c>
      <c r="H182" s="142">
        <v>60</v>
      </c>
      <c r="I182" s="143"/>
      <c r="J182" s="144">
        <f>ROUND(I182*H182,2)</f>
        <v>0</v>
      </c>
      <c r="K182" s="145"/>
      <c r="L182" s="31"/>
      <c r="M182" s="146" t="s">
        <v>1</v>
      </c>
      <c r="N182" s="147" t="s">
        <v>41</v>
      </c>
      <c r="P182" s="148">
        <f>O182*H182</f>
        <v>0</v>
      </c>
      <c r="Q182" s="148">
        <v>0</v>
      </c>
      <c r="R182" s="148">
        <f>Q182*H182</f>
        <v>0</v>
      </c>
      <c r="S182" s="148">
        <v>2.9E-4</v>
      </c>
      <c r="T182" s="149">
        <f>S182*H182</f>
        <v>1.7399999999999999E-2</v>
      </c>
      <c r="AR182" s="150" t="s">
        <v>234</v>
      </c>
      <c r="AT182" s="150" t="s">
        <v>161</v>
      </c>
      <c r="AU182" s="150" t="s">
        <v>85</v>
      </c>
      <c r="AY182" s="16" t="s">
        <v>158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6" t="s">
        <v>83</v>
      </c>
      <c r="BK182" s="151">
        <f>ROUND(I182*H182,2)</f>
        <v>0</v>
      </c>
      <c r="BL182" s="16" t="s">
        <v>234</v>
      </c>
      <c r="BM182" s="150" t="s">
        <v>1641</v>
      </c>
    </row>
    <row r="183" spans="2:65" s="1" customFormat="1" ht="24.2" customHeight="1">
      <c r="B183" s="137"/>
      <c r="C183" s="138" t="s">
        <v>343</v>
      </c>
      <c r="D183" s="138" t="s">
        <v>161</v>
      </c>
      <c r="E183" s="139" t="s">
        <v>809</v>
      </c>
      <c r="F183" s="140" t="s">
        <v>810</v>
      </c>
      <c r="G183" s="141" t="s">
        <v>366</v>
      </c>
      <c r="H183" s="142">
        <v>3</v>
      </c>
      <c r="I183" s="143"/>
      <c r="J183" s="144">
        <f>ROUND(I183*H183,2)</f>
        <v>0</v>
      </c>
      <c r="K183" s="145"/>
      <c r="L183" s="31"/>
      <c r="M183" s="146" t="s">
        <v>1</v>
      </c>
      <c r="N183" s="147" t="s">
        <v>41</v>
      </c>
      <c r="P183" s="148">
        <f>O183*H183</f>
        <v>0</v>
      </c>
      <c r="Q183" s="148">
        <v>5.0000000000000002E-5</v>
      </c>
      <c r="R183" s="148">
        <f>Q183*H183</f>
        <v>1.5000000000000001E-4</v>
      </c>
      <c r="S183" s="148">
        <v>5.1999999999999995E-4</v>
      </c>
      <c r="T183" s="149">
        <f>S183*H183</f>
        <v>1.5599999999999998E-3</v>
      </c>
      <c r="AR183" s="150" t="s">
        <v>234</v>
      </c>
      <c r="AT183" s="150" t="s">
        <v>161</v>
      </c>
      <c r="AU183" s="150" t="s">
        <v>85</v>
      </c>
      <c r="AY183" s="16" t="s">
        <v>158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6" t="s">
        <v>83</v>
      </c>
      <c r="BK183" s="151">
        <f>ROUND(I183*H183,2)</f>
        <v>0</v>
      </c>
      <c r="BL183" s="16" t="s">
        <v>234</v>
      </c>
      <c r="BM183" s="150" t="s">
        <v>1642</v>
      </c>
    </row>
    <row r="184" spans="2:65" s="1" customFormat="1" ht="21.75" customHeight="1">
      <c r="B184" s="137"/>
      <c r="C184" s="167" t="s">
        <v>347</v>
      </c>
      <c r="D184" s="167" t="s">
        <v>267</v>
      </c>
      <c r="E184" s="168" t="s">
        <v>812</v>
      </c>
      <c r="F184" s="169" t="s">
        <v>813</v>
      </c>
      <c r="G184" s="170" t="s">
        <v>263</v>
      </c>
      <c r="H184" s="171">
        <v>1.5</v>
      </c>
      <c r="I184" s="172"/>
      <c r="J184" s="173">
        <f>ROUND(I184*H184,2)</f>
        <v>0</v>
      </c>
      <c r="K184" s="174"/>
      <c r="L184" s="175"/>
      <c r="M184" s="176" t="s">
        <v>1</v>
      </c>
      <c r="N184" s="177" t="s">
        <v>41</v>
      </c>
      <c r="P184" s="148">
        <f>O184*H184</f>
        <v>0</v>
      </c>
      <c r="Q184" s="148">
        <v>4.6999999999999999E-4</v>
      </c>
      <c r="R184" s="148">
        <f>Q184*H184</f>
        <v>7.0500000000000001E-4</v>
      </c>
      <c r="S184" s="148">
        <v>0</v>
      </c>
      <c r="T184" s="149">
        <f>S184*H184</f>
        <v>0</v>
      </c>
      <c r="AR184" s="150" t="s">
        <v>316</v>
      </c>
      <c r="AT184" s="150" t="s">
        <v>267</v>
      </c>
      <c r="AU184" s="150" t="s">
        <v>85</v>
      </c>
      <c r="AY184" s="16" t="s">
        <v>158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6" t="s">
        <v>83</v>
      </c>
      <c r="BK184" s="151">
        <f>ROUND(I184*H184,2)</f>
        <v>0</v>
      </c>
      <c r="BL184" s="16" t="s">
        <v>234</v>
      </c>
      <c r="BM184" s="150" t="s">
        <v>1643</v>
      </c>
    </row>
    <row r="185" spans="2:65" s="12" customFormat="1" ht="11.25">
      <c r="B185" s="152"/>
      <c r="D185" s="153" t="s">
        <v>192</v>
      </c>
      <c r="F185" s="155" t="s">
        <v>1644</v>
      </c>
      <c r="H185" s="156">
        <v>1.5</v>
      </c>
      <c r="I185" s="157"/>
      <c r="L185" s="152"/>
      <c r="M185" s="158"/>
      <c r="T185" s="159"/>
      <c r="AT185" s="154" t="s">
        <v>192</v>
      </c>
      <c r="AU185" s="154" t="s">
        <v>85</v>
      </c>
      <c r="AV185" s="12" t="s">
        <v>85</v>
      </c>
      <c r="AW185" s="12" t="s">
        <v>3</v>
      </c>
      <c r="AX185" s="12" t="s">
        <v>83</v>
      </c>
      <c r="AY185" s="154" t="s">
        <v>158</v>
      </c>
    </row>
    <row r="186" spans="2:65" s="1" customFormat="1" ht="24.2" customHeight="1">
      <c r="B186" s="137"/>
      <c r="C186" s="138" t="s">
        <v>351</v>
      </c>
      <c r="D186" s="138" t="s">
        <v>161</v>
      </c>
      <c r="E186" s="139" t="s">
        <v>816</v>
      </c>
      <c r="F186" s="140" t="s">
        <v>817</v>
      </c>
      <c r="G186" s="141" t="s">
        <v>366</v>
      </c>
      <c r="H186" s="142">
        <v>1</v>
      </c>
      <c r="I186" s="143"/>
      <c r="J186" s="144">
        <f>ROUND(I186*H186,2)</f>
        <v>0</v>
      </c>
      <c r="K186" s="145"/>
      <c r="L186" s="31"/>
      <c r="M186" s="146" t="s">
        <v>1</v>
      </c>
      <c r="N186" s="147" t="s">
        <v>41</v>
      </c>
      <c r="P186" s="148">
        <f>O186*H186</f>
        <v>0</v>
      </c>
      <c r="Q186" s="148">
        <v>5.0000000000000002E-5</v>
      </c>
      <c r="R186" s="148">
        <f>Q186*H186</f>
        <v>5.0000000000000002E-5</v>
      </c>
      <c r="S186" s="148">
        <v>6.6E-4</v>
      </c>
      <c r="T186" s="149">
        <f>S186*H186</f>
        <v>6.6E-4</v>
      </c>
      <c r="AR186" s="150" t="s">
        <v>234</v>
      </c>
      <c r="AT186" s="150" t="s">
        <v>161</v>
      </c>
      <c r="AU186" s="150" t="s">
        <v>85</v>
      </c>
      <c r="AY186" s="16" t="s">
        <v>158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6" t="s">
        <v>83</v>
      </c>
      <c r="BK186" s="151">
        <f>ROUND(I186*H186,2)</f>
        <v>0</v>
      </c>
      <c r="BL186" s="16" t="s">
        <v>234</v>
      </c>
      <c r="BM186" s="150" t="s">
        <v>1645</v>
      </c>
    </row>
    <row r="187" spans="2:65" s="1" customFormat="1" ht="21.75" customHeight="1">
      <c r="B187" s="137"/>
      <c r="C187" s="167" t="s">
        <v>355</v>
      </c>
      <c r="D187" s="167" t="s">
        <v>267</v>
      </c>
      <c r="E187" s="168" t="s">
        <v>819</v>
      </c>
      <c r="F187" s="169" t="s">
        <v>820</v>
      </c>
      <c r="G187" s="170" t="s">
        <v>263</v>
      </c>
      <c r="H187" s="171">
        <v>0.51500000000000001</v>
      </c>
      <c r="I187" s="172"/>
      <c r="J187" s="173">
        <f>ROUND(I187*H187,2)</f>
        <v>0</v>
      </c>
      <c r="K187" s="174"/>
      <c r="L187" s="175"/>
      <c r="M187" s="176" t="s">
        <v>1</v>
      </c>
      <c r="N187" s="177" t="s">
        <v>41</v>
      </c>
      <c r="P187" s="148">
        <f>O187*H187</f>
        <v>0</v>
      </c>
      <c r="Q187" s="148">
        <v>6.0999999999999997E-4</v>
      </c>
      <c r="R187" s="148">
        <f>Q187*H187</f>
        <v>3.1415000000000002E-4</v>
      </c>
      <c r="S187" s="148">
        <v>0</v>
      </c>
      <c r="T187" s="149">
        <f>S187*H187</f>
        <v>0</v>
      </c>
      <c r="AR187" s="150" t="s">
        <v>316</v>
      </c>
      <c r="AT187" s="150" t="s">
        <v>267</v>
      </c>
      <c r="AU187" s="150" t="s">
        <v>85</v>
      </c>
      <c r="AY187" s="16" t="s">
        <v>158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6" t="s">
        <v>83</v>
      </c>
      <c r="BK187" s="151">
        <f>ROUND(I187*H187,2)</f>
        <v>0</v>
      </c>
      <c r="BL187" s="16" t="s">
        <v>234</v>
      </c>
      <c r="BM187" s="150" t="s">
        <v>1646</v>
      </c>
    </row>
    <row r="188" spans="2:65" s="12" customFormat="1" ht="11.25">
      <c r="B188" s="152"/>
      <c r="D188" s="153" t="s">
        <v>192</v>
      </c>
      <c r="F188" s="155" t="s">
        <v>1647</v>
      </c>
      <c r="H188" s="156">
        <v>0.51500000000000001</v>
      </c>
      <c r="I188" s="157"/>
      <c r="L188" s="152"/>
      <c r="M188" s="158"/>
      <c r="T188" s="159"/>
      <c r="AT188" s="154" t="s">
        <v>192</v>
      </c>
      <c r="AU188" s="154" t="s">
        <v>85</v>
      </c>
      <c r="AV188" s="12" t="s">
        <v>85</v>
      </c>
      <c r="AW188" s="12" t="s">
        <v>3</v>
      </c>
      <c r="AX188" s="12" t="s">
        <v>83</v>
      </c>
      <c r="AY188" s="154" t="s">
        <v>158</v>
      </c>
    </row>
    <row r="189" spans="2:65" s="1" customFormat="1" ht="24.2" customHeight="1">
      <c r="B189" s="137"/>
      <c r="C189" s="138" t="s">
        <v>359</v>
      </c>
      <c r="D189" s="138" t="s">
        <v>161</v>
      </c>
      <c r="E189" s="139" t="s">
        <v>823</v>
      </c>
      <c r="F189" s="140" t="s">
        <v>824</v>
      </c>
      <c r="G189" s="141" t="s">
        <v>263</v>
      </c>
      <c r="H189" s="142">
        <v>74</v>
      </c>
      <c r="I189" s="143"/>
      <c r="J189" s="144">
        <f t="shared" ref="J189:J201" si="10">ROUND(I189*H189,2)</f>
        <v>0</v>
      </c>
      <c r="K189" s="145"/>
      <c r="L189" s="31"/>
      <c r="M189" s="146" t="s">
        <v>1</v>
      </c>
      <c r="N189" s="147" t="s">
        <v>41</v>
      </c>
      <c r="P189" s="148">
        <f t="shared" ref="P189:P201" si="11">O189*H189</f>
        <v>0</v>
      </c>
      <c r="Q189" s="148">
        <v>8.4000000000000003E-4</v>
      </c>
      <c r="R189" s="148">
        <f t="shared" ref="R189:R201" si="12">Q189*H189</f>
        <v>6.216E-2</v>
      </c>
      <c r="S189" s="148">
        <v>0</v>
      </c>
      <c r="T189" s="149">
        <f t="shared" ref="T189:T201" si="13">S189*H189</f>
        <v>0</v>
      </c>
      <c r="AR189" s="150" t="s">
        <v>234</v>
      </c>
      <c r="AT189" s="150" t="s">
        <v>161</v>
      </c>
      <c r="AU189" s="150" t="s">
        <v>85</v>
      </c>
      <c r="AY189" s="16" t="s">
        <v>158</v>
      </c>
      <c r="BE189" s="151">
        <f t="shared" ref="BE189:BE201" si="14">IF(N189="základní",J189,0)</f>
        <v>0</v>
      </c>
      <c r="BF189" s="151">
        <f t="shared" ref="BF189:BF201" si="15">IF(N189="snížená",J189,0)</f>
        <v>0</v>
      </c>
      <c r="BG189" s="151">
        <f t="shared" ref="BG189:BG201" si="16">IF(N189="zákl. přenesená",J189,0)</f>
        <v>0</v>
      </c>
      <c r="BH189" s="151">
        <f t="shared" ref="BH189:BH201" si="17">IF(N189="sníž. přenesená",J189,0)</f>
        <v>0</v>
      </c>
      <c r="BI189" s="151">
        <f t="shared" ref="BI189:BI201" si="18">IF(N189="nulová",J189,0)</f>
        <v>0</v>
      </c>
      <c r="BJ189" s="16" t="s">
        <v>83</v>
      </c>
      <c r="BK189" s="151">
        <f t="shared" ref="BK189:BK201" si="19">ROUND(I189*H189,2)</f>
        <v>0</v>
      </c>
      <c r="BL189" s="16" t="s">
        <v>234</v>
      </c>
      <c r="BM189" s="150" t="s">
        <v>1648</v>
      </c>
    </row>
    <row r="190" spans="2:65" s="1" customFormat="1" ht="16.5" customHeight="1">
      <c r="B190" s="137"/>
      <c r="C190" s="167" t="s">
        <v>363</v>
      </c>
      <c r="D190" s="167" t="s">
        <v>267</v>
      </c>
      <c r="E190" s="168" t="s">
        <v>826</v>
      </c>
      <c r="F190" s="169" t="s">
        <v>827</v>
      </c>
      <c r="G190" s="170" t="s">
        <v>366</v>
      </c>
      <c r="H190" s="171">
        <v>148</v>
      </c>
      <c r="I190" s="172"/>
      <c r="J190" s="173">
        <f t="shared" si="10"/>
        <v>0</v>
      </c>
      <c r="K190" s="174"/>
      <c r="L190" s="175"/>
      <c r="M190" s="176" t="s">
        <v>1</v>
      </c>
      <c r="N190" s="177" t="s">
        <v>41</v>
      </c>
      <c r="P190" s="148">
        <f t="shared" si="11"/>
        <v>0</v>
      </c>
      <c r="Q190" s="148">
        <v>6.8000000000000005E-4</v>
      </c>
      <c r="R190" s="148">
        <f t="shared" si="12"/>
        <v>0.10064000000000001</v>
      </c>
      <c r="S190" s="148">
        <v>0</v>
      </c>
      <c r="T190" s="149">
        <f t="shared" si="13"/>
        <v>0</v>
      </c>
      <c r="AR190" s="150" t="s">
        <v>316</v>
      </c>
      <c r="AT190" s="150" t="s">
        <v>267</v>
      </c>
      <c r="AU190" s="150" t="s">
        <v>85</v>
      </c>
      <c r="AY190" s="16" t="s">
        <v>158</v>
      </c>
      <c r="BE190" s="151">
        <f t="shared" si="14"/>
        <v>0</v>
      </c>
      <c r="BF190" s="151">
        <f t="shared" si="15"/>
        <v>0</v>
      </c>
      <c r="BG190" s="151">
        <f t="shared" si="16"/>
        <v>0</v>
      </c>
      <c r="BH190" s="151">
        <f t="shared" si="17"/>
        <v>0</v>
      </c>
      <c r="BI190" s="151">
        <f t="shared" si="18"/>
        <v>0</v>
      </c>
      <c r="BJ190" s="16" t="s">
        <v>83</v>
      </c>
      <c r="BK190" s="151">
        <f t="shared" si="19"/>
        <v>0</v>
      </c>
      <c r="BL190" s="16" t="s">
        <v>234</v>
      </c>
      <c r="BM190" s="150" t="s">
        <v>1649</v>
      </c>
    </row>
    <row r="191" spans="2:65" s="1" customFormat="1" ht="24.2" customHeight="1">
      <c r="B191" s="137"/>
      <c r="C191" s="138" t="s">
        <v>370</v>
      </c>
      <c r="D191" s="138" t="s">
        <v>161</v>
      </c>
      <c r="E191" s="139" t="s">
        <v>829</v>
      </c>
      <c r="F191" s="140" t="s">
        <v>830</v>
      </c>
      <c r="G191" s="141" t="s">
        <v>263</v>
      </c>
      <c r="H191" s="142">
        <v>10</v>
      </c>
      <c r="I191" s="143"/>
      <c r="J191" s="144">
        <f t="shared" si="10"/>
        <v>0</v>
      </c>
      <c r="K191" s="145"/>
      <c r="L191" s="31"/>
      <c r="M191" s="146" t="s">
        <v>1</v>
      </c>
      <c r="N191" s="147" t="s">
        <v>41</v>
      </c>
      <c r="P191" s="148">
        <f t="shared" si="11"/>
        <v>0</v>
      </c>
      <c r="Q191" s="148">
        <v>1.16E-3</v>
      </c>
      <c r="R191" s="148">
        <f t="shared" si="12"/>
        <v>1.1599999999999999E-2</v>
      </c>
      <c r="S191" s="148">
        <v>0</v>
      </c>
      <c r="T191" s="149">
        <f t="shared" si="13"/>
        <v>0</v>
      </c>
      <c r="AR191" s="150" t="s">
        <v>234</v>
      </c>
      <c r="AT191" s="150" t="s">
        <v>161</v>
      </c>
      <c r="AU191" s="150" t="s">
        <v>85</v>
      </c>
      <c r="AY191" s="16" t="s">
        <v>158</v>
      </c>
      <c r="BE191" s="151">
        <f t="shared" si="14"/>
        <v>0</v>
      </c>
      <c r="BF191" s="151">
        <f t="shared" si="15"/>
        <v>0</v>
      </c>
      <c r="BG191" s="151">
        <f t="shared" si="16"/>
        <v>0</v>
      </c>
      <c r="BH191" s="151">
        <f t="shared" si="17"/>
        <v>0</v>
      </c>
      <c r="BI191" s="151">
        <f t="shared" si="18"/>
        <v>0</v>
      </c>
      <c r="BJ191" s="16" t="s">
        <v>83</v>
      </c>
      <c r="BK191" s="151">
        <f t="shared" si="19"/>
        <v>0</v>
      </c>
      <c r="BL191" s="16" t="s">
        <v>234</v>
      </c>
      <c r="BM191" s="150" t="s">
        <v>1650</v>
      </c>
    </row>
    <row r="192" spans="2:65" s="1" customFormat="1" ht="16.5" customHeight="1">
      <c r="B192" s="137"/>
      <c r="C192" s="167" t="s">
        <v>375</v>
      </c>
      <c r="D192" s="167" t="s">
        <v>267</v>
      </c>
      <c r="E192" s="168" t="s">
        <v>832</v>
      </c>
      <c r="F192" s="169" t="s">
        <v>833</v>
      </c>
      <c r="G192" s="170" t="s">
        <v>366</v>
      </c>
      <c r="H192" s="171">
        <v>8</v>
      </c>
      <c r="I192" s="172"/>
      <c r="J192" s="173">
        <f t="shared" si="10"/>
        <v>0</v>
      </c>
      <c r="K192" s="174"/>
      <c r="L192" s="175"/>
      <c r="M192" s="176" t="s">
        <v>1</v>
      </c>
      <c r="N192" s="177" t="s">
        <v>41</v>
      </c>
      <c r="P192" s="148">
        <f t="shared" si="11"/>
        <v>0</v>
      </c>
      <c r="Q192" s="148">
        <v>6.9999999999999994E-5</v>
      </c>
      <c r="R192" s="148">
        <f t="shared" si="12"/>
        <v>5.5999999999999995E-4</v>
      </c>
      <c r="S192" s="148">
        <v>0</v>
      </c>
      <c r="T192" s="149">
        <f t="shared" si="13"/>
        <v>0</v>
      </c>
      <c r="AR192" s="150" t="s">
        <v>316</v>
      </c>
      <c r="AT192" s="150" t="s">
        <v>267</v>
      </c>
      <c r="AU192" s="150" t="s">
        <v>85</v>
      </c>
      <c r="AY192" s="16" t="s">
        <v>158</v>
      </c>
      <c r="BE192" s="151">
        <f t="shared" si="14"/>
        <v>0</v>
      </c>
      <c r="BF192" s="151">
        <f t="shared" si="15"/>
        <v>0</v>
      </c>
      <c r="BG192" s="151">
        <f t="shared" si="16"/>
        <v>0</v>
      </c>
      <c r="BH192" s="151">
        <f t="shared" si="17"/>
        <v>0</v>
      </c>
      <c r="BI192" s="151">
        <f t="shared" si="18"/>
        <v>0</v>
      </c>
      <c r="BJ192" s="16" t="s">
        <v>83</v>
      </c>
      <c r="BK192" s="151">
        <f t="shared" si="19"/>
        <v>0</v>
      </c>
      <c r="BL192" s="16" t="s">
        <v>234</v>
      </c>
      <c r="BM192" s="150" t="s">
        <v>1651</v>
      </c>
    </row>
    <row r="193" spans="2:65" s="1" customFormat="1" ht="16.5" customHeight="1">
      <c r="B193" s="137"/>
      <c r="C193" s="167" t="s">
        <v>380</v>
      </c>
      <c r="D193" s="167" t="s">
        <v>267</v>
      </c>
      <c r="E193" s="168" t="s">
        <v>835</v>
      </c>
      <c r="F193" s="169" t="s">
        <v>836</v>
      </c>
      <c r="G193" s="170" t="s">
        <v>366</v>
      </c>
      <c r="H193" s="171">
        <v>12</v>
      </c>
      <c r="I193" s="172"/>
      <c r="J193" s="173">
        <f t="shared" si="10"/>
        <v>0</v>
      </c>
      <c r="K193" s="174"/>
      <c r="L193" s="175"/>
      <c r="M193" s="176" t="s">
        <v>1</v>
      </c>
      <c r="N193" s="177" t="s">
        <v>41</v>
      </c>
      <c r="P193" s="148">
        <f t="shared" si="11"/>
        <v>0</v>
      </c>
      <c r="Q193" s="148">
        <v>9.0000000000000006E-5</v>
      </c>
      <c r="R193" s="148">
        <f t="shared" si="12"/>
        <v>1.08E-3</v>
      </c>
      <c r="S193" s="148">
        <v>0</v>
      </c>
      <c r="T193" s="149">
        <f t="shared" si="13"/>
        <v>0</v>
      </c>
      <c r="AR193" s="150" t="s">
        <v>316</v>
      </c>
      <c r="AT193" s="150" t="s">
        <v>267</v>
      </c>
      <c r="AU193" s="150" t="s">
        <v>85</v>
      </c>
      <c r="AY193" s="16" t="s">
        <v>158</v>
      </c>
      <c r="BE193" s="151">
        <f t="shared" si="14"/>
        <v>0</v>
      </c>
      <c r="BF193" s="151">
        <f t="shared" si="15"/>
        <v>0</v>
      </c>
      <c r="BG193" s="151">
        <f t="shared" si="16"/>
        <v>0</v>
      </c>
      <c r="BH193" s="151">
        <f t="shared" si="17"/>
        <v>0</v>
      </c>
      <c r="BI193" s="151">
        <f t="shared" si="18"/>
        <v>0</v>
      </c>
      <c r="BJ193" s="16" t="s">
        <v>83</v>
      </c>
      <c r="BK193" s="151">
        <f t="shared" si="19"/>
        <v>0</v>
      </c>
      <c r="BL193" s="16" t="s">
        <v>234</v>
      </c>
      <c r="BM193" s="150" t="s">
        <v>1652</v>
      </c>
    </row>
    <row r="194" spans="2:65" s="1" customFormat="1" ht="24.2" customHeight="1">
      <c r="B194" s="137"/>
      <c r="C194" s="138" t="s">
        <v>384</v>
      </c>
      <c r="D194" s="138" t="s">
        <v>161</v>
      </c>
      <c r="E194" s="139" t="s">
        <v>838</v>
      </c>
      <c r="F194" s="140" t="s">
        <v>839</v>
      </c>
      <c r="G194" s="141" t="s">
        <v>263</v>
      </c>
      <c r="H194" s="142">
        <v>2</v>
      </c>
      <c r="I194" s="143"/>
      <c r="J194" s="144">
        <f t="shared" si="10"/>
        <v>0</v>
      </c>
      <c r="K194" s="145"/>
      <c r="L194" s="31"/>
      <c r="M194" s="146" t="s">
        <v>1</v>
      </c>
      <c r="N194" s="147" t="s">
        <v>41</v>
      </c>
      <c r="P194" s="148">
        <f t="shared" si="11"/>
        <v>0</v>
      </c>
      <c r="Q194" s="148">
        <v>1.4400000000000001E-3</v>
      </c>
      <c r="R194" s="148">
        <f t="shared" si="12"/>
        <v>2.8800000000000002E-3</v>
      </c>
      <c r="S194" s="148">
        <v>0</v>
      </c>
      <c r="T194" s="149">
        <f t="shared" si="13"/>
        <v>0</v>
      </c>
      <c r="AR194" s="150" t="s">
        <v>234</v>
      </c>
      <c r="AT194" s="150" t="s">
        <v>161</v>
      </c>
      <c r="AU194" s="150" t="s">
        <v>85</v>
      </c>
      <c r="AY194" s="16" t="s">
        <v>158</v>
      </c>
      <c r="BE194" s="151">
        <f t="shared" si="14"/>
        <v>0</v>
      </c>
      <c r="BF194" s="151">
        <f t="shared" si="15"/>
        <v>0</v>
      </c>
      <c r="BG194" s="151">
        <f t="shared" si="16"/>
        <v>0</v>
      </c>
      <c r="BH194" s="151">
        <f t="shared" si="17"/>
        <v>0</v>
      </c>
      <c r="BI194" s="151">
        <f t="shared" si="18"/>
        <v>0</v>
      </c>
      <c r="BJ194" s="16" t="s">
        <v>83</v>
      </c>
      <c r="BK194" s="151">
        <f t="shared" si="19"/>
        <v>0</v>
      </c>
      <c r="BL194" s="16" t="s">
        <v>234</v>
      </c>
      <c r="BM194" s="150" t="s">
        <v>1653</v>
      </c>
    </row>
    <row r="195" spans="2:65" s="1" customFormat="1" ht="16.5" customHeight="1">
      <c r="B195" s="137"/>
      <c r="C195" s="167" t="s">
        <v>388</v>
      </c>
      <c r="D195" s="167" t="s">
        <v>267</v>
      </c>
      <c r="E195" s="168" t="s">
        <v>841</v>
      </c>
      <c r="F195" s="169" t="s">
        <v>842</v>
      </c>
      <c r="G195" s="170" t="s">
        <v>366</v>
      </c>
      <c r="H195" s="171">
        <v>4</v>
      </c>
      <c r="I195" s="172"/>
      <c r="J195" s="173">
        <f t="shared" si="10"/>
        <v>0</v>
      </c>
      <c r="K195" s="174"/>
      <c r="L195" s="175"/>
      <c r="M195" s="176" t="s">
        <v>1</v>
      </c>
      <c r="N195" s="177" t="s">
        <v>41</v>
      </c>
      <c r="P195" s="148">
        <f t="shared" si="11"/>
        <v>0</v>
      </c>
      <c r="Q195" s="148">
        <v>1E-4</v>
      </c>
      <c r="R195" s="148">
        <f t="shared" si="12"/>
        <v>4.0000000000000002E-4</v>
      </c>
      <c r="S195" s="148">
        <v>0</v>
      </c>
      <c r="T195" s="149">
        <f t="shared" si="13"/>
        <v>0</v>
      </c>
      <c r="AR195" s="150" t="s">
        <v>316</v>
      </c>
      <c r="AT195" s="150" t="s">
        <v>267</v>
      </c>
      <c r="AU195" s="150" t="s">
        <v>85</v>
      </c>
      <c r="AY195" s="16" t="s">
        <v>158</v>
      </c>
      <c r="BE195" s="151">
        <f t="shared" si="14"/>
        <v>0</v>
      </c>
      <c r="BF195" s="151">
        <f t="shared" si="15"/>
        <v>0</v>
      </c>
      <c r="BG195" s="151">
        <f t="shared" si="16"/>
        <v>0</v>
      </c>
      <c r="BH195" s="151">
        <f t="shared" si="17"/>
        <v>0</v>
      </c>
      <c r="BI195" s="151">
        <f t="shared" si="18"/>
        <v>0</v>
      </c>
      <c r="BJ195" s="16" t="s">
        <v>83</v>
      </c>
      <c r="BK195" s="151">
        <f t="shared" si="19"/>
        <v>0</v>
      </c>
      <c r="BL195" s="16" t="s">
        <v>234</v>
      </c>
      <c r="BM195" s="150" t="s">
        <v>1654</v>
      </c>
    </row>
    <row r="196" spans="2:65" s="1" customFormat="1" ht="37.9" customHeight="1">
      <c r="B196" s="137"/>
      <c r="C196" s="138" t="s">
        <v>392</v>
      </c>
      <c r="D196" s="138" t="s">
        <v>161</v>
      </c>
      <c r="E196" s="139" t="s">
        <v>844</v>
      </c>
      <c r="F196" s="140" t="s">
        <v>845</v>
      </c>
      <c r="G196" s="141" t="s">
        <v>263</v>
      </c>
      <c r="H196" s="142">
        <v>80</v>
      </c>
      <c r="I196" s="143"/>
      <c r="J196" s="144">
        <f t="shared" si="10"/>
        <v>0</v>
      </c>
      <c r="K196" s="145"/>
      <c r="L196" s="31"/>
      <c r="M196" s="146" t="s">
        <v>1</v>
      </c>
      <c r="N196" s="147" t="s">
        <v>41</v>
      </c>
      <c r="P196" s="148">
        <f t="shared" si="11"/>
        <v>0</v>
      </c>
      <c r="Q196" s="148">
        <v>6.9999999999999994E-5</v>
      </c>
      <c r="R196" s="148">
        <f t="shared" si="12"/>
        <v>5.5999999999999991E-3</v>
      </c>
      <c r="S196" s="148">
        <v>0</v>
      </c>
      <c r="T196" s="149">
        <f t="shared" si="13"/>
        <v>0</v>
      </c>
      <c r="AR196" s="150" t="s">
        <v>234</v>
      </c>
      <c r="AT196" s="150" t="s">
        <v>161</v>
      </c>
      <c r="AU196" s="150" t="s">
        <v>85</v>
      </c>
      <c r="AY196" s="16" t="s">
        <v>158</v>
      </c>
      <c r="BE196" s="151">
        <f t="shared" si="14"/>
        <v>0</v>
      </c>
      <c r="BF196" s="151">
        <f t="shared" si="15"/>
        <v>0</v>
      </c>
      <c r="BG196" s="151">
        <f t="shared" si="16"/>
        <v>0</v>
      </c>
      <c r="BH196" s="151">
        <f t="shared" si="17"/>
        <v>0</v>
      </c>
      <c r="BI196" s="151">
        <f t="shared" si="18"/>
        <v>0</v>
      </c>
      <c r="BJ196" s="16" t="s">
        <v>83</v>
      </c>
      <c r="BK196" s="151">
        <f t="shared" si="19"/>
        <v>0</v>
      </c>
      <c r="BL196" s="16" t="s">
        <v>234</v>
      </c>
      <c r="BM196" s="150" t="s">
        <v>1655</v>
      </c>
    </row>
    <row r="197" spans="2:65" s="1" customFormat="1" ht="37.9" customHeight="1">
      <c r="B197" s="137"/>
      <c r="C197" s="138" t="s">
        <v>396</v>
      </c>
      <c r="D197" s="138" t="s">
        <v>161</v>
      </c>
      <c r="E197" s="139" t="s">
        <v>847</v>
      </c>
      <c r="F197" s="140" t="s">
        <v>848</v>
      </c>
      <c r="G197" s="141" t="s">
        <v>263</v>
      </c>
      <c r="H197" s="142">
        <v>6</v>
      </c>
      <c r="I197" s="143"/>
      <c r="J197" s="144">
        <f t="shared" si="10"/>
        <v>0</v>
      </c>
      <c r="K197" s="145"/>
      <c r="L197" s="31"/>
      <c r="M197" s="146" t="s">
        <v>1</v>
      </c>
      <c r="N197" s="147" t="s">
        <v>41</v>
      </c>
      <c r="P197" s="148">
        <f t="shared" si="11"/>
        <v>0</v>
      </c>
      <c r="Q197" s="148">
        <v>9.0000000000000006E-5</v>
      </c>
      <c r="R197" s="148">
        <f t="shared" si="12"/>
        <v>5.4000000000000001E-4</v>
      </c>
      <c r="S197" s="148">
        <v>0</v>
      </c>
      <c r="T197" s="149">
        <f t="shared" si="13"/>
        <v>0</v>
      </c>
      <c r="AR197" s="150" t="s">
        <v>234</v>
      </c>
      <c r="AT197" s="150" t="s">
        <v>161</v>
      </c>
      <c r="AU197" s="150" t="s">
        <v>85</v>
      </c>
      <c r="AY197" s="16" t="s">
        <v>158</v>
      </c>
      <c r="BE197" s="151">
        <f t="shared" si="14"/>
        <v>0</v>
      </c>
      <c r="BF197" s="151">
        <f t="shared" si="15"/>
        <v>0</v>
      </c>
      <c r="BG197" s="151">
        <f t="shared" si="16"/>
        <v>0</v>
      </c>
      <c r="BH197" s="151">
        <f t="shared" si="17"/>
        <v>0</v>
      </c>
      <c r="BI197" s="151">
        <f t="shared" si="18"/>
        <v>0</v>
      </c>
      <c r="BJ197" s="16" t="s">
        <v>83</v>
      </c>
      <c r="BK197" s="151">
        <f t="shared" si="19"/>
        <v>0</v>
      </c>
      <c r="BL197" s="16" t="s">
        <v>234</v>
      </c>
      <c r="BM197" s="150" t="s">
        <v>1656</v>
      </c>
    </row>
    <row r="198" spans="2:65" s="1" customFormat="1" ht="16.5" customHeight="1">
      <c r="B198" s="137"/>
      <c r="C198" s="138" t="s">
        <v>402</v>
      </c>
      <c r="D198" s="138" t="s">
        <v>161</v>
      </c>
      <c r="E198" s="139" t="s">
        <v>850</v>
      </c>
      <c r="F198" s="140" t="s">
        <v>851</v>
      </c>
      <c r="G198" s="141" t="s">
        <v>366</v>
      </c>
      <c r="H198" s="142">
        <v>15</v>
      </c>
      <c r="I198" s="143"/>
      <c r="J198" s="144">
        <f t="shared" si="10"/>
        <v>0</v>
      </c>
      <c r="K198" s="145"/>
      <c r="L198" s="31"/>
      <c r="M198" s="146" t="s">
        <v>1</v>
      </c>
      <c r="N198" s="147" t="s">
        <v>41</v>
      </c>
      <c r="P198" s="148">
        <f t="shared" si="11"/>
        <v>0</v>
      </c>
      <c r="Q198" s="148">
        <v>0</v>
      </c>
      <c r="R198" s="148">
        <f t="shared" si="12"/>
        <v>0</v>
      </c>
      <c r="S198" s="148">
        <v>0</v>
      </c>
      <c r="T198" s="149">
        <f t="shared" si="13"/>
        <v>0</v>
      </c>
      <c r="AR198" s="150" t="s">
        <v>234</v>
      </c>
      <c r="AT198" s="150" t="s">
        <v>161</v>
      </c>
      <c r="AU198" s="150" t="s">
        <v>85</v>
      </c>
      <c r="AY198" s="16" t="s">
        <v>158</v>
      </c>
      <c r="BE198" s="151">
        <f t="shared" si="14"/>
        <v>0</v>
      </c>
      <c r="BF198" s="151">
        <f t="shared" si="15"/>
        <v>0</v>
      </c>
      <c r="BG198" s="151">
        <f t="shared" si="16"/>
        <v>0</v>
      </c>
      <c r="BH198" s="151">
        <f t="shared" si="17"/>
        <v>0</v>
      </c>
      <c r="BI198" s="151">
        <f t="shared" si="18"/>
        <v>0</v>
      </c>
      <c r="BJ198" s="16" t="s">
        <v>83</v>
      </c>
      <c r="BK198" s="151">
        <f t="shared" si="19"/>
        <v>0</v>
      </c>
      <c r="BL198" s="16" t="s">
        <v>234</v>
      </c>
      <c r="BM198" s="150" t="s">
        <v>1657</v>
      </c>
    </row>
    <row r="199" spans="2:65" s="1" customFormat="1" ht="24.2" customHeight="1">
      <c r="B199" s="137"/>
      <c r="C199" s="138" t="s">
        <v>407</v>
      </c>
      <c r="D199" s="138" t="s">
        <v>161</v>
      </c>
      <c r="E199" s="139" t="s">
        <v>853</v>
      </c>
      <c r="F199" s="140" t="s">
        <v>854</v>
      </c>
      <c r="G199" s="141" t="s">
        <v>263</v>
      </c>
      <c r="H199" s="142">
        <v>86</v>
      </c>
      <c r="I199" s="143"/>
      <c r="J199" s="144">
        <f t="shared" si="10"/>
        <v>0</v>
      </c>
      <c r="K199" s="145"/>
      <c r="L199" s="31"/>
      <c r="M199" s="146" t="s">
        <v>1</v>
      </c>
      <c r="N199" s="147" t="s">
        <v>41</v>
      </c>
      <c r="P199" s="148">
        <f t="shared" si="11"/>
        <v>0</v>
      </c>
      <c r="Q199" s="148">
        <v>1.9000000000000001E-4</v>
      </c>
      <c r="R199" s="148">
        <f t="shared" si="12"/>
        <v>1.634E-2</v>
      </c>
      <c r="S199" s="148">
        <v>0</v>
      </c>
      <c r="T199" s="149">
        <f t="shared" si="13"/>
        <v>0</v>
      </c>
      <c r="AR199" s="150" t="s">
        <v>234</v>
      </c>
      <c r="AT199" s="150" t="s">
        <v>161</v>
      </c>
      <c r="AU199" s="150" t="s">
        <v>85</v>
      </c>
      <c r="AY199" s="16" t="s">
        <v>158</v>
      </c>
      <c r="BE199" s="151">
        <f t="shared" si="14"/>
        <v>0</v>
      </c>
      <c r="BF199" s="151">
        <f t="shared" si="15"/>
        <v>0</v>
      </c>
      <c r="BG199" s="151">
        <f t="shared" si="16"/>
        <v>0</v>
      </c>
      <c r="BH199" s="151">
        <f t="shared" si="17"/>
        <v>0</v>
      </c>
      <c r="BI199" s="151">
        <f t="shared" si="18"/>
        <v>0</v>
      </c>
      <c r="BJ199" s="16" t="s">
        <v>83</v>
      </c>
      <c r="BK199" s="151">
        <f t="shared" si="19"/>
        <v>0</v>
      </c>
      <c r="BL199" s="16" t="s">
        <v>234</v>
      </c>
      <c r="BM199" s="150" t="s">
        <v>1658</v>
      </c>
    </row>
    <row r="200" spans="2:65" s="1" customFormat="1" ht="21.75" customHeight="1">
      <c r="B200" s="137"/>
      <c r="C200" s="138" t="s">
        <v>413</v>
      </c>
      <c r="D200" s="138" t="s">
        <v>161</v>
      </c>
      <c r="E200" s="139" t="s">
        <v>856</v>
      </c>
      <c r="F200" s="140" t="s">
        <v>857</v>
      </c>
      <c r="G200" s="141" t="s">
        <v>263</v>
      </c>
      <c r="H200" s="142">
        <v>86</v>
      </c>
      <c r="I200" s="143"/>
      <c r="J200" s="144">
        <f t="shared" si="10"/>
        <v>0</v>
      </c>
      <c r="K200" s="145"/>
      <c r="L200" s="31"/>
      <c r="M200" s="146" t="s">
        <v>1</v>
      </c>
      <c r="N200" s="147" t="s">
        <v>41</v>
      </c>
      <c r="P200" s="148">
        <f t="shared" si="11"/>
        <v>0</v>
      </c>
      <c r="Q200" s="148">
        <v>1.0000000000000001E-5</v>
      </c>
      <c r="R200" s="148">
        <f t="shared" si="12"/>
        <v>8.6000000000000009E-4</v>
      </c>
      <c r="S200" s="148">
        <v>0</v>
      </c>
      <c r="T200" s="149">
        <f t="shared" si="13"/>
        <v>0</v>
      </c>
      <c r="AR200" s="150" t="s">
        <v>234</v>
      </c>
      <c r="AT200" s="150" t="s">
        <v>161</v>
      </c>
      <c r="AU200" s="150" t="s">
        <v>85</v>
      </c>
      <c r="AY200" s="16" t="s">
        <v>158</v>
      </c>
      <c r="BE200" s="151">
        <f t="shared" si="14"/>
        <v>0</v>
      </c>
      <c r="BF200" s="151">
        <f t="shared" si="15"/>
        <v>0</v>
      </c>
      <c r="BG200" s="151">
        <f t="shared" si="16"/>
        <v>0</v>
      </c>
      <c r="BH200" s="151">
        <f t="shared" si="17"/>
        <v>0</v>
      </c>
      <c r="BI200" s="151">
        <f t="shared" si="18"/>
        <v>0</v>
      </c>
      <c r="BJ200" s="16" t="s">
        <v>83</v>
      </c>
      <c r="BK200" s="151">
        <f t="shared" si="19"/>
        <v>0</v>
      </c>
      <c r="BL200" s="16" t="s">
        <v>234</v>
      </c>
      <c r="BM200" s="150" t="s">
        <v>1659</v>
      </c>
    </row>
    <row r="201" spans="2:65" s="1" customFormat="1" ht="24.2" customHeight="1">
      <c r="B201" s="137"/>
      <c r="C201" s="138" t="s">
        <v>418</v>
      </c>
      <c r="D201" s="138" t="s">
        <v>161</v>
      </c>
      <c r="E201" s="139" t="s">
        <v>859</v>
      </c>
      <c r="F201" s="140" t="s">
        <v>860</v>
      </c>
      <c r="G201" s="141" t="s">
        <v>205</v>
      </c>
      <c r="H201" s="142">
        <v>0.20399999999999999</v>
      </c>
      <c r="I201" s="143"/>
      <c r="J201" s="144">
        <f t="shared" si="10"/>
        <v>0</v>
      </c>
      <c r="K201" s="145"/>
      <c r="L201" s="31"/>
      <c r="M201" s="146" t="s">
        <v>1</v>
      </c>
      <c r="N201" s="147" t="s">
        <v>41</v>
      </c>
      <c r="P201" s="148">
        <f t="shared" si="11"/>
        <v>0</v>
      </c>
      <c r="Q201" s="148">
        <v>0</v>
      </c>
      <c r="R201" s="148">
        <f t="shared" si="12"/>
        <v>0</v>
      </c>
      <c r="S201" s="148">
        <v>0</v>
      </c>
      <c r="T201" s="149">
        <f t="shared" si="13"/>
        <v>0</v>
      </c>
      <c r="AR201" s="150" t="s">
        <v>234</v>
      </c>
      <c r="AT201" s="150" t="s">
        <v>161</v>
      </c>
      <c r="AU201" s="150" t="s">
        <v>85</v>
      </c>
      <c r="AY201" s="16" t="s">
        <v>158</v>
      </c>
      <c r="BE201" s="151">
        <f t="shared" si="14"/>
        <v>0</v>
      </c>
      <c r="BF201" s="151">
        <f t="shared" si="15"/>
        <v>0</v>
      </c>
      <c r="BG201" s="151">
        <f t="shared" si="16"/>
        <v>0</v>
      </c>
      <c r="BH201" s="151">
        <f t="shared" si="17"/>
        <v>0</v>
      </c>
      <c r="BI201" s="151">
        <f t="shared" si="18"/>
        <v>0</v>
      </c>
      <c r="BJ201" s="16" t="s">
        <v>83</v>
      </c>
      <c r="BK201" s="151">
        <f t="shared" si="19"/>
        <v>0</v>
      </c>
      <c r="BL201" s="16" t="s">
        <v>234</v>
      </c>
      <c r="BM201" s="150" t="s">
        <v>1660</v>
      </c>
    </row>
    <row r="202" spans="2:65" s="11" customFormat="1" ht="22.9" customHeight="1">
      <c r="B202" s="126"/>
      <c r="D202" s="127" t="s">
        <v>75</v>
      </c>
      <c r="E202" s="135" t="s">
        <v>341</v>
      </c>
      <c r="F202" s="135" t="s">
        <v>342</v>
      </c>
      <c r="I202" s="129"/>
      <c r="J202" s="136">
        <f>BK202</f>
        <v>0</v>
      </c>
      <c r="L202" s="126"/>
      <c r="M202" s="130"/>
      <c r="P202" s="131">
        <f>SUM(P203:P212)</f>
        <v>0</v>
      </c>
      <c r="R202" s="131">
        <f>SUM(R203:R212)</f>
        <v>0.20776999999999998</v>
      </c>
      <c r="T202" s="132">
        <f>SUM(T203:T212)</f>
        <v>0</v>
      </c>
      <c r="AR202" s="127" t="s">
        <v>85</v>
      </c>
      <c r="AT202" s="133" t="s">
        <v>75</v>
      </c>
      <c r="AU202" s="133" t="s">
        <v>83</v>
      </c>
      <c r="AY202" s="127" t="s">
        <v>158</v>
      </c>
      <c r="BK202" s="134">
        <f>SUM(BK203:BK212)</f>
        <v>0</v>
      </c>
    </row>
    <row r="203" spans="2:65" s="1" customFormat="1" ht="21.75" customHeight="1">
      <c r="B203" s="137"/>
      <c r="C203" s="138" t="s">
        <v>422</v>
      </c>
      <c r="D203" s="138" t="s">
        <v>161</v>
      </c>
      <c r="E203" s="139" t="s">
        <v>865</v>
      </c>
      <c r="F203" s="140" t="s">
        <v>866</v>
      </c>
      <c r="G203" s="141" t="s">
        <v>366</v>
      </c>
      <c r="H203" s="142">
        <v>4</v>
      </c>
      <c r="I203" s="143"/>
      <c r="J203" s="144">
        <f t="shared" ref="J203:J212" si="20">ROUND(I203*H203,2)</f>
        <v>0</v>
      </c>
      <c r="K203" s="145"/>
      <c r="L203" s="31"/>
      <c r="M203" s="146" t="s">
        <v>1</v>
      </c>
      <c r="N203" s="147" t="s">
        <v>41</v>
      </c>
      <c r="P203" s="148">
        <f t="shared" ref="P203:P212" si="21">O203*H203</f>
        <v>0</v>
      </c>
      <c r="Q203" s="148">
        <v>1.1900000000000001E-3</v>
      </c>
      <c r="R203" s="148">
        <f t="shared" ref="R203:R212" si="22">Q203*H203</f>
        <v>4.7600000000000003E-3</v>
      </c>
      <c r="S203" s="148">
        <v>0</v>
      </c>
      <c r="T203" s="149">
        <f t="shared" ref="T203:T212" si="23">S203*H203</f>
        <v>0</v>
      </c>
      <c r="AR203" s="150" t="s">
        <v>234</v>
      </c>
      <c r="AT203" s="150" t="s">
        <v>161</v>
      </c>
      <c r="AU203" s="150" t="s">
        <v>85</v>
      </c>
      <c r="AY203" s="16" t="s">
        <v>158</v>
      </c>
      <c r="BE203" s="151">
        <f t="shared" ref="BE203:BE212" si="24">IF(N203="základní",J203,0)</f>
        <v>0</v>
      </c>
      <c r="BF203" s="151">
        <f t="shared" ref="BF203:BF212" si="25">IF(N203="snížená",J203,0)</f>
        <v>0</v>
      </c>
      <c r="BG203" s="151">
        <f t="shared" ref="BG203:BG212" si="26">IF(N203="zákl. přenesená",J203,0)</f>
        <v>0</v>
      </c>
      <c r="BH203" s="151">
        <f t="shared" ref="BH203:BH212" si="27">IF(N203="sníž. přenesená",J203,0)</f>
        <v>0</v>
      </c>
      <c r="BI203" s="151">
        <f t="shared" ref="BI203:BI212" si="28">IF(N203="nulová",J203,0)</f>
        <v>0</v>
      </c>
      <c r="BJ203" s="16" t="s">
        <v>83</v>
      </c>
      <c r="BK203" s="151">
        <f t="shared" ref="BK203:BK212" si="29">ROUND(I203*H203,2)</f>
        <v>0</v>
      </c>
      <c r="BL203" s="16" t="s">
        <v>234</v>
      </c>
      <c r="BM203" s="150" t="s">
        <v>1661</v>
      </c>
    </row>
    <row r="204" spans="2:65" s="1" customFormat="1" ht="24.2" customHeight="1">
      <c r="B204" s="137"/>
      <c r="C204" s="167" t="s">
        <v>426</v>
      </c>
      <c r="D204" s="167" t="s">
        <v>267</v>
      </c>
      <c r="E204" s="168" t="s">
        <v>868</v>
      </c>
      <c r="F204" s="169" t="s">
        <v>869</v>
      </c>
      <c r="G204" s="170" t="s">
        <v>366</v>
      </c>
      <c r="H204" s="171">
        <v>4</v>
      </c>
      <c r="I204" s="172"/>
      <c r="J204" s="173">
        <f t="shared" si="20"/>
        <v>0</v>
      </c>
      <c r="K204" s="174"/>
      <c r="L204" s="175"/>
      <c r="M204" s="176" t="s">
        <v>1</v>
      </c>
      <c r="N204" s="177" t="s">
        <v>41</v>
      </c>
      <c r="P204" s="148">
        <f t="shared" si="21"/>
        <v>0</v>
      </c>
      <c r="Q204" s="148">
        <v>1.4500000000000001E-2</v>
      </c>
      <c r="R204" s="148">
        <f t="shared" si="22"/>
        <v>5.8000000000000003E-2</v>
      </c>
      <c r="S204" s="148">
        <v>0</v>
      </c>
      <c r="T204" s="149">
        <f t="shared" si="23"/>
        <v>0</v>
      </c>
      <c r="AR204" s="150" t="s">
        <v>316</v>
      </c>
      <c r="AT204" s="150" t="s">
        <v>267</v>
      </c>
      <c r="AU204" s="150" t="s">
        <v>85</v>
      </c>
      <c r="AY204" s="16" t="s">
        <v>158</v>
      </c>
      <c r="BE204" s="151">
        <f t="shared" si="24"/>
        <v>0</v>
      </c>
      <c r="BF204" s="151">
        <f t="shared" si="25"/>
        <v>0</v>
      </c>
      <c r="BG204" s="151">
        <f t="shared" si="26"/>
        <v>0</v>
      </c>
      <c r="BH204" s="151">
        <f t="shared" si="27"/>
        <v>0</v>
      </c>
      <c r="BI204" s="151">
        <f t="shared" si="28"/>
        <v>0</v>
      </c>
      <c r="BJ204" s="16" t="s">
        <v>83</v>
      </c>
      <c r="BK204" s="151">
        <f t="shared" si="29"/>
        <v>0</v>
      </c>
      <c r="BL204" s="16" t="s">
        <v>234</v>
      </c>
      <c r="BM204" s="150" t="s">
        <v>1662</v>
      </c>
    </row>
    <row r="205" spans="2:65" s="1" customFormat="1" ht="24.2" customHeight="1">
      <c r="B205" s="137"/>
      <c r="C205" s="138" t="s">
        <v>430</v>
      </c>
      <c r="D205" s="138" t="s">
        <v>161</v>
      </c>
      <c r="E205" s="139" t="s">
        <v>871</v>
      </c>
      <c r="F205" s="140" t="s">
        <v>872</v>
      </c>
      <c r="G205" s="141" t="s">
        <v>164</v>
      </c>
      <c r="H205" s="142">
        <v>1</v>
      </c>
      <c r="I205" s="143"/>
      <c r="J205" s="144">
        <f t="shared" si="20"/>
        <v>0</v>
      </c>
      <c r="K205" s="145"/>
      <c r="L205" s="31"/>
      <c r="M205" s="146" t="s">
        <v>1</v>
      </c>
      <c r="N205" s="147" t="s">
        <v>41</v>
      </c>
      <c r="P205" s="148">
        <f t="shared" si="21"/>
        <v>0</v>
      </c>
      <c r="Q205" s="148">
        <v>1.908E-2</v>
      </c>
      <c r="R205" s="148">
        <f t="shared" si="22"/>
        <v>1.908E-2</v>
      </c>
      <c r="S205" s="148">
        <v>0</v>
      </c>
      <c r="T205" s="149">
        <f t="shared" si="23"/>
        <v>0</v>
      </c>
      <c r="AR205" s="150" t="s">
        <v>234</v>
      </c>
      <c r="AT205" s="150" t="s">
        <v>161</v>
      </c>
      <c r="AU205" s="150" t="s">
        <v>85</v>
      </c>
      <c r="AY205" s="16" t="s">
        <v>158</v>
      </c>
      <c r="BE205" s="151">
        <f t="shared" si="24"/>
        <v>0</v>
      </c>
      <c r="BF205" s="151">
        <f t="shared" si="25"/>
        <v>0</v>
      </c>
      <c r="BG205" s="151">
        <f t="shared" si="26"/>
        <v>0</v>
      </c>
      <c r="BH205" s="151">
        <f t="shared" si="27"/>
        <v>0</v>
      </c>
      <c r="BI205" s="151">
        <f t="shared" si="28"/>
        <v>0</v>
      </c>
      <c r="BJ205" s="16" t="s">
        <v>83</v>
      </c>
      <c r="BK205" s="151">
        <f t="shared" si="29"/>
        <v>0</v>
      </c>
      <c r="BL205" s="16" t="s">
        <v>234</v>
      </c>
      <c r="BM205" s="150" t="s">
        <v>1663</v>
      </c>
    </row>
    <row r="206" spans="2:65" s="1" customFormat="1" ht="24.2" customHeight="1">
      <c r="B206" s="137"/>
      <c r="C206" s="138" t="s">
        <v>434</v>
      </c>
      <c r="D206" s="138" t="s">
        <v>161</v>
      </c>
      <c r="E206" s="139" t="s">
        <v>874</v>
      </c>
      <c r="F206" s="140" t="s">
        <v>875</v>
      </c>
      <c r="G206" s="141" t="s">
        <v>164</v>
      </c>
      <c r="H206" s="142">
        <v>5</v>
      </c>
      <c r="I206" s="143"/>
      <c r="J206" s="144">
        <f t="shared" si="20"/>
        <v>0</v>
      </c>
      <c r="K206" s="145"/>
      <c r="L206" s="31"/>
      <c r="M206" s="146" t="s">
        <v>1</v>
      </c>
      <c r="N206" s="147" t="s">
        <v>41</v>
      </c>
      <c r="P206" s="148">
        <f t="shared" si="21"/>
        <v>0</v>
      </c>
      <c r="Q206" s="148">
        <v>1.4970000000000001E-2</v>
      </c>
      <c r="R206" s="148">
        <f t="shared" si="22"/>
        <v>7.485E-2</v>
      </c>
      <c r="S206" s="148">
        <v>0</v>
      </c>
      <c r="T206" s="149">
        <f t="shared" si="23"/>
        <v>0</v>
      </c>
      <c r="AR206" s="150" t="s">
        <v>234</v>
      </c>
      <c r="AT206" s="150" t="s">
        <v>161</v>
      </c>
      <c r="AU206" s="150" t="s">
        <v>85</v>
      </c>
      <c r="AY206" s="16" t="s">
        <v>158</v>
      </c>
      <c r="BE206" s="151">
        <f t="shared" si="24"/>
        <v>0</v>
      </c>
      <c r="BF206" s="151">
        <f t="shared" si="25"/>
        <v>0</v>
      </c>
      <c r="BG206" s="151">
        <f t="shared" si="26"/>
        <v>0</v>
      </c>
      <c r="BH206" s="151">
        <f t="shared" si="27"/>
        <v>0</v>
      </c>
      <c r="BI206" s="151">
        <f t="shared" si="28"/>
        <v>0</v>
      </c>
      <c r="BJ206" s="16" t="s">
        <v>83</v>
      </c>
      <c r="BK206" s="151">
        <f t="shared" si="29"/>
        <v>0</v>
      </c>
      <c r="BL206" s="16" t="s">
        <v>234</v>
      </c>
      <c r="BM206" s="150" t="s">
        <v>1664</v>
      </c>
    </row>
    <row r="207" spans="2:65" s="1" customFormat="1" ht="24.2" customHeight="1">
      <c r="B207" s="137"/>
      <c r="C207" s="138" t="s">
        <v>438</v>
      </c>
      <c r="D207" s="138" t="s">
        <v>161</v>
      </c>
      <c r="E207" s="139" t="s">
        <v>889</v>
      </c>
      <c r="F207" s="140" t="s">
        <v>890</v>
      </c>
      <c r="G207" s="141" t="s">
        <v>164</v>
      </c>
      <c r="H207" s="142">
        <v>15</v>
      </c>
      <c r="I207" s="143"/>
      <c r="J207" s="144">
        <f t="shared" si="20"/>
        <v>0</v>
      </c>
      <c r="K207" s="145"/>
      <c r="L207" s="31"/>
      <c r="M207" s="146" t="s">
        <v>1</v>
      </c>
      <c r="N207" s="147" t="s">
        <v>41</v>
      </c>
      <c r="P207" s="148">
        <f t="shared" si="21"/>
        <v>0</v>
      </c>
      <c r="Q207" s="148">
        <v>2.4000000000000001E-4</v>
      </c>
      <c r="R207" s="148">
        <f t="shared" si="22"/>
        <v>3.5999999999999999E-3</v>
      </c>
      <c r="S207" s="148">
        <v>0</v>
      </c>
      <c r="T207" s="149">
        <f t="shared" si="23"/>
        <v>0</v>
      </c>
      <c r="AR207" s="150" t="s">
        <v>234</v>
      </c>
      <c r="AT207" s="150" t="s">
        <v>161</v>
      </c>
      <c r="AU207" s="150" t="s">
        <v>85</v>
      </c>
      <c r="AY207" s="16" t="s">
        <v>158</v>
      </c>
      <c r="BE207" s="151">
        <f t="shared" si="24"/>
        <v>0</v>
      </c>
      <c r="BF207" s="151">
        <f t="shared" si="25"/>
        <v>0</v>
      </c>
      <c r="BG207" s="151">
        <f t="shared" si="26"/>
        <v>0</v>
      </c>
      <c r="BH207" s="151">
        <f t="shared" si="27"/>
        <v>0</v>
      </c>
      <c r="BI207" s="151">
        <f t="shared" si="28"/>
        <v>0</v>
      </c>
      <c r="BJ207" s="16" t="s">
        <v>83</v>
      </c>
      <c r="BK207" s="151">
        <f t="shared" si="29"/>
        <v>0</v>
      </c>
      <c r="BL207" s="16" t="s">
        <v>234</v>
      </c>
      <c r="BM207" s="150" t="s">
        <v>1665</v>
      </c>
    </row>
    <row r="208" spans="2:65" s="1" customFormat="1" ht="16.5" customHeight="1">
      <c r="B208" s="137"/>
      <c r="C208" s="138" t="s">
        <v>442</v>
      </c>
      <c r="D208" s="138" t="s">
        <v>161</v>
      </c>
      <c r="E208" s="139" t="s">
        <v>895</v>
      </c>
      <c r="F208" s="140" t="s">
        <v>896</v>
      </c>
      <c r="G208" s="141" t="s">
        <v>164</v>
      </c>
      <c r="H208" s="142">
        <v>5</v>
      </c>
      <c r="I208" s="143"/>
      <c r="J208" s="144">
        <f t="shared" si="20"/>
        <v>0</v>
      </c>
      <c r="K208" s="145"/>
      <c r="L208" s="31"/>
      <c r="M208" s="146" t="s">
        <v>1</v>
      </c>
      <c r="N208" s="147" t="s">
        <v>41</v>
      </c>
      <c r="P208" s="148">
        <f t="shared" si="21"/>
        <v>0</v>
      </c>
      <c r="Q208" s="148">
        <v>1.8400000000000001E-3</v>
      </c>
      <c r="R208" s="148">
        <f t="shared" si="22"/>
        <v>9.1999999999999998E-3</v>
      </c>
      <c r="S208" s="148">
        <v>0</v>
      </c>
      <c r="T208" s="149">
        <f t="shared" si="23"/>
        <v>0</v>
      </c>
      <c r="AR208" s="150" t="s">
        <v>234</v>
      </c>
      <c r="AT208" s="150" t="s">
        <v>161</v>
      </c>
      <c r="AU208" s="150" t="s">
        <v>85</v>
      </c>
      <c r="AY208" s="16" t="s">
        <v>158</v>
      </c>
      <c r="BE208" s="151">
        <f t="shared" si="24"/>
        <v>0</v>
      </c>
      <c r="BF208" s="151">
        <f t="shared" si="25"/>
        <v>0</v>
      </c>
      <c r="BG208" s="151">
        <f t="shared" si="26"/>
        <v>0</v>
      </c>
      <c r="BH208" s="151">
        <f t="shared" si="27"/>
        <v>0</v>
      </c>
      <c r="BI208" s="151">
        <f t="shared" si="28"/>
        <v>0</v>
      </c>
      <c r="BJ208" s="16" t="s">
        <v>83</v>
      </c>
      <c r="BK208" s="151">
        <f t="shared" si="29"/>
        <v>0</v>
      </c>
      <c r="BL208" s="16" t="s">
        <v>234</v>
      </c>
      <c r="BM208" s="150" t="s">
        <v>1666</v>
      </c>
    </row>
    <row r="209" spans="2:65" s="1" customFormat="1" ht="16.5" customHeight="1">
      <c r="B209" s="137"/>
      <c r="C209" s="138" t="s">
        <v>447</v>
      </c>
      <c r="D209" s="138" t="s">
        <v>161</v>
      </c>
      <c r="E209" s="139" t="s">
        <v>901</v>
      </c>
      <c r="F209" s="140" t="s">
        <v>902</v>
      </c>
      <c r="G209" s="141" t="s">
        <v>366</v>
      </c>
      <c r="H209" s="142">
        <v>5</v>
      </c>
      <c r="I209" s="143"/>
      <c r="J209" s="144">
        <f t="shared" si="20"/>
        <v>0</v>
      </c>
      <c r="K209" s="145"/>
      <c r="L209" s="31"/>
      <c r="M209" s="146" t="s">
        <v>1</v>
      </c>
      <c r="N209" s="147" t="s">
        <v>41</v>
      </c>
      <c r="P209" s="148">
        <f t="shared" si="21"/>
        <v>0</v>
      </c>
      <c r="Q209" s="148">
        <v>2.4000000000000001E-4</v>
      </c>
      <c r="R209" s="148">
        <f t="shared" si="22"/>
        <v>1.2000000000000001E-3</v>
      </c>
      <c r="S209" s="148">
        <v>0</v>
      </c>
      <c r="T209" s="149">
        <f t="shared" si="23"/>
        <v>0</v>
      </c>
      <c r="AR209" s="150" t="s">
        <v>234</v>
      </c>
      <c r="AT209" s="150" t="s">
        <v>161</v>
      </c>
      <c r="AU209" s="150" t="s">
        <v>85</v>
      </c>
      <c r="AY209" s="16" t="s">
        <v>158</v>
      </c>
      <c r="BE209" s="151">
        <f t="shared" si="24"/>
        <v>0</v>
      </c>
      <c r="BF209" s="151">
        <f t="shared" si="25"/>
        <v>0</v>
      </c>
      <c r="BG209" s="151">
        <f t="shared" si="26"/>
        <v>0</v>
      </c>
      <c r="BH209" s="151">
        <f t="shared" si="27"/>
        <v>0</v>
      </c>
      <c r="BI209" s="151">
        <f t="shared" si="28"/>
        <v>0</v>
      </c>
      <c r="BJ209" s="16" t="s">
        <v>83</v>
      </c>
      <c r="BK209" s="151">
        <f t="shared" si="29"/>
        <v>0</v>
      </c>
      <c r="BL209" s="16" t="s">
        <v>234</v>
      </c>
      <c r="BM209" s="150" t="s">
        <v>1667</v>
      </c>
    </row>
    <row r="210" spans="2:65" s="1" customFormat="1" ht="16.5" customHeight="1">
      <c r="B210" s="137"/>
      <c r="C210" s="138" t="s">
        <v>452</v>
      </c>
      <c r="D210" s="138" t="s">
        <v>161</v>
      </c>
      <c r="E210" s="139" t="s">
        <v>907</v>
      </c>
      <c r="F210" s="140" t="s">
        <v>908</v>
      </c>
      <c r="G210" s="141" t="s">
        <v>366</v>
      </c>
      <c r="H210" s="142">
        <v>1</v>
      </c>
      <c r="I210" s="143"/>
      <c r="J210" s="144">
        <f t="shared" si="20"/>
        <v>0</v>
      </c>
      <c r="K210" s="145"/>
      <c r="L210" s="31"/>
      <c r="M210" s="146" t="s">
        <v>1</v>
      </c>
      <c r="N210" s="147" t="s">
        <v>41</v>
      </c>
      <c r="P210" s="148">
        <f t="shared" si="21"/>
        <v>0</v>
      </c>
      <c r="Q210" s="148">
        <v>2.7999999999999998E-4</v>
      </c>
      <c r="R210" s="148">
        <f t="shared" si="22"/>
        <v>2.7999999999999998E-4</v>
      </c>
      <c r="S210" s="148">
        <v>0</v>
      </c>
      <c r="T210" s="149">
        <f t="shared" si="23"/>
        <v>0</v>
      </c>
      <c r="AR210" s="150" t="s">
        <v>234</v>
      </c>
      <c r="AT210" s="150" t="s">
        <v>161</v>
      </c>
      <c r="AU210" s="150" t="s">
        <v>85</v>
      </c>
      <c r="AY210" s="16" t="s">
        <v>158</v>
      </c>
      <c r="BE210" s="151">
        <f t="shared" si="24"/>
        <v>0</v>
      </c>
      <c r="BF210" s="151">
        <f t="shared" si="25"/>
        <v>0</v>
      </c>
      <c r="BG210" s="151">
        <f t="shared" si="26"/>
        <v>0</v>
      </c>
      <c r="BH210" s="151">
        <f t="shared" si="27"/>
        <v>0</v>
      </c>
      <c r="BI210" s="151">
        <f t="shared" si="28"/>
        <v>0</v>
      </c>
      <c r="BJ210" s="16" t="s">
        <v>83</v>
      </c>
      <c r="BK210" s="151">
        <f t="shared" si="29"/>
        <v>0</v>
      </c>
      <c r="BL210" s="16" t="s">
        <v>234</v>
      </c>
      <c r="BM210" s="150" t="s">
        <v>1668</v>
      </c>
    </row>
    <row r="211" spans="2:65" s="1" customFormat="1" ht="33" customHeight="1">
      <c r="B211" s="137"/>
      <c r="C211" s="138" t="s">
        <v>456</v>
      </c>
      <c r="D211" s="138" t="s">
        <v>161</v>
      </c>
      <c r="E211" s="139" t="s">
        <v>910</v>
      </c>
      <c r="F211" s="140" t="s">
        <v>911</v>
      </c>
      <c r="G211" s="141" t="s">
        <v>164</v>
      </c>
      <c r="H211" s="142">
        <v>4</v>
      </c>
      <c r="I211" s="143"/>
      <c r="J211" s="144">
        <f t="shared" si="20"/>
        <v>0</v>
      </c>
      <c r="K211" s="145"/>
      <c r="L211" s="31"/>
      <c r="M211" s="146" t="s">
        <v>1</v>
      </c>
      <c r="N211" s="147" t="s">
        <v>41</v>
      </c>
      <c r="P211" s="148">
        <f t="shared" si="21"/>
        <v>0</v>
      </c>
      <c r="Q211" s="148">
        <v>9.1999999999999998E-3</v>
      </c>
      <c r="R211" s="148">
        <f t="shared" si="22"/>
        <v>3.6799999999999999E-2</v>
      </c>
      <c r="S211" s="148">
        <v>0</v>
      </c>
      <c r="T211" s="149">
        <f t="shared" si="23"/>
        <v>0</v>
      </c>
      <c r="AR211" s="150" t="s">
        <v>234</v>
      </c>
      <c r="AT211" s="150" t="s">
        <v>161</v>
      </c>
      <c r="AU211" s="150" t="s">
        <v>85</v>
      </c>
      <c r="AY211" s="16" t="s">
        <v>158</v>
      </c>
      <c r="BE211" s="151">
        <f t="shared" si="24"/>
        <v>0</v>
      </c>
      <c r="BF211" s="151">
        <f t="shared" si="25"/>
        <v>0</v>
      </c>
      <c r="BG211" s="151">
        <f t="shared" si="26"/>
        <v>0</v>
      </c>
      <c r="BH211" s="151">
        <f t="shared" si="27"/>
        <v>0</v>
      </c>
      <c r="BI211" s="151">
        <f t="shared" si="28"/>
        <v>0</v>
      </c>
      <c r="BJ211" s="16" t="s">
        <v>83</v>
      </c>
      <c r="BK211" s="151">
        <f t="shared" si="29"/>
        <v>0</v>
      </c>
      <c r="BL211" s="16" t="s">
        <v>234</v>
      </c>
      <c r="BM211" s="150" t="s">
        <v>1669</v>
      </c>
    </row>
    <row r="212" spans="2:65" s="1" customFormat="1" ht="24.2" customHeight="1">
      <c r="B212" s="137"/>
      <c r="C212" s="138" t="s">
        <v>462</v>
      </c>
      <c r="D212" s="138" t="s">
        <v>161</v>
      </c>
      <c r="E212" s="139" t="s">
        <v>913</v>
      </c>
      <c r="F212" s="140" t="s">
        <v>914</v>
      </c>
      <c r="G212" s="141" t="s">
        <v>205</v>
      </c>
      <c r="H212" s="142">
        <v>0.20799999999999999</v>
      </c>
      <c r="I212" s="143"/>
      <c r="J212" s="144">
        <f t="shared" si="20"/>
        <v>0</v>
      </c>
      <c r="K212" s="145"/>
      <c r="L212" s="31"/>
      <c r="M212" s="146" t="s">
        <v>1</v>
      </c>
      <c r="N212" s="147" t="s">
        <v>41</v>
      </c>
      <c r="P212" s="148">
        <f t="shared" si="21"/>
        <v>0</v>
      </c>
      <c r="Q212" s="148">
        <v>0</v>
      </c>
      <c r="R212" s="148">
        <f t="shared" si="22"/>
        <v>0</v>
      </c>
      <c r="S212" s="148">
        <v>0</v>
      </c>
      <c r="T212" s="149">
        <f t="shared" si="23"/>
        <v>0</v>
      </c>
      <c r="AR212" s="150" t="s">
        <v>234</v>
      </c>
      <c r="AT212" s="150" t="s">
        <v>161</v>
      </c>
      <c r="AU212" s="150" t="s">
        <v>85</v>
      </c>
      <c r="AY212" s="16" t="s">
        <v>158</v>
      </c>
      <c r="BE212" s="151">
        <f t="shared" si="24"/>
        <v>0</v>
      </c>
      <c r="BF212" s="151">
        <f t="shared" si="25"/>
        <v>0</v>
      </c>
      <c r="BG212" s="151">
        <f t="shared" si="26"/>
        <v>0</v>
      </c>
      <c r="BH212" s="151">
        <f t="shared" si="27"/>
        <v>0</v>
      </c>
      <c r="BI212" s="151">
        <f t="shared" si="28"/>
        <v>0</v>
      </c>
      <c r="BJ212" s="16" t="s">
        <v>83</v>
      </c>
      <c r="BK212" s="151">
        <f t="shared" si="29"/>
        <v>0</v>
      </c>
      <c r="BL212" s="16" t="s">
        <v>234</v>
      </c>
      <c r="BM212" s="150" t="s">
        <v>1670</v>
      </c>
    </row>
    <row r="213" spans="2:65" s="1" customFormat="1" ht="49.9" customHeight="1">
      <c r="B213" s="31"/>
      <c r="E213" s="128" t="s">
        <v>739</v>
      </c>
      <c r="F213" s="128" t="s">
        <v>740</v>
      </c>
      <c r="J213" s="116">
        <f t="shared" ref="J213:J218" si="30">BK213</f>
        <v>0</v>
      </c>
      <c r="L213" s="31"/>
      <c r="M213" s="186"/>
      <c r="T213" s="55"/>
      <c r="AT213" s="16" t="s">
        <v>75</v>
      </c>
      <c r="AU213" s="16" t="s">
        <v>76</v>
      </c>
      <c r="AY213" s="16" t="s">
        <v>741</v>
      </c>
      <c r="BK213" s="151">
        <f>SUM(BK214:BK218)</f>
        <v>0</v>
      </c>
    </row>
    <row r="214" spans="2:65" s="1" customFormat="1" ht="16.350000000000001" customHeight="1">
      <c r="B214" s="31"/>
      <c r="C214" s="187" t="s">
        <v>1</v>
      </c>
      <c r="D214" s="187" t="s">
        <v>161</v>
      </c>
      <c r="E214" s="188" t="s">
        <v>1</v>
      </c>
      <c r="F214" s="189" t="s">
        <v>1</v>
      </c>
      <c r="G214" s="190" t="s">
        <v>1</v>
      </c>
      <c r="H214" s="191"/>
      <c r="I214" s="192"/>
      <c r="J214" s="193">
        <f t="shared" si="30"/>
        <v>0</v>
      </c>
      <c r="K214" s="194"/>
      <c r="L214" s="31"/>
      <c r="M214" s="195" t="s">
        <v>1</v>
      </c>
      <c r="N214" s="196" t="s">
        <v>41</v>
      </c>
      <c r="T214" s="55"/>
      <c r="AT214" s="16" t="s">
        <v>741</v>
      </c>
      <c r="AU214" s="16" t="s">
        <v>83</v>
      </c>
      <c r="AY214" s="16" t="s">
        <v>741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6" t="s">
        <v>83</v>
      </c>
      <c r="BK214" s="151">
        <f>I214*H214</f>
        <v>0</v>
      </c>
    </row>
    <row r="215" spans="2:65" s="1" customFormat="1" ht="16.350000000000001" customHeight="1">
      <c r="B215" s="31"/>
      <c r="C215" s="187" t="s">
        <v>1</v>
      </c>
      <c r="D215" s="187" t="s">
        <v>161</v>
      </c>
      <c r="E215" s="188" t="s">
        <v>1</v>
      </c>
      <c r="F215" s="189" t="s">
        <v>1</v>
      </c>
      <c r="G215" s="190" t="s">
        <v>1</v>
      </c>
      <c r="H215" s="191"/>
      <c r="I215" s="192"/>
      <c r="J215" s="193">
        <f t="shared" si="30"/>
        <v>0</v>
      </c>
      <c r="K215" s="194"/>
      <c r="L215" s="31"/>
      <c r="M215" s="195" t="s">
        <v>1</v>
      </c>
      <c r="N215" s="196" t="s">
        <v>41</v>
      </c>
      <c r="T215" s="55"/>
      <c r="AT215" s="16" t="s">
        <v>741</v>
      </c>
      <c r="AU215" s="16" t="s">
        <v>83</v>
      </c>
      <c r="AY215" s="16" t="s">
        <v>741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6" t="s">
        <v>83</v>
      </c>
      <c r="BK215" s="151">
        <f>I215*H215</f>
        <v>0</v>
      </c>
    </row>
    <row r="216" spans="2:65" s="1" customFormat="1" ht="16.350000000000001" customHeight="1">
      <c r="B216" s="31"/>
      <c r="C216" s="187" t="s">
        <v>1</v>
      </c>
      <c r="D216" s="187" t="s">
        <v>161</v>
      </c>
      <c r="E216" s="188" t="s">
        <v>1</v>
      </c>
      <c r="F216" s="189" t="s">
        <v>1</v>
      </c>
      <c r="G216" s="190" t="s">
        <v>1</v>
      </c>
      <c r="H216" s="191"/>
      <c r="I216" s="192"/>
      <c r="J216" s="193">
        <f t="shared" si="30"/>
        <v>0</v>
      </c>
      <c r="K216" s="194"/>
      <c r="L216" s="31"/>
      <c r="M216" s="195" t="s">
        <v>1</v>
      </c>
      <c r="N216" s="196" t="s">
        <v>41</v>
      </c>
      <c r="T216" s="55"/>
      <c r="AT216" s="16" t="s">
        <v>741</v>
      </c>
      <c r="AU216" s="16" t="s">
        <v>83</v>
      </c>
      <c r="AY216" s="16" t="s">
        <v>741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6" t="s">
        <v>83</v>
      </c>
      <c r="BK216" s="151">
        <f>I216*H216</f>
        <v>0</v>
      </c>
    </row>
    <row r="217" spans="2:65" s="1" customFormat="1" ht="16.350000000000001" customHeight="1">
      <c r="B217" s="31"/>
      <c r="C217" s="187" t="s">
        <v>1</v>
      </c>
      <c r="D217" s="187" t="s">
        <v>161</v>
      </c>
      <c r="E217" s="188" t="s">
        <v>1</v>
      </c>
      <c r="F217" s="189" t="s">
        <v>1</v>
      </c>
      <c r="G217" s="190" t="s">
        <v>1</v>
      </c>
      <c r="H217" s="191"/>
      <c r="I217" s="192"/>
      <c r="J217" s="193">
        <f t="shared" si="30"/>
        <v>0</v>
      </c>
      <c r="K217" s="194"/>
      <c r="L217" s="31"/>
      <c r="M217" s="195" t="s">
        <v>1</v>
      </c>
      <c r="N217" s="196" t="s">
        <v>41</v>
      </c>
      <c r="T217" s="55"/>
      <c r="AT217" s="16" t="s">
        <v>741</v>
      </c>
      <c r="AU217" s="16" t="s">
        <v>83</v>
      </c>
      <c r="AY217" s="16" t="s">
        <v>741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6" t="s">
        <v>83</v>
      </c>
      <c r="BK217" s="151">
        <f>I217*H217</f>
        <v>0</v>
      </c>
    </row>
    <row r="218" spans="2:65" s="1" customFormat="1" ht="16.350000000000001" customHeight="1">
      <c r="B218" s="31"/>
      <c r="C218" s="187" t="s">
        <v>1</v>
      </c>
      <c r="D218" s="187" t="s">
        <v>161</v>
      </c>
      <c r="E218" s="188" t="s">
        <v>1</v>
      </c>
      <c r="F218" s="189" t="s">
        <v>1</v>
      </c>
      <c r="G218" s="190" t="s">
        <v>1</v>
      </c>
      <c r="H218" s="191"/>
      <c r="I218" s="192"/>
      <c r="J218" s="193">
        <f t="shared" si="30"/>
        <v>0</v>
      </c>
      <c r="K218" s="194"/>
      <c r="L218" s="31"/>
      <c r="M218" s="195" t="s">
        <v>1</v>
      </c>
      <c r="N218" s="196" t="s">
        <v>41</v>
      </c>
      <c r="O218" s="197"/>
      <c r="P218" s="197"/>
      <c r="Q218" s="197"/>
      <c r="R218" s="197"/>
      <c r="S218" s="197"/>
      <c r="T218" s="198"/>
      <c r="AT218" s="16" t="s">
        <v>741</v>
      </c>
      <c r="AU218" s="16" t="s">
        <v>83</v>
      </c>
      <c r="AY218" s="16" t="s">
        <v>741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6" t="s">
        <v>83</v>
      </c>
      <c r="BK218" s="151">
        <f>I218*H218</f>
        <v>0</v>
      </c>
    </row>
    <row r="219" spans="2:65" s="1" customFormat="1" ht="6.95" customHeight="1">
      <c r="B219" s="43"/>
      <c r="C219" s="44"/>
      <c r="D219" s="44"/>
      <c r="E219" s="44"/>
      <c r="F219" s="44"/>
      <c r="G219" s="44"/>
      <c r="H219" s="44"/>
      <c r="I219" s="44"/>
      <c r="J219" s="44"/>
      <c r="K219" s="44"/>
      <c r="L219" s="31"/>
    </row>
  </sheetData>
  <autoFilter ref="C131:K218" xr:uid="{00000000-0009-0000-0000-000007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214:D219" xr:uid="{00000000-0002-0000-0700-000000000000}">
      <formula1>"K, M"</formula1>
    </dataValidation>
    <dataValidation type="list" allowBlank="1" showInputMessage="1" showErrorMessage="1" error="Povoleny jsou hodnoty základní, snížená, zákl. přenesená, sníž. přenesená, nulová." sqref="N214:N219" xr:uid="{00000000-0002-0000-07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107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113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2" t="str">
        <f>'Rekapitulace stavby'!K6</f>
        <v>Stavební úpravy školských objektů a zahrady ZŠ Nepomucká</v>
      </c>
      <c r="F7" s="243"/>
      <c r="G7" s="243"/>
      <c r="H7" s="243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2" t="s">
        <v>1230</v>
      </c>
      <c r="F9" s="244"/>
      <c r="G9" s="244"/>
      <c r="H9" s="244"/>
      <c r="L9" s="31"/>
    </row>
    <row r="10" spans="2:46" s="1" customFormat="1" ht="12" customHeight="1">
      <c r="B10" s="31"/>
      <c r="D10" s="26" t="s">
        <v>742</v>
      </c>
      <c r="L10" s="31"/>
    </row>
    <row r="11" spans="2:46" s="1" customFormat="1" ht="16.5" customHeight="1">
      <c r="B11" s="31"/>
      <c r="E11" s="204" t="s">
        <v>1671</v>
      </c>
      <c r="F11" s="244"/>
      <c r="G11" s="244"/>
      <c r="H11" s="244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45342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5" t="str">
        <f>'Rekapitulace stavby'!E14</f>
        <v>Vyplň údaj</v>
      </c>
      <c r="F20" s="210"/>
      <c r="G20" s="210"/>
      <c r="H20" s="210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">
        <v>29</v>
      </c>
      <c r="L22" s="31"/>
    </row>
    <row r="23" spans="2:12" s="1" customFormat="1" ht="18" customHeight="1">
      <c r="B23" s="31"/>
      <c r="E23" s="24" t="s">
        <v>30</v>
      </c>
      <c r="I23" s="26" t="s">
        <v>25</v>
      </c>
      <c r="J23" s="24" t="s">
        <v>31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3"/>
      <c r="E29" s="215" t="s">
        <v>1</v>
      </c>
      <c r="F29" s="215"/>
      <c r="G29" s="215"/>
      <c r="H29" s="215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ROUND(J129,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ROUND((ROUND((SUM(BE129:BE158)),  2) + SUM(BE160:BE164)), 2)</f>
        <v>0</v>
      </c>
      <c r="I35" s="95">
        <v>0.21</v>
      </c>
      <c r="J35" s="85">
        <f>ROUND((ROUND(((SUM(BE129:BE158))*I35),  2) + (SUM(BE160:BE164)*I35)),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ROUND((ROUND((SUM(BF129:BF158)),  2) + SUM(BF160:BF164)), 2)</f>
        <v>0</v>
      </c>
      <c r="I36" s="95">
        <v>0.12</v>
      </c>
      <c r="J36" s="85">
        <f>ROUND((ROUND(((SUM(BF129:BF158))*I36),  2) + (SUM(BF160:BF164)*I36)),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ROUND((ROUND((SUM(BG129:BG158)),  2) + SUM(BG160:BG164)),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ROUND((ROUND((SUM(BH129:BH158)),  2) + SUM(BH160:BH164)),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ROUND((ROUND((SUM(BI129:BI158)),  2) + SUM(BI160:BI164)),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116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42" t="str">
        <f>E7</f>
        <v>Stavební úpravy školských objektů a zahrady ZŠ Nepomucká</v>
      </c>
      <c r="F85" s="243"/>
      <c r="G85" s="243"/>
      <c r="H85" s="243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2" t="s">
        <v>1230</v>
      </c>
      <c r="F87" s="244"/>
      <c r="G87" s="244"/>
      <c r="H87" s="244"/>
      <c r="L87" s="31"/>
    </row>
    <row r="88" spans="2:12" s="1" customFormat="1" ht="12" customHeight="1">
      <c r="B88" s="31"/>
      <c r="C88" s="26" t="s">
        <v>742</v>
      </c>
      <c r="L88" s="31"/>
    </row>
    <row r="89" spans="2:12" s="1" customFormat="1" ht="16.5" customHeight="1">
      <c r="B89" s="31"/>
      <c r="E89" s="204" t="str">
        <f>E11</f>
        <v>SO-02 VYT - Vytápění</v>
      </c>
      <c r="F89" s="244"/>
      <c r="G89" s="244"/>
      <c r="H89" s="244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45342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>ABCD studio s.r.o.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33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117</v>
      </c>
      <c r="D96" s="96"/>
      <c r="E96" s="96"/>
      <c r="F96" s="96"/>
      <c r="G96" s="96"/>
      <c r="H96" s="96"/>
      <c r="I96" s="96"/>
      <c r="J96" s="105" t="s">
        <v>118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119</v>
      </c>
      <c r="J98" s="65">
        <f>J129</f>
        <v>0</v>
      </c>
      <c r="L98" s="31"/>
      <c r="AU98" s="16" t="s">
        <v>120</v>
      </c>
    </row>
    <row r="99" spans="2:47" s="8" customFormat="1" ht="24.95" customHeight="1">
      <c r="B99" s="107"/>
      <c r="D99" s="108" t="s">
        <v>121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47" s="9" customFormat="1" ht="19.899999999999999" customHeight="1">
      <c r="B100" s="111"/>
      <c r="D100" s="112" t="s">
        <v>126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2:47" s="9" customFormat="1" ht="19.899999999999999" customHeight="1">
      <c r="B101" s="111"/>
      <c r="D101" s="112" t="s">
        <v>127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9" customFormat="1" ht="19.899999999999999" customHeight="1">
      <c r="B102" s="111"/>
      <c r="D102" s="112" t="s">
        <v>128</v>
      </c>
      <c r="E102" s="113"/>
      <c r="F102" s="113"/>
      <c r="G102" s="113"/>
      <c r="H102" s="113"/>
      <c r="I102" s="113"/>
      <c r="J102" s="114">
        <f>J135</f>
        <v>0</v>
      </c>
      <c r="L102" s="111"/>
    </row>
    <row r="103" spans="2:47" s="9" customFormat="1" ht="19.899999999999999" customHeight="1">
      <c r="B103" s="111"/>
      <c r="D103" s="112" t="s">
        <v>129</v>
      </c>
      <c r="E103" s="113"/>
      <c r="F103" s="113"/>
      <c r="G103" s="113"/>
      <c r="H103" s="113"/>
      <c r="I103" s="113"/>
      <c r="J103" s="114">
        <f>J144</f>
        <v>0</v>
      </c>
      <c r="L103" s="111"/>
    </row>
    <row r="104" spans="2:47" s="8" customFormat="1" ht="24.95" customHeight="1">
      <c r="B104" s="107"/>
      <c r="D104" s="108" t="s">
        <v>130</v>
      </c>
      <c r="E104" s="109"/>
      <c r="F104" s="109"/>
      <c r="G104" s="109"/>
      <c r="H104" s="109"/>
      <c r="I104" s="109"/>
      <c r="J104" s="110">
        <f>J146</f>
        <v>0</v>
      </c>
      <c r="L104" s="107"/>
    </row>
    <row r="105" spans="2:47" s="9" customFormat="1" ht="19.899999999999999" customHeight="1">
      <c r="B105" s="111"/>
      <c r="D105" s="112" t="s">
        <v>980</v>
      </c>
      <c r="E105" s="113"/>
      <c r="F105" s="113"/>
      <c r="G105" s="113"/>
      <c r="H105" s="113"/>
      <c r="I105" s="113"/>
      <c r="J105" s="114">
        <f>J147</f>
        <v>0</v>
      </c>
      <c r="L105" s="111"/>
    </row>
    <row r="106" spans="2:47" s="9" customFormat="1" ht="19.899999999999999" customHeight="1">
      <c r="B106" s="111"/>
      <c r="D106" s="112" t="s">
        <v>982</v>
      </c>
      <c r="E106" s="113"/>
      <c r="F106" s="113"/>
      <c r="G106" s="113"/>
      <c r="H106" s="113"/>
      <c r="I106" s="113"/>
      <c r="J106" s="114">
        <f>J155</f>
        <v>0</v>
      </c>
      <c r="L106" s="111"/>
    </row>
    <row r="107" spans="2:47" s="8" customFormat="1" ht="21.75" customHeight="1">
      <c r="B107" s="107"/>
      <c r="D107" s="115" t="s">
        <v>142</v>
      </c>
      <c r="J107" s="116">
        <f>J159</f>
        <v>0</v>
      </c>
      <c r="L107" s="107"/>
    </row>
    <row r="108" spans="2:47" s="1" customFormat="1" ht="21.75" customHeight="1">
      <c r="B108" s="31"/>
      <c r="L108" s="31"/>
    </row>
    <row r="109" spans="2:47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20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20" s="1" customFormat="1" ht="24.95" customHeight="1">
      <c r="B114" s="31"/>
      <c r="C114" s="20" t="s">
        <v>143</v>
      </c>
      <c r="L114" s="31"/>
    </row>
    <row r="115" spans="2:20" s="1" customFormat="1" ht="6.95" customHeight="1">
      <c r="B115" s="31"/>
      <c r="L115" s="31"/>
    </row>
    <row r="116" spans="2:20" s="1" customFormat="1" ht="12" customHeight="1">
      <c r="B116" s="31"/>
      <c r="C116" s="26" t="s">
        <v>16</v>
      </c>
      <c r="L116" s="31"/>
    </row>
    <row r="117" spans="2:20" s="1" customFormat="1" ht="16.5" customHeight="1">
      <c r="B117" s="31"/>
      <c r="E117" s="242" t="str">
        <f>E7</f>
        <v>Stavební úpravy školských objektů a zahrady ZŠ Nepomucká</v>
      </c>
      <c r="F117" s="243"/>
      <c r="G117" s="243"/>
      <c r="H117" s="243"/>
      <c r="L117" s="31"/>
    </row>
    <row r="118" spans="2:20" ht="12" customHeight="1">
      <c r="B118" s="19"/>
      <c r="C118" s="26" t="s">
        <v>114</v>
      </c>
      <c r="L118" s="19"/>
    </row>
    <row r="119" spans="2:20" s="1" customFormat="1" ht="16.5" customHeight="1">
      <c r="B119" s="31"/>
      <c r="E119" s="242" t="s">
        <v>1230</v>
      </c>
      <c r="F119" s="244"/>
      <c r="G119" s="244"/>
      <c r="H119" s="244"/>
      <c r="L119" s="31"/>
    </row>
    <row r="120" spans="2:20" s="1" customFormat="1" ht="12" customHeight="1">
      <c r="B120" s="31"/>
      <c r="C120" s="26" t="s">
        <v>742</v>
      </c>
      <c r="L120" s="31"/>
    </row>
    <row r="121" spans="2:20" s="1" customFormat="1" ht="16.5" customHeight="1">
      <c r="B121" s="31"/>
      <c r="E121" s="204" t="str">
        <f>E11</f>
        <v>SO-02 VYT - Vytápění</v>
      </c>
      <c r="F121" s="244"/>
      <c r="G121" s="244"/>
      <c r="H121" s="244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F14</f>
        <v xml:space="preserve"> </v>
      </c>
      <c r="I123" s="26" t="s">
        <v>22</v>
      </c>
      <c r="J123" s="51">
        <f>IF(J14="","",J14)</f>
        <v>45342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23</v>
      </c>
      <c r="F125" s="24" t="str">
        <f>E17</f>
        <v xml:space="preserve"> </v>
      </c>
      <c r="I125" s="26" t="s">
        <v>28</v>
      </c>
      <c r="J125" s="29" t="str">
        <f>E23</f>
        <v>ABCD studio s.r.o.</v>
      </c>
      <c r="L125" s="31"/>
    </row>
    <row r="126" spans="2:20" s="1" customFormat="1" ht="15.2" customHeight="1">
      <c r="B126" s="31"/>
      <c r="C126" s="26" t="s">
        <v>26</v>
      </c>
      <c r="F126" s="24" t="str">
        <f>IF(E20="","",E20)</f>
        <v>Vyplň údaj</v>
      </c>
      <c r="I126" s="26" t="s">
        <v>33</v>
      </c>
      <c r="J126" s="29" t="str">
        <f>E26</f>
        <v xml:space="preserve"> 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7"/>
      <c r="C128" s="118" t="s">
        <v>144</v>
      </c>
      <c r="D128" s="119" t="s">
        <v>61</v>
      </c>
      <c r="E128" s="119" t="s">
        <v>57</v>
      </c>
      <c r="F128" s="119" t="s">
        <v>58</v>
      </c>
      <c r="G128" s="119" t="s">
        <v>145</v>
      </c>
      <c r="H128" s="119" t="s">
        <v>146</v>
      </c>
      <c r="I128" s="119" t="s">
        <v>147</v>
      </c>
      <c r="J128" s="120" t="s">
        <v>118</v>
      </c>
      <c r="K128" s="121" t="s">
        <v>148</v>
      </c>
      <c r="L128" s="117"/>
      <c r="M128" s="58" t="s">
        <v>1</v>
      </c>
      <c r="N128" s="59" t="s">
        <v>40</v>
      </c>
      <c r="O128" s="59" t="s">
        <v>149</v>
      </c>
      <c r="P128" s="59" t="s">
        <v>150</v>
      </c>
      <c r="Q128" s="59" t="s">
        <v>151</v>
      </c>
      <c r="R128" s="59" t="s">
        <v>152</v>
      </c>
      <c r="S128" s="59" t="s">
        <v>153</v>
      </c>
      <c r="T128" s="60" t="s">
        <v>154</v>
      </c>
    </row>
    <row r="129" spans="2:65" s="1" customFormat="1" ht="22.9" customHeight="1">
      <c r="B129" s="31"/>
      <c r="C129" s="63" t="s">
        <v>155</v>
      </c>
      <c r="J129" s="122">
        <f>BK129</f>
        <v>0</v>
      </c>
      <c r="L129" s="31"/>
      <c r="M129" s="61"/>
      <c r="N129" s="52"/>
      <c r="O129" s="52"/>
      <c r="P129" s="123">
        <f>P130+P146+P159</f>
        <v>0</v>
      </c>
      <c r="Q129" s="52"/>
      <c r="R129" s="123">
        <f>R130+R146+R159</f>
        <v>1.1565699999999999</v>
      </c>
      <c r="S129" s="52"/>
      <c r="T129" s="124">
        <f>T130+T146+T159</f>
        <v>6.1289999999999997E-2</v>
      </c>
      <c r="AT129" s="16" t="s">
        <v>75</v>
      </c>
      <c r="AU129" s="16" t="s">
        <v>120</v>
      </c>
      <c r="BK129" s="125">
        <f>BK130+BK146+BK159</f>
        <v>0</v>
      </c>
    </row>
    <row r="130" spans="2:65" s="11" customFormat="1" ht="25.9" customHeight="1">
      <c r="B130" s="126"/>
      <c r="D130" s="127" t="s">
        <v>75</v>
      </c>
      <c r="E130" s="128" t="s">
        <v>156</v>
      </c>
      <c r="F130" s="128" t="s">
        <v>157</v>
      </c>
      <c r="I130" s="129"/>
      <c r="J130" s="116">
        <f>BK130</f>
        <v>0</v>
      </c>
      <c r="L130" s="126"/>
      <c r="M130" s="130"/>
      <c r="P130" s="131">
        <f>P131+P133+P135+P144</f>
        <v>0</v>
      </c>
      <c r="R130" s="131">
        <f>R131+R133+R135+R144</f>
        <v>1.1505099999999999</v>
      </c>
      <c r="T130" s="132">
        <f>T131+T133+T135+T144</f>
        <v>1.2E-2</v>
      </c>
      <c r="AR130" s="127" t="s">
        <v>83</v>
      </c>
      <c r="AT130" s="133" t="s">
        <v>75</v>
      </c>
      <c r="AU130" s="133" t="s">
        <v>76</v>
      </c>
      <c r="AY130" s="127" t="s">
        <v>158</v>
      </c>
      <c r="BK130" s="134">
        <f>BK131+BK133+BK135+BK144</f>
        <v>0</v>
      </c>
    </row>
    <row r="131" spans="2:65" s="11" customFormat="1" ht="22.9" customHeight="1">
      <c r="B131" s="126"/>
      <c r="D131" s="127" t="s">
        <v>75</v>
      </c>
      <c r="E131" s="135" t="s">
        <v>181</v>
      </c>
      <c r="F131" s="135" t="s">
        <v>228</v>
      </c>
      <c r="I131" s="129"/>
      <c r="J131" s="136">
        <f>BK131</f>
        <v>0</v>
      </c>
      <c r="L131" s="126"/>
      <c r="M131" s="130"/>
      <c r="P131" s="131">
        <f>P132</f>
        <v>0</v>
      </c>
      <c r="R131" s="131">
        <f>R132</f>
        <v>1.1505099999999999</v>
      </c>
      <c r="T131" s="132">
        <f>T132</f>
        <v>0</v>
      </c>
      <c r="AR131" s="127" t="s">
        <v>83</v>
      </c>
      <c r="AT131" s="133" t="s">
        <v>75</v>
      </c>
      <c r="AU131" s="133" t="s">
        <v>83</v>
      </c>
      <c r="AY131" s="127" t="s">
        <v>158</v>
      </c>
      <c r="BK131" s="134">
        <f>BK132</f>
        <v>0</v>
      </c>
    </row>
    <row r="132" spans="2:65" s="1" customFormat="1" ht="24.2" customHeight="1">
      <c r="B132" s="137"/>
      <c r="C132" s="138" t="s">
        <v>83</v>
      </c>
      <c r="D132" s="138" t="s">
        <v>161</v>
      </c>
      <c r="E132" s="139" t="s">
        <v>983</v>
      </c>
      <c r="F132" s="140" t="s">
        <v>984</v>
      </c>
      <c r="G132" s="141" t="s">
        <v>190</v>
      </c>
      <c r="H132" s="142">
        <v>0.5</v>
      </c>
      <c r="I132" s="143"/>
      <c r="J132" s="144">
        <f>ROUND(I132*H132,2)</f>
        <v>0</v>
      </c>
      <c r="K132" s="145"/>
      <c r="L132" s="31"/>
      <c r="M132" s="146" t="s">
        <v>1</v>
      </c>
      <c r="N132" s="147" t="s">
        <v>41</v>
      </c>
      <c r="P132" s="148">
        <f>O132*H132</f>
        <v>0</v>
      </c>
      <c r="Q132" s="148">
        <v>2.3010199999999998</v>
      </c>
      <c r="R132" s="148">
        <f>Q132*H132</f>
        <v>1.1505099999999999</v>
      </c>
      <c r="S132" s="148">
        <v>0</v>
      </c>
      <c r="T132" s="149">
        <f>S132*H132</f>
        <v>0</v>
      </c>
      <c r="AR132" s="150" t="s">
        <v>165</v>
      </c>
      <c r="AT132" s="150" t="s">
        <v>161</v>
      </c>
      <c r="AU132" s="150" t="s">
        <v>85</v>
      </c>
      <c r="AY132" s="16" t="s">
        <v>158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6" t="s">
        <v>83</v>
      </c>
      <c r="BK132" s="151">
        <f>ROUND(I132*H132,2)</f>
        <v>0</v>
      </c>
      <c r="BL132" s="16" t="s">
        <v>165</v>
      </c>
      <c r="BM132" s="150" t="s">
        <v>1672</v>
      </c>
    </row>
    <row r="133" spans="2:65" s="11" customFormat="1" ht="22.9" customHeight="1">
      <c r="B133" s="126"/>
      <c r="D133" s="127" t="s">
        <v>75</v>
      </c>
      <c r="E133" s="135" t="s">
        <v>198</v>
      </c>
      <c r="F133" s="135" t="s">
        <v>293</v>
      </c>
      <c r="I133" s="129"/>
      <c r="J133" s="136">
        <f>BK133</f>
        <v>0</v>
      </c>
      <c r="L133" s="126"/>
      <c r="M133" s="130"/>
      <c r="P133" s="131">
        <f>P134</f>
        <v>0</v>
      </c>
      <c r="R133" s="131">
        <f>R134</f>
        <v>0</v>
      </c>
      <c r="T133" s="132">
        <f>T134</f>
        <v>1.2E-2</v>
      </c>
      <c r="AR133" s="127" t="s">
        <v>83</v>
      </c>
      <c r="AT133" s="133" t="s">
        <v>75</v>
      </c>
      <c r="AU133" s="133" t="s">
        <v>83</v>
      </c>
      <c r="AY133" s="127" t="s">
        <v>158</v>
      </c>
      <c r="BK133" s="134">
        <f>BK134</f>
        <v>0</v>
      </c>
    </row>
    <row r="134" spans="2:65" s="1" customFormat="1" ht="24.2" customHeight="1">
      <c r="B134" s="137"/>
      <c r="C134" s="138" t="s">
        <v>85</v>
      </c>
      <c r="D134" s="138" t="s">
        <v>161</v>
      </c>
      <c r="E134" s="139" t="s">
        <v>749</v>
      </c>
      <c r="F134" s="140" t="s">
        <v>750</v>
      </c>
      <c r="G134" s="141" t="s">
        <v>263</v>
      </c>
      <c r="H134" s="142">
        <v>2</v>
      </c>
      <c r="I134" s="143"/>
      <c r="J134" s="144">
        <f>ROUND(I134*H134,2)</f>
        <v>0</v>
      </c>
      <c r="K134" s="145"/>
      <c r="L134" s="31"/>
      <c r="M134" s="146" t="s">
        <v>1</v>
      </c>
      <c r="N134" s="147" t="s">
        <v>41</v>
      </c>
      <c r="P134" s="148">
        <f>O134*H134</f>
        <v>0</v>
      </c>
      <c r="Q134" s="148">
        <v>0</v>
      </c>
      <c r="R134" s="148">
        <f>Q134*H134</f>
        <v>0</v>
      </c>
      <c r="S134" s="148">
        <v>6.0000000000000001E-3</v>
      </c>
      <c r="T134" s="149">
        <f>S134*H134</f>
        <v>1.2E-2</v>
      </c>
      <c r="AR134" s="150" t="s">
        <v>165</v>
      </c>
      <c r="AT134" s="150" t="s">
        <v>161</v>
      </c>
      <c r="AU134" s="150" t="s">
        <v>85</v>
      </c>
      <c r="AY134" s="16" t="s">
        <v>158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6" t="s">
        <v>83</v>
      </c>
      <c r="BK134" s="151">
        <f>ROUND(I134*H134,2)</f>
        <v>0</v>
      </c>
      <c r="BL134" s="16" t="s">
        <v>165</v>
      </c>
      <c r="BM134" s="150" t="s">
        <v>1673</v>
      </c>
    </row>
    <row r="135" spans="2:65" s="11" customFormat="1" ht="22.9" customHeight="1">
      <c r="B135" s="126"/>
      <c r="D135" s="127" t="s">
        <v>75</v>
      </c>
      <c r="E135" s="135" t="s">
        <v>314</v>
      </c>
      <c r="F135" s="135" t="s">
        <v>315</v>
      </c>
      <c r="I135" s="129"/>
      <c r="J135" s="136">
        <f>BK135</f>
        <v>0</v>
      </c>
      <c r="L135" s="126"/>
      <c r="M135" s="130"/>
      <c r="P135" s="131">
        <f>SUM(P136:P143)</f>
        <v>0</v>
      </c>
      <c r="R135" s="131">
        <f>SUM(R136:R143)</f>
        <v>0</v>
      </c>
      <c r="T135" s="132">
        <f>SUM(T136:T143)</f>
        <v>0</v>
      </c>
      <c r="AR135" s="127" t="s">
        <v>83</v>
      </c>
      <c r="AT135" s="133" t="s">
        <v>75</v>
      </c>
      <c r="AU135" s="133" t="s">
        <v>83</v>
      </c>
      <c r="AY135" s="127" t="s">
        <v>158</v>
      </c>
      <c r="BK135" s="134">
        <f>SUM(BK136:BK143)</f>
        <v>0</v>
      </c>
    </row>
    <row r="136" spans="2:65" s="1" customFormat="1" ht="24.2" customHeight="1">
      <c r="B136" s="137"/>
      <c r="C136" s="138" t="s">
        <v>170</v>
      </c>
      <c r="D136" s="138" t="s">
        <v>161</v>
      </c>
      <c r="E136" s="139" t="s">
        <v>317</v>
      </c>
      <c r="F136" s="140" t="s">
        <v>318</v>
      </c>
      <c r="G136" s="141" t="s">
        <v>205</v>
      </c>
      <c r="H136" s="142">
        <v>6.0999999999999999E-2</v>
      </c>
      <c r="I136" s="143"/>
      <c r="J136" s="144">
        <f>ROUND(I136*H136,2)</f>
        <v>0</v>
      </c>
      <c r="K136" s="145"/>
      <c r="L136" s="31"/>
      <c r="M136" s="146" t="s">
        <v>1</v>
      </c>
      <c r="N136" s="147" t="s">
        <v>41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165</v>
      </c>
      <c r="AT136" s="150" t="s">
        <v>161</v>
      </c>
      <c r="AU136" s="150" t="s">
        <v>85</v>
      </c>
      <c r="AY136" s="16" t="s">
        <v>158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6" t="s">
        <v>83</v>
      </c>
      <c r="BK136" s="151">
        <f>ROUND(I136*H136,2)</f>
        <v>0</v>
      </c>
      <c r="BL136" s="16" t="s">
        <v>165</v>
      </c>
      <c r="BM136" s="150" t="s">
        <v>1674</v>
      </c>
    </row>
    <row r="137" spans="2:65" s="1" customFormat="1" ht="24.2" customHeight="1">
      <c r="B137" s="137"/>
      <c r="C137" s="138" t="s">
        <v>165</v>
      </c>
      <c r="D137" s="138" t="s">
        <v>161</v>
      </c>
      <c r="E137" s="139" t="s">
        <v>321</v>
      </c>
      <c r="F137" s="140" t="s">
        <v>322</v>
      </c>
      <c r="G137" s="141" t="s">
        <v>205</v>
      </c>
      <c r="H137" s="142">
        <v>6.0999999999999999E-2</v>
      </c>
      <c r="I137" s="143"/>
      <c r="J137" s="144">
        <f>ROUND(I137*H137,2)</f>
        <v>0</v>
      </c>
      <c r="K137" s="145"/>
      <c r="L137" s="31"/>
      <c r="M137" s="146" t="s">
        <v>1</v>
      </c>
      <c r="N137" s="147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165</v>
      </c>
      <c r="AT137" s="150" t="s">
        <v>161</v>
      </c>
      <c r="AU137" s="150" t="s">
        <v>85</v>
      </c>
      <c r="AY137" s="16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6" t="s">
        <v>83</v>
      </c>
      <c r="BK137" s="151">
        <f>ROUND(I137*H137,2)</f>
        <v>0</v>
      </c>
      <c r="BL137" s="16" t="s">
        <v>165</v>
      </c>
      <c r="BM137" s="150" t="s">
        <v>1675</v>
      </c>
    </row>
    <row r="138" spans="2:65" s="1" customFormat="1" ht="24.2" customHeight="1">
      <c r="B138" s="137"/>
      <c r="C138" s="138" t="s">
        <v>177</v>
      </c>
      <c r="D138" s="138" t="s">
        <v>161</v>
      </c>
      <c r="E138" s="139" t="s">
        <v>325</v>
      </c>
      <c r="F138" s="140" t="s">
        <v>326</v>
      </c>
      <c r="G138" s="141" t="s">
        <v>205</v>
      </c>
      <c r="H138" s="142">
        <v>0.61</v>
      </c>
      <c r="I138" s="143"/>
      <c r="J138" s="144">
        <f>ROUND(I138*H138,2)</f>
        <v>0</v>
      </c>
      <c r="K138" s="145"/>
      <c r="L138" s="31"/>
      <c r="M138" s="146" t="s">
        <v>1</v>
      </c>
      <c r="N138" s="147" t="s">
        <v>41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165</v>
      </c>
      <c r="AT138" s="150" t="s">
        <v>161</v>
      </c>
      <c r="AU138" s="150" t="s">
        <v>85</v>
      </c>
      <c r="AY138" s="16" t="s">
        <v>158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6" t="s">
        <v>83</v>
      </c>
      <c r="BK138" s="151">
        <f>ROUND(I138*H138,2)</f>
        <v>0</v>
      </c>
      <c r="BL138" s="16" t="s">
        <v>165</v>
      </c>
      <c r="BM138" s="150" t="s">
        <v>1676</v>
      </c>
    </row>
    <row r="139" spans="2:65" s="12" customFormat="1" ht="11.25">
      <c r="B139" s="152"/>
      <c r="D139" s="153" t="s">
        <v>192</v>
      </c>
      <c r="F139" s="155" t="s">
        <v>1677</v>
      </c>
      <c r="H139" s="156">
        <v>0.61</v>
      </c>
      <c r="I139" s="157"/>
      <c r="L139" s="152"/>
      <c r="M139" s="158"/>
      <c r="T139" s="159"/>
      <c r="AT139" s="154" t="s">
        <v>192</v>
      </c>
      <c r="AU139" s="154" t="s">
        <v>85</v>
      </c>
      <c r="AV139" s="12" t="s">
        <v>85</v>
      </c>
      <c r="AW139" s="12" t="s">
        <v>3</v>
      </c>
      <c r="AX139" s="12" t="s">
        <v>83</v>
      </c>
      <c r="AY139" s="154" t="s">
        <v>158</v>
      </c>
    </row>
    <row r="140" spans="2:65" s="1" customFormat="1" ht="33" customHeight="1">
      <c r="B140" s="137"/>
      <c r="C140" s="138" t="s">
        <v>181</v>
      </c>
      <c r="D140" s="138" t="s">
        <v>161</v>
      </c>
      <c r="E140" s="139" t="s">
        <v>991</v>
      </c>
      <c r="F140" s="140" t="s">
        <v>992</v>
      </c>
      <c r="G140" s="141" t="s">
        <v>205</v>
      </c>
      <c r="H140" s="142">
        <v>6.0999999999999999E-2</v>
      </c>
      <c r="I140" s="143"/>
      <c r="J140" s="144">
        <f>ROUND(I140*H140,2)</f>
        <v>0</v>
      </c>
      <c r="K140" s="145"/>
      <c r="L140" s="31"/>
      <c r="M140" s="146" t="s">
        <v>1</v>
      </c>
      <c r="N140" s="147" t="s">
        <v>41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165</v>
      </c>
      <c r="AT140" s="150" t="s">
        <v>161</v>
      </c>
      <c r="AU140" s="150" t="s">
        <v>85</v>
      </c>
      <c r="AY140" s="16" t="s">
        <v>158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6" t="s">
        <v>83</v>
      </c>
      <c r="BK140" s="151">
        <f>ROUND(I140*H140,2)</f>
        <v>0</v>
      </c>
      <c r="BL140" s="16" t="s">
        <v>165</v>
      </c>
      <c r="BM140" s="150" t="s">
        <v>1678</v>
      </c>
    </row>
    <row r="141" spans="2:65" s="1" customFormat="1" ht="16.5" customHeight="1">
      <c r="B141" s="137"/>
      <c r="C141" s="138" t="s">
        <v>187</v>
      </c>
      <c r="D141" s="138" t="s">
        <v>161</v>
      </c>
      <c r="E141" s="139" t="s">
        <v>994</v>
      </c>
      <c r="F141" s="140" t="s">
        <v>995</v>
      </c>
      <c r="G141" s="141" t="s">
        <v>205</v>
      </c>
      <c r="H141" s="142">
        <v>6.0999999999999999E-2</v>
      </c>
      <c r="I141" s="143"/>
      <c r="J141" s="144">
        <f>ROUND(I141*H141,2)</f>
        <v>0</v>
      </c>
      <c r="K141" s="145"/>
      <c r="L141" s="31"/>
      <c r="M141" s="146" t="s">
        <v>1</v>
      </c>
      <c r="N141" s="147" t="s">
        <v>41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165</v>
      </c>
      <c r="AT141" s="150" t="s">
        <v>161</v>
      </c>
      <c r="AU141" s="150" t="s">
        <v>85</v>
      </c>
      <c r="AY141" s="16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6" t="s">
        <v>83</v>
      </c>
      <c r="BK141" s="151">
        <f>ROUND(I141*H141,2)</f>
        <v>0</v>
      </c>
      <c r="BL141" s="16" t="s">
        <v>165</v>
      </c>
      <c r="BM141" s="150" t="s">
        <v>1679</v>
      </c>
    </row>
    <row r="142" spans="2:65" s="1" customFormat="1" ht="24.2" customHeight="1">
      <c r="B142" s="137"/>
      <c r="C142" s="138" t="s">
        <v>194</v>
      </c>
      <c r="D142" s="138" t="s">
        <v>161</v>
      </c>
      <c r="E142" s="139" t="s">
        <v>997</v>
      </c>
      <c r="F142" s="140" t="s">
        <v>998</v>
      </c>
      <c r="G142" s="141" t="s">
        <v>205</v>
      </c>
      <c r="H142" s="142">
        <v>6.0999999999999999E-2</v>
      </c>
      <c r="I142" s="143"/>
      <c r="J142" s="144">
        <f>ROUND(I142*H142,2)</f>
        <v>0</v>
      </c>
      <c r="K142" s="145"/>
      <c r="L142" s="31"/>
      <c r="M142" s="146" t="s">
        <v>1</v>
      </c>
      <c r="N142" s="147" t="s">
        <v>41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165</v>
      </c>
      <c r="AT142" s="150" t="s">
        <v>161</v>
      </c>
      <c r="AU142" s="150" t="s">
        <v>85</v>
      </c>
      <c r="AY142" s="16" t="s">
        <v>158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6" t="s">
        <v>83</v>
      </c>
      <c r="BK142" s="151">
        <f>ROUND(I142*H142,2)</f>
        <v>0</v>
      </c>
      <c r="BL142" s="16" t="s">
        <v>165</v>
      </c>
      <c r="BM142" s="150" t="s">
        <v>1680</v>
      </c>
    </row>
    <row r="143" spans="2:65" s="1" customFormat="1" ht="24.2" customHeight="1">
      <c r="B143" s="137"/>
      <c r="C143" s="138" t="s">
        <v>198</v>
      </c>
      <c r="D143" s="138" t="s">
        <v>161</v>
      </c>
      <c r="E143" s="139" t="s">
        <v>765</v>
      </c>
      <c r="F143" s="140" t="s">
        <v>766</v>
      </c>
      <c r="G143" s="141" t="s">
        <v>205</v>
      </c>
      <c r="H143" s="142">
        <v>6.0999999999999999E-2</v>
      </c>
      <c r="I143" s="143"/>
      <c r="J143" s="144">
        <f>ROUND(I143*H143,2)</f>
        <v>0</v>
      </c>
      <c r="K143" s="145"/>
      <c r="L143" s="31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165</v>
      </c>
      <c r="AT143" s="150" t="s">
        <v>161</v>
      </c>
      <c r="AU143" s="150" t="s">
        <v>85</v>
      </c>
      <c r="AY143" s="16" t="s">
        <v>158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6" t="s">
        <v>83</v>
      </c>
      <c r="BK143" s="151">
        <f>ROUND(I143*H143,2)</f>
        <v>0</v>
      </c>
      <c r="BL143" s="16" t="s">
        <v>165</v>
      </c>
      <c r="BM143" s="150" t="s">
        <v>1681</v>
      </c>
    </row>
    <row r="144" spans="2:65" s="11" customFormat="1" ht="22.9" customHeight="1">
      <c r="B144" s="126"/>
      <c r="D144" s="127" t="s">
        <v>75</v>
      </c>
      <c r="E144" s="135" t="s">
        <v>333</v>
      </c>
      <c r="F144" s="135" t="s">
        <v>334</v>
      </c>
      <c r="I144" s="129"/>
      <c r="J144" s="136">
        <f>BK144</f>
        <v>0</v>
      </c>
      <c r="L144" s="126"/>
      <c r="M144" s="130"/>
      <c r="P144" s="131">
        <f>P145</f>
        <v>0</v>
      </c>
      <c r="R144" s="131">
        <f>R145</f>
        <v>0</v>
      </c>
      <c r="T144" s="132">
        <f>T145</f>
        <v>0</v>
      </c>
      <c r="AR144" s="127" t="s">
        <v>83</v>
      </c>
      <c r="AT144" s="133" t="s">
        <v>75</v>
      </c>
      <c r="AU144" s="133" t="s">
        <v>83</v>
      </c>
      <c r="AY144" s="127" t="s">
        <v>158</v>
      </c>
      <c r="BK144" s="134">
        <f>BK145</f>
        <v>0</v>
      </c>
    </row>
    <row r="145" spans="2:65" s="1" customFormat="1" ht="16.5" customHeight="1">
      <c r="B145" s="137"/>
      <c r="C145" s="138" t="s">
        <v>202</v>
      </c>
      <c r="D145" s="138" t="s">
        <v>161</v>
      </c>
      <c r="E145" s="139" t="s">
        <v>336</v>
      </c>
      <c r="F145" s="140" t="s">
        <v>337</v>
      </c>
      <c r="G145" s="141" t="s">
        <v>205</v>
      </c>
      <c r="H145" s="142">
        <v>1.151</v>
      </c>
      <c r="I145" s="143"/>
      <c r="J145" s="144">
        <f>ROUND(I145*H145,2)</f>
        <v>0</v>
      </c>
      <c r="K145" s="145"/>
      <c r="L145" s="31"/>
      <c r="M145" s="146" t="s">
        <v>1</v>
      </c>
      <c r="N145" s="147" t="s">
        <v>41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165</v>
      </c>
      <c r="AT145" s="150" t="s">
        <v>161</v>
      </c>
      <c r="AU145" s="150" t="s">
        <v>85</v>
      </c>
      <c r="AY145" s="16" t="s">
        <v>158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6" t="s">
        <v>83</v>
      </c>
      <c r="BK145" s="151">
        <f>ROUND(I145*H145,2)</f>
        <v>0</v>
      </c>
      <c r="BL145" s="16" t="s">
        <v>165</v>
      </c>
      <c r="BM145" s="150" t="s">
        <v>1682</v>
      </c>
    </row>
    <row r="146" spans="2:65" s="11" customFormat="1" ht="25.9" customHeight="1">
      <c r="B146" s="126"/>
      <c r="D146" s="127" t="s">
        <v>75</v>
      </c>
      <c r="E146" s="128" t="s">
        <v>339</v>
      </c>
      <c r="F146" s="128" t="s">
        <v>340</v>
      </c>
      <c r="I146" s="129"/>
      <c r="J146" s="116">
        <f>BK146</f>
        <v>0</v>
      </c>
      <c r="L146" s="126"/>
      <c r="M146" s="130"/>
      <c r="P146" s="131">
        <f>P147+P155</f>
        <v>0</v>
      </c>
      <c r="R146" s="131">
        <f>R147+R155</f>
        <v>6.0600000000000011E-3</v>
      </c>
      <c r="T146" s="132">
        <f>T147+T155</f>
        <v>4.929E-2</v>
      </c>
      <c r="AR146" s="127" t="s">
        <v>85</v>
      </c>
      <c r="AT146" s="133" t="s">
        <v>75</v>
      </c>
      <c r="AU146" s="133" t="s">
        <v>76</v>
      </c>
      <c r="AY146" s="127" t="s">
        <v>158</v>
      </c>
      <c r="BK146" s="134">
        <f>BK147+BK155</f>
        <v>0</v>
      </c>
    </row>
    <row r="147" spans="2:65" s="11" customFormat="1" ht="22.9" customHeight="1">
      <c r="B147" s="126"/>
      <c r="D147" s="127" t="s">
        <v>75</v>
      </c>
      <c r="E147" s="135" t="s">
        <v>1002</v>
      </c>
      <c r="F147" s="135" t="s">
        <v>1003</v>
      </c>
      <c r="I147" s="129"/>
      <c r="J147" s="136">
        <f>BK147</f>
        <v>0</v>
      </c>
      <c r="L147" s="126"/>
      <c r="M147" s="130"/>
      <c r="P147" s="131">
        <f>SUM(P148:P154)</f>
        <v>0</v>
      </c>
      <c r="R147" s="131">
        <f>SUM(R148:R154)</f>
        <v>5.9600000000000009E-3</v>
      </c>
      <c r="T147" s="132">
        <f>SUM(T148:T154)</f>
        <v>2.5400000000000002E-3</v>
      </c>
      <c r="AR147" s="127" t="s">
        <v>85</v>
      </c>
      <c r="AT147" s="133" t="s">
        <v>75</v>
      </c>
      <c r="AU147" s="133" t="s">
        <v>83</v>
      </c>
      <c r="AY147" s="127" t="s">
        <v>158</v>
      </c>
      <c r="BK147" s="134">
        <f>SUM(BK148:BK154)</f>
        <v>0</v>
      </c>
    </row>
    <row r="148" spans="2:65" s="1" customFormat="1" ht="24.2" customHeight="1">
      <c r="B148" s="137"/>
      <c r="C148" s="138" t="s">
        <v>159</v>
      </c>
      <c r="D148" s="138" t="s">
        <v>161</v>
      </c>
      <c r="E148" s="139" t="s">
        <v>1004</v>
      </c>
      <c r="F148" s="140" t="s">
        <v>1005</v>
      </c>
      <c r="G148" s="141" t="s">
        <v>263</v>
      </c>
      <c r="H148" s="142">
        <v>2</v>
      </c>
      <c r="I148" s="143"/>
      <c r="J148" s="144">
        <f t="shared" ref="J148:J154" si="0">ROUND(I148*H148,2)</f>
        <v>0</v>
      </c>
      <c r="K148" s="145"/>
      <c r="L148" s="31"/>
      <c r="M148" s="146" t="s">
        <v>1</v>
      </c>
      <c r="N148" s="147" t="s">
        <v>41</v>
      </c>
      <c r="P148" s="148">
        <f t="shared" ref="P148:P154" si="1">O148*H148</f>
        <v>0</v>
      </c>
      <c r="Q148" s="148">
        <v>1.48E-3</v>
      </c>
      <c r="R148" s="148">
        <f t="shared" ref="R148:R154" si="2">Q148*H148</f>
        <v>2.96E-3</v>
      </c>
      <c r="S148" s="148">
        <v>0</v>
      </c>
      <c r="T148" s="149">
        <f t="shared" ref="T148:T154" si="3">S148*H148</f>
        <v>0</v>
      </c>
      <c r="AR148" s="150" t="s">
        <v>234</v>
      </c>
      <c r="AT148" s="150" t="s">
        <v>161</v>
      </c>
      <c r="AU148" s="150" t="s">
        <v>85</v>
      </c>
      <c r="AY148" s="16" t="s">
        <v>158</v>
      </c>
      <c r="BE148" s="151">
        <f t="shared" ref="BE148:BE154" si="4">IF(N148="základní",J148,0)</f>
        <v>0</v>
      </c>
      <c r="BF148" s="151">
        <f t="shared" ref="BF148:BF154" si="5">IF(N148="snížená",J148,0)</f>
        <v>0</v>
      </c>
      <c r="BG148" s="151">
        <f t="shared" ref="BG148:BG154" si="6">IF(N148="zákl. přenesená",J148,0)</f>
        <v>0</v>
      </c>
      <c r="BH148" s="151">
        <f t="shared" ref="BH148:BH154" si="7">IF(N148="sníž. přenesená",J148,0)</f>
        <v>0</v>
      </c>
      <c r="BI148" s="151">
        <f t="shared" ref="BI148:BI154" si="8">IF(N148="nulová",J148,0)</f>
        <v>0</v>
      </c>
      <c r="BJ148" s="16" t="s">
        <v>83</v>
      </c>
      <c r="BK148" s="151">
        <f t="shared" ref="BK148:BK154" si="9">ROUND(I148*H148,2)</f>
        <v>0</v>
      </c>
      <c r="BL148" s="16" t="s">
        <v>234</v>
      </c>
      <c r="BM148" s="150" t="s">
        <v>1683</v>
      </c>
    </row>
    <row r="149" spans="2:65" s="1" customFormat="1" ht="16.5" customHeight="1">
      <c r="B149" s="137"/>
      <c r="C149" s="138" t="s">
        <v>8</v>
      </c>
      <c r="D149" s="138" t="s">
        <v>161</v>
      </c>
      <c r="E149" s="139" t="s">
        <v>1007</v>
      </c>
      <c r="F149" s="140" t="s">
        <v>1008</v>
      </c>
      <c r="G149" s="141" t="s">
        <v>263</v>
      </c>
      <c r="H149" s="142">
        <v>1</v>
      </c>
      <c r="I149" s="143"/>
      <c r="J149" s="144">
        <f t="shared" si="0"/>
        <v>0</v>
      </c>
      <c r="K149" s="145"/>
      <c r="L149" s="31"/>
      <c r="M149" s="146" t="s">
        <v>1</v>
      </c>
      <c r="N149" s="147" t="s">
        <v>41</v>
      </c>
      <c r="P149" s="148">
        <f t="shared" si="1"/>
        <v>0</v>
      </c>
      <c r="Q149" s="148">
        <v>4.0000000000000003E-5</v>
      </c>
      <c r="R149" s="148">
        <f t="shared" si="2"/>
        <v>4.0000000000000003E-5</v>
      </c>
      <c r="S149" s="148">
        <v>2.5400000000000002E-3</v>
      </c>
      <c r="T149" s="149">
        <f t="shared" si="3"/>
        <v>2.5400000000000002E-3</v>
      </c>
      <c r="AR149" s="150" t="s">
        <v>234</v>
      </c>
      <c r="AT149" s="150" t="s">
        <v>161</v>
      </c>
      <c r="AU149" s="150" t="s">
        <v>85</v>
      </c>
      <c r="AY149" s="16" t="s">
        <v>158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6" t="s">
        <v>83</v>
      </c>
      <c r="BK149" s="151">
        <f t="shared" si="9"/>
        <v>0</v>
      </c>
      <c r="BL149" s="16" t="s">
        <v>234</v>
      </c>
      <c r="BM149" s="150" t="s">
        <v>1684</v>
      </c>
    </row>
    <row r="150" spans="2:65" s="1" customFormat="1" ht="21.75" customHeight="1">
      <c r="B150" s="137"/>
      <c r="C150" s="138" t="s">
        <v>217</v>
      </c>
      <c r="D150" s="138" t="s">
        <v>161</v>
      </c>
      <c r="E150" s="139" t="s">
        <v>1010</v>
      </c>
      <c r="F150" s="140" t="s">
        <v>1011</v>
      </c>
      <c r="G150" s="141" t="s">
        <v>263</v>
      </c>
      <c r="H150" s="142">
        <v>2</v>
      </c>
      <c r="I150" s="143"/>
      <c r="J150" s="144">
        <f t="shared" si="0"/>
        <v>0</v>
      </c>
      <c r="K150" s="145"/>
      <c r="L150" s="31"/>
      <c r="M150" s="146" t="s">
        <v>1</v>
      </c>
      <c r="N150" s="147" t="s">
        <v>41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234</v>
      </c>
      <c r="AT150" s="150" t="s">
        <v>161</v>
      </c>
      <c r="AU150" s="150" t="s">
        <v>85</v>
      </c>
      <c r="AY150" s="16" t="s">
        <v>158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6" t="s">
        <v>83</v>
      </c>
      <c r="BK150" s="151">
        <f t="shared" si="9"/>
        <v>0</v>
      </c>
      <c r="BL150" s="16" t="s">
        <v>234</v>
      </c>
      <c r="BM150" s="150" t="s">
        <v>1685</v>
      </c>
    </row>
    <row r="151" spans="2:65" s="1" customFormat="1" ht="21.75" customHeight="1">
      <c r="B151" s="137"/>
      <c r="C151" s="138" t="s">
        <v>223</v>
      </c>
      <c r="D151" s="138" t="s">
        <v>161</v>
      </c>
      <c r="E151" s="139" t="s">
        <v>1013</v>
      </c>
      <c r="F151" s="140" t="s">
        <v>1014</v>
      </c>
      <c r="G151" s="141" t="s">
        <v>366</v>
      </c>
      <c r="H151" s="142">
        <v>2</v>
      </c>
      <c r="I151" s="143"/>
      <c r="J151" s="144">
        <f t="shared" si="0"/>
        <v>0</v>
      </c>
      <c r="K151" s="145"/>
      <c r="L151" s="31"/>
      <c r="M151" s="146" t="s">
        <v>1</v>
      </c>
      <c r="N151" s="147" t="s">
        <v>41</v>
      </c>
      <c r="P151" s="148">
        <f t="shared" si="1"/>
        <v>0</v>
      </c>
      <c r="Q151" s="148">
        <v>5.4000000000000001E-4</v>
      </c>
      <c r="R151" s="148">
        <f t="shared" si="2"/>
        <v>1.08E-3</v>
      </c>
      <c r="S151" s="148">
        <v>0</v>
      </c>
      <c r="T151" s="149">
        <f t="shared" si="3"/>
        <v>0</v>
      </c>
      <c r="AR151" s="150" t="s">
        <v>234</v>
      </c>
      <c r="AT151" s="150" t="s">
        <v>161</v>
      </c>
      <c r="AU151" s="150" t="s">
        <v>85</v>
      </c>
      <c r="AY151" s="16" t="s">
        <v>158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6" t="s">
        <v>83</v>
      </c>
      <c r="BK151" s="151">
        <f t="shared" si="9"/>
        <v>0</v>
      </c>
      <c r="BL151" s="16" t="s">
        <v>234</v>
      </c>
      <c r="BM151" s="150" t="s">
        <v>1686</v>
      </c>
    </row>
    <row r="152" spans="2:65" s="1" customFormat="1" ht="24.2" customHeight="1">
      <c r="B152" s="137"/>
      <c r="C152" s="138" t="s">
        <v>229</v>
      </c>
      <c r="D152" s="138" t="s">
        <v>161</v>
      </c>
      <c r="E152" s="139" t="s">
        <v>1016</v>
      </c>
      <c r="F152" s="140" t="s">
        <v>1005</v>
      </c>
      <c r="G152" s="141" t="s">
        <v>164</v>
      </c>
      <c r="H152" s="142">
        <v>1</v>
      </c>
      <c r="I152" s="143"/>
      <c r="J152" s="144">
        <f t="shared" si="0"/>
        <v>0</v>
      </c>
      <c r="K152" s="145"/>
      <c r="L152" s="31"/>
      <c r="M152" s="146" t="s">
        <v>1</v>
      </c>
      <c r="N152" s="147" t="s">
        <v>41</v>
      </c>
      <c r="P152" s="148">
        <f t="shared" si="1"/>
        <v>0</v>
      </c>
      <c r="Q152" s="148">
        <v>1.48E-3</v>
      </c>
      <c r="R152" s="148">
        <f t="shared" si="2"/>
        <v>1.48E-3</v>
      </c>
      <c r="S152" s="148">
        <v>0</v>
      </c>
      <c r="T152" s="149">
        <f t="shared" si="3"/>
        <v>0</v>
      </c>
      <c r="AR152" s="150" t="s">
        <v>234</v>
      </c>
      <c r="AT152" s="150" t="s">
        <v>161</v>
      </c>
      <c r="AU152" s="150" t="s">
        <v>85</v>
      </c>
      <c r="AY152" s="16" t="s">
        <v>158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6" t="s">
        <v>83</v>
      </c>
      <c r="BK152" s="151">
        <f t="shared" si="9"/>
        <v>0</v>
      </c>
      <c r="BL152" s="16" t="s">
        <v>234</v>
      </c>
      <c r="BM152" s="150" t="s">
        <v>1687</v>
      </c>
    </row>
    <row r="153" spans="2:65" s="1" customFormat="1" ht="33" customHeight="1">
      <c r="B153" s="137"/>
      <c r="C153" s="138" t="s">
        <v>234</v>
      </c>
      <c r="D153" s="138" t="s">
        <v>161</v>
      </c>
      <c r="E153" s="139" t="s">
        <v>1018</v>
      </c>
      <c r="F153" s="140" t="s">
        <v>1019</v>
      </c>
      <c r="G153" s="141" t="s">
        <v>263</v>
      </c>
      <c r="H153" s="142">
        <v>2</v>
      </c>
      <c r="I153" s="143"/>
      <c r="J153" s="144">
        <f t="shared" si="0"/>
        <v>0</v>
      </c>
      <c r="K153" s="145"/>
      <c r="L153" s="31"/>
      <c r="M153" s="146" t="s">
        <v>1</v>
      </c>
      <c r="N153" s="147" t="s">
        <v>41</v>
      </c>
      <c r="P153" s="148">
        <f t="shared" si="1"/>
        <v>0</v>
      </c>
      <c r="Q153" s="148">
        <v>2.0000000000000001E-4</v>
      </c>
      <c r="R153" s="148">
        <f t="shared" si="2"/>
        <v>4.0000000000000002E-4</v>
      </c>
      <c r="S153" s="148">
        <v>0</v>
      </c>
      <c r="T153" s="149">
        <f t="shared" si="3"/>
        <v>0</v>
      </c>
      <c r="AR153" s="150" t="s">
        <v>234</v>
      </c>
      <c r="AT153" s="150" t="s">
        <v>161</v>
      </c>
      <c r="AU153" s="150" t="s">
        <v>85</v>
      </c>
      <c r="AY153" s="16" t="s">
        <v>158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6" t="s">
        <v>83</v>
      </c>
      <c r="BK153" s="151">
        <f t="shared" si="9"/>
        <v>0</v>
      </c>
      <c r="BL153" s="16" t="s">
        <v>234</v>
      </c>
      <c r="BM153" s="150" t="s">
        <v>1688</v>
      </c>
    </row>
    <row r="154" spans="2:65" s="1" customFormat="1" ht="24.2" customHeight="1">
      <c r="B154" s="137"/>
      <c r="C154" s="138" t="s">
        <v>239</v>
      </c>
      <c r="D154" s="138" t="s">
        <v>161</v>
      </c>
      <c r="E154" s="139" t="s">
        <v>1689</v>
      </c>
      <c r="F154" s="140" t="s">
        <v>1690</v>
      </c>
      <c r="G154" s="141" t="s">
        <v>205</v>
      </c>
      <c r="H154" s="142">
        <v>6.0000000000000001E-3</v>
      </c>
      <c r="I154" s="143"/>
      <c r="J154" s="144">
        <f t="shared" si="0"/>
        <v>0</v>
      </c>
      <c r="K154" s="145"/>
      <c r="L154" s="31"/>
      <c r="M154" s="146" t="s">
        <v>1</v>
      </c>
      <c r="N154" s="147" t="s">
        <v>41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234</v>
      </c>
      <c r="AT154" s="150" t="s">
        <v>161</v>
      </c>
      <c r="AU154" s="150" t="s">
        <v>85</v>
      </c>
      <c r="AY154" s="16" t="s">
        <v>158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6" t="s">
        <v>83</v>
      </c>
      <c r="BK154" s="151">
        <f t="shared" si="9"/>
        <v>0</v>
      </c>
      <c r="BL154" s="16" t="s">
        <v>234</v>
      </c>
      <c r="BM154" s="150" t="s">
        <v>1691</v>
      </c>
    </row>
    <row r="155" spans="2:65" s="11" customFormat="1" ht="22.9" customHeight="1">
      <c r="B155" s="126"/>
      <c r="D155" s="127" t="s">
        <v>75</v>
      </c>
      <c r="E155" s="135" t="s">
        <v>1038</v>
      </c>
      <c r="F155" s="135" t="s">
        <v>1039</v>
      </c>
      <c r="I155" s="129"/>
      <c r="J155" s="136">
        <f>BK155</f>
        <v>0</v>
      </c>
      <c r="L155" s="126"/>
      <c r="M155" s="130"/>
      <c r="P155" s="131">
        <f>SUM(P156:P158)</f>
        <v>0</v>
      </c>
      <c r="R155" s="131">
        <f>SUM(R156:R158)</f>
        <v>1E-4</v>
      </c>
      <c r="T155" s="132">
        <f>SUM(T156:T158)</f>
        <v>4.675E-2</v>
      </c>
      <c r="AR155" s="127" t="s">
        <v>85</v>
      </c>
      <c r="AT155" s="133" t="s">
        <v>75</v>
      </c>
      <c r="AU155" s="133" t="s">
        <v>83</v>
      </c>
      <c r="AY155" s="127" t="s">
        <v>158</v>
      </c>
      <c r="BK155" s="134">
        <f>SUM(BK156:BK158)</f>
        <v>0</v>
      </c>
    </row>
    <row r="156" spans="2:65" s="1" customFormat="1" ht="24.2" customHeight="1">
      <c r="B156" s="137"/>
      <c r="C156" s="138" t="s">
        <v>244</v>
      </c>
      <c r="D156" s="138" t="s">
        <v>161</v>
      </c>
      <c r="E156" s="139" t="s">
        <v>1040</v>
      </c>
      <c r="F156" s="140" t="s">
        <v>1041</v>
      </c>
      <c r="G156" s="141" t="s">
        <v>366</v>
      </c>
      <c r="H156" s="142">
        <v>1</v>
      </c>
      <c r="I156" s="143"/>
      <c r="J156" s="144">
        <f>ROUND(I156*H156,2)</f>
        <v>0</v>
      </c>
      <c r="K156" s="145"/>
      <c r="L156" s="31"/>
      <c r="M156" s="146" t="s">
        <v>1</v>
      </c>
      <c r="N156" s="147" t="s">
        <v>41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234</v>
      </c>
      <c r="AT156" s="150" t="s">
        <v>161</v>
      </c>
      <c r="AU156" s="150" t="s">
        <v>85</v>
      </c>
      <c r="AY156" s="16" t="s">
        <v>158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6" t="s">
        <v>83</v>
      </c>
      <c r="BK156" s="151">
        <f>ROUND(I156*H156,2)</f>
        <v>0</v>
      </c>
      <c r="BL156" s="16" t="s">
        <v>234</v>
      </c>
      <c r="BM156" s="150" t="s">
        <v>1692</v>
      </c>
    </row>
    <row r="157" spans="2:65" s="1" customFormat="1" ht="24.2" customHeight="1">
      <c r="B157" s="137"/>
      <c r="C157" s="138" t="s">
        <v>249</v>
      </c>
      <c r="D157" s="138" t="s">
        <v>161</v>
      </c>
      <c r="E157" s="139" t="s">
        <v>1043</v>
      </c>
      <c r="F157" s="140" t="s">
        <v>1044</v>
      </c>
      <c r="G157" s="141" t="s">
        <v>366</v>
      </c>
      <c r="H157" s="142">
        <v>1</v>
      </c>
      <c r="I157" s="143"/>
      <c r="J157" s="144">
        <f>ROUND(I157*H157,2)</f>
        <v>0</v>
      </c>
      <c r="K157" s="145"/>
      <c r="L157" s="31"/>
      <c r="M157" s="146" t="s">
        <v>1</v>
      </c>
      <c r="N157" s="147" t="s">
        <v>41</v>
      </c>
      <c r="P157" s="148">
        <f>O157*H157</f>
        <v>0</v>
      </c>
      <c r="Q157" s="148">
        <v>8.0000000000000007E-5</v>
      </c>
      <c r="R157" s="148">
        <f>Q157*H157</f>
        <v>8.0000000000000007E-5</v>
      </c>
      <c r="S157" s="148">
        <v>4.675E-2</v>
      </c>
      <c r="T157" s="149">
        <f>S157*H157</f>
        <v>4.675E-2</v>
      </c>
      <c r="AR157" s="150" t="s">
        <v>234</v>
      </c>
      <c r="AT157" s="150" t="s">
        <v>161</v>
      </c>
      <c r="AU157" s="150" t="s">
        <v>85</v>
      </c>
      <c r="AY157" s="16" t="s">
        <v>158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6" t="s">
        <v>83</v>
      </c>
      <c r="BK157" s="151">
        <f>ROUND(I157*H157,2)</f>
        <v>0</v>
      </c>
      <c r="BL157" s="16" t="s">
        <v>234</v>
      </c>
      <c r="BM157" s="150" t="s">
        <v>1693</v>
      </c>
    </row>
    <row r="158" spans="2:65" s="1" customFormat="1" ht="24.2" customHeight="1">
      <c r="B158" s="137"/>
      <c r="C158" s="138" t="s">
        <v>256</v>
      </c>
      <c r="D158" s="138" t="s">
        <v>161</v>
      </c>
      <c r="E158" s="139" t="s">
        <v>1694</v>
      </c>
      <c r="F158" s="140" t="s">
        <v>1695</v>
      </c>
      <c r="G158" s="141" t="s">
        <v>366</v>
      </c>
      <c r="H158" s="142">
        <v>1</v>
      </c>
      <c r="I158" s="143"/>
      <c r="J158" s="144">
        <f>ROUND(I158*H158,2)</f>
        <v>0</v>
      </c>
      <c r="K158" s="145"/>
      <c r="L158" s="31"/>
      <c r="M158" s="146" t="s">
        <v>1</v>
      </c>
      <c r="N158" s="147" t="s">
        <v>41</v>
      </c>
      <c r="P158" s="148">
        <f>O158*H158</f>
        <v>0</v>
      </c>
      <c r="Q158" s="148">
        <v>2.0000000000000002E-5</v>
      </c>
      <c r="R158" s="148">
        <f>Q158*H158</f>
        <v>2.0000000000000002E-5</v>
      </c>
      <c r="S158" s="148">
        <v>0</v>
      </c>
      <c r="T158" s="149">
        <f>S158*H158</f>
        <v>0</v>
      </c>
      <c r="AR158" s="150" t="s">
        <v>234</v>
      </c>
      <c r="AT158" s="150" t="s">
        <v>161</v>
      </c>
      <c r="AU158" s="150" t="s">
        <v>85</v>
      </c>
      <c r="AY158" s="16" t="s">
        <v>158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6" t="s">
        <v>83</v>
      </c>
      <c r="BK158" s="151">
        <f>ROUND(I158*H158,2)</f>
        <v>0</v>
      </c>
      <c r="BL158" s="16" t="s">
        <v>234</v>
      </c>
      <c r="BM158" s="150" t="s">
        <v>1696</v>
      </c>
    </row>
    <row r="159" spans="2:65" s="1" customFormat="1" ht="49.9" customHeight="1">
      <c r="B159" s="31"/>
      <c r="E159" s="128" t="s">
        <v>739</v>
      </c>
      <c r="F159" s="128" t="s">
        <v>740</v>
      </c>
      <c r="J159" s="116">
        <f t="shared" ref="J159:J164" si="10">BK159</f>
        <v>0</v>
      </c>
      <c r="L159" s="31"/>
      <c r="M159" s="186"/>
      <c r="T159" s="55"/>
      <c r="AT159" s="16" t="s">
        <v>75</v>
      </c>
      <c r="AU159" s="16" t="s">
        <v>76</v>
      </c>
      <c r="AY159" s="16" t="s">
        <v>741</v>
      </c>
      <c r="BK159" s="151">
        <f>SUM(BK160:BK164)</f>
        <v>0</v>
      </c>
    </row>
    <row r="160" spans="2:65" s="1" customFormat="1" ht="16.350000000000001" customHeight="1">
      <c r="B160" s="31"/>
      <c r="C160" s="187" t="s">
        <v>1</v>
      </c>
      <c r="D160" s="187" t="s">
        <v>161</v>
      </c>
      <c r="E160" s="188" t="s">
        <v>1</v>
      </c>
      <c r="F160" s="189" t="s">
        <v>1</v>
      </c>
      <c r="G160" s="190" t="s">
        <v>1</v>
      </c>
      <c r="H160" s="191"/>
      <c r="I160" s="192"/>
      <c r="J160" s="193">
        <f t="shared" si="10"/>
        <v>0</v>
      </c>
      <c r="K160" s="194"/>
      <c r="L160" s="31"/>
      <c r="M160" s="195" t="s">
        <v>1</v>
      </c>
      <c r="N160" s="196" t="s">
        <v>41</v>
      </c>
      <c r="T160" s="55"/>
      <c r="AT160" s="16" t="s">
        <v>741</v>
      </c>
      <c r="AU160" s="16" t="s">
        <v>83</v>
      </c>
      <c r="AY160" s="16" t="s">
        <v>741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6" t="s">
        <v>83</v>
      </c>
      <c r="BK160" s="151">
        <f>I160*H160</f>
        <v>0</v>
      </c>
    </row>
    <row r="161" spans="2:63" s="1" customFormat="1" ht="16.350000000000001" customHeight="1">
      <c r="B161" s="31"/>
      <c r="C161" s="187" t="s">
        <v>1</v>
      </c>
      <c r="D161" s="187" t="s">
        <v>161</v>
      </c>
      <c r="E161" s="188" t="s">
        <v>1</v>
      </c>
      <c r="F161" s="189" t="s">
        <v>1</v>
      </c>
      <c r="G161" s="190" t="s">
        <v>1</v>
      </c>
      <c r="H161" s="191"/>
      <c r="I161" s="192"/>
      <c r="J161" s="193">
        <f t="shared" si="10"/>
        <v>0</v>
      </c>
      <c r="K161" s="194"/>
      <c r="L161" s="31"/>
      <c r="M161" s="195" t="s">
        <v>1</v>
      </c>
      <c r="N161" s="196" t="s">
        <v>41</v>
      </c>
      <c r="T161" s="55"/>
      <c r="AT161" s="16" t="s">
        <v>741</v>
      </c>
      <c r="AU161" s="16" t="s">
        <v>83</v>
      </c>
      <c r="AY161" s="16" t="s">
        <v>741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6" t="s">
        <v>83</v>
      </c>
      <c r="BK161" s="151">
        <f>I161*H161</f>
        <v>0</v>
      </c>
    </row>
    <row r="162" spans="2:63" s="1" customFormat="1" ht="16.350000000000001" customHeight="1">
      <c r="B162" s="31"/>
      <c r="C162" s="187" t="s">
        <v>1</v>
      </c>
      <c r="D162" s="187" t="s">
        <v>161</v>
      </c>
      <c r="E162" s="188" t="s">
        <v>1</v>
      </c>
      <c r="F162" s="189" t="s">
        <v>1</v>
      </c>
      <c r="G162" s="190" t="s">
        <v>1</v>
      </c>
      <c r="H162" s="191"/>
      <c r="I162" s="192"/>
      <c r="J162" s="193">
        <f t="shared" si="10"/>
        <v>0</v>
      </c>
      <c r="K162" s="194"/>
      <c r="L162" s="31"/>
      <c r="M162" s="195" t="s">
        <v>1</v>
      </c>
      <c r="N162" s="196" t="s">
        <v>41</v>
      </c>
      <c r="T162" s="55"/>
      <c r="AT162" s="16" t="s">
        <v>741</v>
      </c>
      <c r="AU162" s="16" t="s">
        <v>83</v>
      </c>
      <c r="AY162" s="16" t="s">
        <v>741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6" t="s">
        <v>83</v>
      </c>
      <c r="BK162" s="151">
        <f>I162*H162</f>
        <v>0</v>
      </c>
    </row>
    <row r="163" spans="2:63" s="1" customFormat="1" ht="16.350000000000001" customHeight="1">
      <c r="B163" s="31"/>
      <c r="C163" s="187" t="s">
        <v>1</v>
      </c>
      <c r="D163" s="187" t="s">
        <v>161</v>
      </c>
      <c r="E163" s="188" t="s">
        <v>1</v>
      </c>
      <c r="F163" s="189" t="s">
        <v>1</v>
      </c>
      <c r="G163" s="190" t="s">
        <v>1</v>
      </c>
      <c r="H163" s="191"/>
      <c r="I163" s="192"/>
      <c r="J163" s="193">
        <f t="shared" si="10"/>
        <v>0</v>
      </c>
      <c r="K163" s="194"/>
      <c r="L163" s="31"/>
      <c r="M163" s="195" t="s">
        <v>1</v>
      </c>
      <c r="N163" s="196" t="s">
        <v>41</v>
      </c>
      <c r="T163" s="55"/>
      <c r="AT163" s="16" t="s">
        <v>741</v>
      </c>
      <c r="AU163" s="16" t="s">
        <v>83</v>
      </c>
      <c r="AY163" s="16" t="s">
        <v>741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6" t="s">
        <v>83</v>
      </c>
      <c r="BK163" s="151">
        <f>I163*H163</f>
        <v>0</v>
      </c>
    </row>
    <row r="164" spans="2:63" s="1" customFormat="1" ht="16.350000000000001" customHeight="1">
      <c r="B164" s="31"/>
      <c r="C164" s="187" t="s">
        <v>1</v>
      </c>
      <c r="D164" s="187" t="s">
        <v>161</v>
      </c>
      <c r="E164" s="188" t="s">
        <v>1</v>
      </c>
      <c r="F164" s="189" t="s">
        <v>1</v>
      </c>
      <c r="G164" s="190" t="s">
        <v>1</v>
      </c>
      <c r="H164" s="191"/>
      <c r="I164" s="192"/>
      <c r="J164" s="193">
        <f t="shared" si="10"/>
        <v>0</v>
      </c>
      <c r="K164" s="194"/>
      <c r="L164" s="31"/>
      <c r="M164" s="195" t="s">
        <v>1</v>
      </c>
      <c r="N164" s="196" t="s">
        <v>41</v>
      </c>
      <c r="O164" s="197"/>
      <c r="P164" s="197"/>
      <c r="Q164" s="197"/>
      <c r="R164" s="197"/>
      <c r="S164" s="197"/>
      <c r="T164" s="198"/>
      <c r="AT164" s="16" t="s">
        <v>741</v>
      </c>
      <c r="AU164" s="16" t="s">
        <v>83</v>
      </c>
      <c r="AY164" s="16" t="s">
        <v>741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6" t="s">
        <v>83</v>
      </c>
      <c r="BK164" s="151">
        <f>I164*H164</f>
        <v>0</v>
      </c>
    </row>
    <row r="165" spans="2:63" s="1" customFormat="1" ht="6.95" customHeight="1"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31"/>
    </row>
  </sheetData>
  <autoFilter ref="C128:K164" xr:uid="{00000000-0009-0000-0000-000008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160:D165" xr:uid="{00000000-0002-0000-0800-000000000000}">
      <formula1>"K, M"</formula1>
    </dataValidation>
    <dataValidation type="list" allowBlank="1" showInputMessage="1" showErrorMessage="1" error="Povoleny jsou hodnoty základní, snížená, zákl. přenesená, sníž. přenesená, nulová." sqref="N160:N165" xr:uid="{00000000-0002-0000-08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9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109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113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2" t="str">
        <f>'Rekapitulace stavby'!K6</f>
        <v>Stavební úpravy školských objektů a zahrady ZŠ Nepomucká</v>
      </c>
      <c r="F7" s="243"/>
      <c r="G7" s="243"/>
      <c r="H7" s="243"/>
      <c r="L7" s="19"/>
    </row>
    <row r="8" spans="2:46" ht="12" customHeight="1">
      <c r="B8" s="19"/>
      <c r="D8" s="26" t="s">
        <v>114</v>
      </c>
      <c r="L8" s="19"/>
    </row>
    <row r="9" spans="2:46" s="1" customFormat="1" ht="16.5" customHeight="1">
      <c r="B9" s="31"/>
      <c r="E9" s="242" t="s">
        <v>1230</v>
      </c>
      <c r="F9" s="244"/>
      <c r="G9" s="244"/>
      <c r="H9" s="244"/>
      <c r="L9" s="31"/>
    </row>
    <row r="10" spans="2:46" s="1" customFormat="1" ht="12" customHeight="1">
      <c r="B10" s="31"/>
      <c r="D10" s="26" t="s">
        <v>742</v>
      </c>
      <c r="L10" s="31"/>
    </row>
    <row r="11" spans="2:46" s="1" customFormat="1" ht="16.5" customHeight="1">
      <c r="B11" s="31"/>
      <c r="E11" s="204" t="s">
        <v>1697</v>
      </c>
      <c r="F11" s="244"/>
      <c r="G11" s="244"/>
      <c r="H11" s="244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>
        <f>'Rekapitulace stavby'!AN8</f>
        <v>45342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23</v>
      </c>
      <c r="I16" s="26" t="s">
        <v>24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25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26</v>
      </c>
      <c r="I19" s="26" t="s">
        <v>24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45" t="str">
        <f>'Rekapitulace stavby'!E14</f>
        <v>Vyplň údaj</v>
      </c>
      <c r="F20" s="210"/>
      <c r="G20" s="210"/>
      <c r="H20" s="210"/>
      <c r="I20" s="26" t="s">
        <v>25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28</v>
      </c>
      <c r="I22" s="26" t="s">
        <v>24</v>
      </c>
      <c r="J22" s="24" t="str">
        <f>IF('Rekapitulace stavby'!AN16="","",'Rekapitulace stavby'!AN16)</f>
        <v>22794107</v>
      </c>
      <c r="L22" s="31"/>
    </row>
    <row r="23" spans="2:12" s="1" customFormat="1" ht="18" customHeight="1">
      <c r="B23" s="31"/>
      <c r="E23" s="24" t="str">
        <f>IF('Rekapitulace stavby'!E17="","",'Rekapitulace stavby'!E17)</f>
        <v>ABCD studio s.r.o.</v>
      </c>
      <c r="I23" s="26" t="s">
        <v>25</v>
      </c>
      <c r="J23" s="24" t="str">
        <f>IF('Rekapitulace stavby'!AN17="","",'Rekapitulace stavby'!AN17)</f>
        <v>CZ22794107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24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25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34</v>
      </c>
      <c r="L28" s="31"/>
    </row>
    <row r="29" spans="2:12" s="7" customFormat="1" ht="16.5" customHeight="1">
      <c r="B29" s="93"/>
      <c r="E29" s="215" t="s">
        <v>1</v>
      </c>
      <c r="F29" s="215"/>
      <c r="G29" s="215"/>
      <c r="H29" s="215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ROUND(J127,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ROUND((ROUND((SUM(BE127:BE187)),  2) + SUM(BE189:BE193)), 2)</f>
        <v>0</v>
      </c>
      <c r="I35" s="95">
        <v>0.21</v>
      </c>
      <c r="J35" s="85">
        <f>ROUND((ROUND(((SUM(BE127:BE187))*I35),  2) + (SUM(BE189:BE193)*I35)),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ROUND((ROUND((SUM(BF127:BF187)),  2) + SUM(BF189:BF193)), 2)</f>
        <v>0</v>
      </c>
      <c r="I36" s="95">
        <v>0.12</v>
      </c>
      <c r="J36" s="85">
        <f>ROUND((ROUND(((SUM(BF127:BF187))*I36),  2) + (SUM(BF189:BF193)*I36)),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ROUND((ROUND((SUM(BG127:BG187)),  2) + SUM(BG189:BG193)),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ROUND((ROUND((SUM(BH127:BH187)),  2) + SUM(BH189:BH193)),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ROUND((ROUND((SUM(BI127:BI187)),  2) + SUM(BI189:BI193)),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116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42" t="str">
        <f>E7</f>
        <v>Stavební úpravy školských objektů a zahrady ZŠ Nepomucká</v>
      </c>
      <c r="F85" s="243"/>
      <c r="G85" s="243"/>
      <c r="H85" s="243"/>
      <c r="L85" s="31"/>
    </row>
    <row r="86" spans="2:12" ht="12" customHeight="1">
      <c r="B86" s="19"/>
      <c r="C86" s="26" t="s">
        <v>114</v>
      </c>
      <c r="L86" s="19"/>
    </row>
    <row r="87" spans="2:12" s="1" customFormat="1" ht="16.5" customHeight="1">
      <c r="B87" s="31"/>
      <c r="E87" s="242" t="s">
        <v>1230</v>
      </c>
      <c r="F87" s="244"/>
      <c r="G87" s="244"/>
      <c r="H87" s="244"/>
      <c r="L87" s="31"/>
    </row>
    <row r="88" spans="2:12" s="1" customFormat="1" ht="12" customHeight="1">
      <c r="B88" s="31"/>
      <c r="C88" s="26" t="s">
        <v>742</v>
      </c>
      <c r="L88" s="31"/>
    </row>
    <row r="89" spans="2:12" s="1" customFormat="1" ht="16.5" customHeight="1">
      <c r="B89" s="31"/>
      <c r="E89" s="204" t="str">
        <f>E11</f>
        <v>SO-02 ELE - Elektromontáže</v>
      </c>
      <c r="F89" s="244"/>
      <c r="G89" s="244"/>
      <c r="H89" s="244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>
        <f>IF(J14="","",J14)</f>
        <v>45342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23</v>
      </c>
      <c r="F93" s="24" t="str">
        <f>E17</f>
        <v xml:space="preserve"> </v>
      </c>
      <c r="I93" s="26" t="s">
        <v>28</v>
      </c>
      <c r="J93" s="29" t="str">
        <f>E23</f>
        <v>ABCD studio s.r.o.</v>
      </c>
      <c r="L93" s="31"/>
    </row>
    <row r="94" spans="2:12" s="1" customFormat="1" ht="15.2" customHeight="1">
      <c r="B94" s="31"/>
      <c r="C94" s="26" t="s">
        <v>26</v>
      </c>
      <c r="F94" s="24" t="str">
        <f>IF(E20="","",E20)</f>
        <v>Vyplň údaj</v>
      </c>
      <c r="I94" s="26" t="s">
        <v>33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117</v>
      </c>
      <c r="D96" s="96"/>
      <c r="E96" s="96"/>
      <c r="F96" s="96"/>
      <c r="G96" s="96"/>
      <c r="H96" s="96"/>
      <c r="I96" s="96"/>
      <c r="J96" s="105" t="s">
        <v>118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119</v>
      </c>
      <c r="J98" s="65">
        <f>J127</f>
        <v>0</v>
      </c>
      <c r="L98" s="31"/>
      <c r="AU98" s="16" t="s">
        <v>120</v>
      </c>
    </row>
    <row r="99" spans="2:47" s="8" customFormat="1" ht="24.95" customHeight="1">
      <c r="B99" s="107"/>
      <c r="D99" s="108" t="s">
        <v>1698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47" s="8" customFormat="1" ht="24.95" customHeight="1">
      <c r="B100" s="107"/>
      <c r="D100" s="108" t="s">
        <v>1054</v>
      </c>
      <c r="E100" s="109"/>
      <c r="F100" s="109"/>
      <c r="G100" s="109"/>
      <c r="H100" s="109"/>
      <c r="I100" s="109"/>
      <c r="J100" s="110">
        <f>J139</f>
        <v>0</v>
      </c>
      <c r="L100" s="107"/>
    </row>
    <row r="101" spans="2:47" s="8" customFormat="1" ht="24.95" customHeight="1">
      <c r="B101" s="107"/>
      <c r="D101" s="108" t="s">
        <v>1055</v>
      </c>
      <c r="E101" s="109"/>
      <c r="F101" s="109"/>
      <c r="G101" s="109"/>
      <c r="H101" s="109"/>
      <c r="I101" s="109"/>
      <c r="J101" s="110">
        <f>J169</f>
        <v>0</v>
      </c>
      <c r="L101" s="107"/>
    </row>
    <row r="102" spans="2:47" s="8" customFormat="1" ht="24.95" customHeight="1">
      <c r="B102" s="107"/>
      <c r="D102" s="108" t="s">
        <v>1699</v>
      </c>
      <c r="E102" s="109"/>
      <c r="F102" s="109"/>
      <c r="G102" s="109"/>
      <c r="H102" s="109"/>
      <c r="I102" s="109"/>
      <c r="J102" s="110">
        <f>J178</f>
        <v>0</v>
      </c>
      <c r="L102" s="107"/>
    </row>
    <row r="103" spans="2:47" s="8" customFormat="1" ht="24.95" customHeight="1">
      <c r="B103" s="107"/>
      <c r="D103" s="108" t="s">
        <v>1058</v>
      </c>
      <c r="E103" s="109"/>
      <c r="F103" s="109"/>
      <c r="G103" s="109"/>
      <c r="H103" s="109"/>
      <c r="I103" s="109"/>
      <c r="J103" s="110">
        <f>J184</f>
        <v>0</v>
      </c>
      <c r="L103" s="107"/>
    </row>
    <row r="104" spans="2:47" s="8" customFormat="1" ht="24.95" customHeight="1">
      <c r="B104" s="107"/>
      <c r="D104" s="108" t="s">
        <v>1059</v>
      </c>
      <c r="E104" s="109"/>
      <c r="F104" s="109"/>
      <c r="G104" s="109"/>
      <c r="H104" s="109"/>
      <c r="I104" s="109"/>
      <c r="J104" s="110">
        <f>J186</f>
        <v>0</v>
      </c>
      <c r="L104" s="107"/>
    </row>
    <row r="105" spans="2:47" s="8" customFormat="1" ht="21.75" customHeight="1">
      <c r="B105" s="107"/>
      <c r="D105" s="115" t="s">
        <v>142</v>
      </c>
      <c r="J105" s="116">
        <f>J188</f>
        <v>0</v>
      </c>
      <c r="L105" s="107"/>
    </row>
    <row r="106" spans="2:47" s="1" customFormat="1" ht="21.75" customHeight="1">
      <c r="B106" s="31"/>
      <c r="L106" s="31"/>
    </row>
    <row r="107" spans="2:47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47" s="1" customFormat="1" ht="24.95" customHeight="1">
      <c r="B112" s="31"/>
      <c r="C112" s="20" t="s">
        <v>143</v>
      </c>
      <c r="L112" s="31"/>
    </row>
    <row r="113" spans="2:63" s="1" customFormat="1" ht="6.95" customHeight="1">
      <c r="B113" s="31"/>
      <c r="L113" s="31"/>
    </row>
    <row r="114" spans="2:63" s="1" customFormat="1" ht="12" customHeight="1">
      <c r="B114" s="31"/>
      <c r="C114" s="26" t="s">
        <v>16</v>
      </c>
      <c r="L114" s="31"/>
    </row>
    <row r="115" spans="2:63" s="1" customFormat="1" ht="16.5" customHeight="1">
      <c r="B115" s="31"/>
      <c r="E115" s="242" t="str">
        <f>E7</f>
        <v>Stavební úpravy školských objektů a zahrady ZŠ Nepomucká</v>
      </c>
      <c r="F115" s="243"/>
      <c r="G115" s="243"/>
      <c r="H115" s="243"/>
      <c r="L115" s="31"/>
    </row>
    <row r="116" spans="2:63" ht="12" customHeight="1">
      <c r="B116" s="19"/>
      <c r="C116" s="26" t="s">
        <v>114</v>
      </c>
      <c r="L116" s="19"/>
    </row>
    <row r="117" spans="2:63" s="1" customFormat="1" ht="16.5" customHeight="1">
      <c r="B117" s="31"/>
      <c r="E117" s="242" t="s">
        <v>1230</v>
      </c>
      <c r="F117" s="244"/>
      <c r="G117" s="244"/>
      <c r="H117" s="244"/>
      <c r="L117" s="31"/>
    </row>
    <row r="118" spans="2:63" s="1" customFormat="1" ht="12" customHeight="1">
      <c r="B118" s="31"/>
      <c r="C118" s="26" t="s">
        <v>742</v>
      </c>
      <c r="L118" s="31"/>
    </row>
    <row r="119" spans="2:63" s="1" customFormat="1" ht="16.5" customHeight="1">
      <c r="B119" s="31"/>
      <c r="E119" s="204" t="str">
        <f>E11</f>
        <v>SO-02 ELE - Elektromontáže</v>
      </c>
      <c r="F119" s="244"/>
      <c r="G119" s="244"/>
      <c r="H119" s="244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F14</f>
        <v xml:space="preserve"> </v>
      </c>
      <c r="I121" s="26" t="s">
        <v>22</v>
      </c>
      <c r="J121" s="51">
        <f>IF(J14="","",J14)</f>
        <v>45342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23</v>
      </c>
      <c r="F123" s="24" t="str">
        <f>E17</f>
        <v xml:space="preserve"> </v>
      </c>
      <c r="I123" s="26" t="s">
        <v>28</v>
      </c>
      <c r="J123" s="29" t="str">
        <f>E23</f>
        <v>ABCD studio s.r.o.</v>
      </c>
      <c r="L123" s="31"/>
    </row>
    <row r="124" spans="2:63" s="1" customFormat="1" ht="15.2" customHeight="1">
      <c r="B124" s="31"/>
      <c r="C124" s="26" t="s">
        <v>26</v>
      </c>
      <c r="F124" s="24" t="str">
        <f>IF(E20="","",E20)</f>
        <v>Vyplň údaj</v>
      </c>
      <c r="I124" s="26" t="s">
        <v>33</v>
      </c>
      <c r="J124" s="29" t="str">
        <f>E26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7"/>
      <c r="C126" s="118" t="s">
        <v>144</v>
      </c>
      <c r="D126" s="119" t="s">
        <v>61</v>
      </c>
      <c r="E126" s="119" t="s">
        <v>57</v>
      </c>
      <c r="F126" s="119" t="s">
        <v>58</v>
      </c>
      <c r="G126" s="119" t="s">
        <v>145</v>
      </c>
      <c r="H126" s="119" t="s">
        <v>146</v>
      </c>
      <c r="I126" s="119" t="s">
        <v>147</v>
      </c>
      <c r="J126" s="120" t="s">
        <v>118</v>
      </c>
      <c r="K126" s="121" t="s">
        <v>148</v>
      </c>
      <c r="L126" s="117"/>
      <c r="M126" s="58" t="s">
        <v>1</v>
      </c>
      <c r="N126" s="59" t="s">
        <v>40</v>
      </c>
      <c r="O126" s="59" t="s">
        <v>149</v>
      </c>
      <c r="P126" s="59" t="s">
        <v>150</v>
      </c>
      <c r="Q126" s="59" t="s">
        <v>151</v>
      </c>
      <c r="R126" s="59" t="s">
        <v>152</v>
      </c>
      <c r="S126" s="59" t="s">
        <v>153</v>
      </c>
      <c r="T126" s="60" t="s">
        <v>154</v>
      </c>
    </row>
    <row r="127" spans="2:63" s="1" customFormat="1" ht="22.9" customHeight="1">
      <c r="B127" s="31"/>
      <c r="C127" s="63" t="s">
        <v>155</v>
      </c>
      <c r="J127" s="122">
        <f>BK127</f>
        <v>0</v>
      </c>
      <c r="L127" s="31"/>
      <c r="M127" s="61"/>
      <c r="N127" s="52"/>
      <c r="O127" s="52"/>
      <c r="P127" s="123">
        <f>P128+P139+P169+P178+P184+P186+P188</f>
        <v>0</v>
      </c>
      <c r="Q127" s="52"/>
      <c r="R127" s="123">
        <f>R128+R139+R169+R178+R184+R186+R188</f>
        <v>0</v>
      </c>
      <c r="S127" s="52"/>
      <c r="T127" s="124">
        <f>T128+T139+T169+T178+T184+T186+T188</f>
        <v>0</v>
      </c>
      <c r="AT127" s="16" t="s">
        <v>75</v>
      </c>
      <c r="AU127" s="16" t="s">
        <v>120</v>
      </c>
      <c r="BK127" s="125">
        <f>BK128+BK139+BK169+BK178+BK184+BK186+BK188</f>
        <v>0</v>
      </c>
    </row>
    <row r="128" spans="2:63" s="11" customFormat="1" ht="25.9" customHeight="1">
      <c r="B128" s="126"/>
      <c r="D128" s="127" t="s">
        <v>75</v>
      </c>
      <c r="E128" s="128" t="s">
        <v>1060</v>
      </c>
      <c r="F128" s="128" t="s">
        <v>1700</v>
      </c>
      <c r="I128" s="129"/>
      <c r="J128" s="116">
        <f>BK128</f>
        <v>0</v>
      </c>
      <c r="L128" s="126"/>
      <c r="M128" s="130"/>
      <c r="P128" s="131">
        <f>SUM(P129:P138)</f>
        <v>0</v>
      </c>
      <c r="R128" s="131">
        <f>SUM(R129:R138)</f>
        <v>0</v>
      </c>
      <c r="T128" s="132">
        <f>SUM(T129:T138)</f>
        <v>0</v>
      </c>
      <c r="AR128" s="127" t="s">
        <v>83</v>
      </c>
      <c r="AT128" s="133" t="s">
        <v>75</v>
      </c>
      <c r="AU128" s="133" t="s">
        <v>76</v>
      </c>
      <c r="AY128" s="127" t="s">
        <v>158</v>
      </c>
      <c r="BK128" s="134">
        <f>SUM(BK129:BK138)</f>
        <v>0</v>
      </c>
    </row>
    <row r="129" spans="2:65" s="1" customFormat="1" ht="16.5" customHeight="1">
      <c r="B129" s="137"/>
      <c r="C129" s="138" t="s">
        <v>76</v>
      </c>
      <c r="D129" s="138" t="s">
        <v>161</v>
      </c>
      <c r="E129" s="139" t="s">
        <v>1062</v>
      </c>
      <c r="F129" s="140" t="s">
        <v>1063</v>
      </c>
      <c r="G129" s="141" t="s">
        <v>1064</v>
      </c>
      <c r="H129" s="142">
        <v>2</v>
      </c>
      <c r="I129" s="143"/>
      <c r="J129" s="144">
        <f t="shared" ref="J129:J138" si="0">ROUND(I129*H129,2)</f>
        <v>0</v>
      </c>
      <c r="K129" s="145"/>
      <c r="L129" s="31"/>
      <c r="M129" s="146" t="s">
        <v>1</v>
      </c>
      <c r="N129" s="147" t="s">
        <v>41</v>
      </c>
      <c r="P129" s="148">
        <f t="shared" ref="P129:P138" si="1">O129*H129</f>
        <v>0</v>
      </c>
      <c r="Q129" s="148">
        <v>0</v>
      </c>
      <c r="R129" s="148">
        <f t="shared" ref="R129:R138" si="2">Q129*H129</f>
        <v>0</v>
      </c>
      <c r="S129" s="148">
        <v>0</v>
      </c>
      <c r="T129" s="149">
        <f t="shared" ref="T129:T138" si="3">S129*H129</f>
        <v>0</v>
      </c>
      <c r="AR129" s="150" t="s">
        <v>234</v>
      </c>
      <c r="AT129" s="150" t="s">
        <v>161</v>
      </c>
      <c r="AU129" s="150" t="s">
        <v>83</v>
      </c>
      <c r="AY129" s="16" t="s">
        <v>158</v>
      </c>
      <c r="BE129" s="151">
        <f t="shared" ref="BE129:BE138" si="4">IF(N129="základní",J129,0)</f>
        <v>0</v>
      </c>
      <c r="BF129" s="151">
        <f t="shared" ref="BF129:BF138" si="5">IF(N129="snížená",J129,0)</f>
        <v>0</v>
      </c>
      <c r="BG129" s="151">
        <f t="shared" ref="BG129:BG138" si="6">IF(N129="zákl. přenesená",J129,0)</f>
        <v>0</v>
      </c>
      <c r="BH129" s="151">
        <f t="shared" ref="BH129:BH138" si="7">IF(N129="sníž. přenesená",J129,0)</f>
        <v>0</v>
      </c>
      <c r="BI129" s="151">
        <f t="shared" ref="BI129:BI138" si="8">IF(N129="nulová",J129,0)</f>
        <v>0</v>
      </c>
      <c r="BJ129" s="16" t="s">
        <v>83</v>
      </c>
      <c r="BK129" s="151">
        <f t="shared" ref="BK129:BK138" si="9">ROUND(I129*H129,2)</f>
        <v>0</v>
      </c>
      <c r="BL129" s="16" t="s">
        <v>234</v>
      </c>
      <c r="BM129" s="150" t="s">
        <v>85</v>
      </c>
    </row>
    <row r="130" spans="2:65" s="1" customFormat="1" ht="16.5" customHeight="1">
      <c r="B130" s="137"/>
      <c r="C130" s="138" t="s">
        <v>76</v>
      </c>
      <c r="D130" s="138" t="s">
        <v>161</v>
      </c>
      <c r="E130" s="139" t="s">
        <v>1065</v>
      </c>
      <c r="F130" s="140" t="s">
        <v>1066</v>
      </c>
      <c r="G130" s="141" t="s">
        <v>1067</v>
      </c>
      <c r="H130" s="142">
        <v>2</v>
      </c>
      <c r="I130" s="143"/>
      <c r="J130" s="144">
        <f t="shared" si="0"/>
        <v>0</v>
      </c>
      <c r="K130" s="145"/>
      <c r="L130" s="31"/>
      <c r="M130" s="146" t="s">
        <v>1</v>
      </c>
      <c r="N130" s="147" t="s">
        <v>41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234</v>
      </c>
      <c r="AT130" s="150" t="s">
        <v>161</v>
      </c>
      <c r="AU130" s="150" t="s">
        <v>83</v>
      </c>
      <c r="AY130" s="16" t="s">
        <v>158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6" t="s">
        <v>83</v>
      </c>
      <c r="BK130" s="151">
        <f t="shared" si="9"/>
        <v>0</v>
      </c>
      <c r="BL130" s="16" t="s">
        <v>234</v>
      </c>
      <c r="BM130" s="150" t="s">
        <v>165</v>
      </c>
    </row>
    <row r="131" spans="2:65" s="1" customFormat="1" ht="16.5" customHeight="1">
      <c r="B131" s="137"/>
      <c r="C131" s="138" t="s">
        <v>76</v>
      </c>
      <c r="D131" s="138" t="s">
        <v>161</v>
      </c>
      <c r="E131" s="139" t="s">
        <v>1068</v>
      </c>
      <c r="F131" s="140" t="s">
        <v>1069</v>
      </c>
      <c r="G131" s="141" t="s">
        <v>1067</v>
      </c>
      <c r="H131" s="142">
        <v>1</v>
      </c>
      <c r="I131" s="143"/>
      <c r="J131" s="144">
        <f t="shared" si="0"/>
        <v>0</v>
      </c>
      <c r="K131" s="145"/>
      <c r="L131" s="31"/>
      <c r="M131" s="146" t="s">
        <v>1</v>
      </c>
      <c r="N131" s="147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234</v>
      </c>
      <c r="AT131" s="150" t="s">
        <v>161</v>
      </c>
      <c r="AU131" s="150" t="s">
        <v>83</v>
      </c>
      <c r="AY131" s="16" t="s">
        <v>158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6" t="s">
        <v>83</v>
      </c>
      <c r="BK131" s="151">
        <f t="shared" si="9"/>
        <v>0</v>
      </c>
      <c r="BL131" s="16" t="s">
        <v>234</v>
      </c>
      <c r="BM131" s="150" t="s">
        <v>181</v>
      </c>
    </row>
    <row r="132" spans="2:65" s="1" customFormat="1" ht="16.5" customHeight="1">
      <c r="B132" s="137"/>
      <c r="C132" s="138" t="s">
        <v>76</v>
      </c>
      <c r="D132" s="138" t="s">
        <v>161</v>
      </c>
      <c r="E132" s="139" t="s">
        <v>1070</v>
      </c>
      <c r="F132" s="140" t="s">
        <v>1071</v>
      </c>
      <c r="G132" s="141" t="s">
        <v>1067</v>
      </c>
      <c r="H132" s="142">
        <v>1</v>
      </c>
      <c r="I132" s="143"/>
      <c r="J132" s="144">
        <f t="shared" si="0"/>
        <v>0</v>
      </c>
      <c r="K132" s="145"/>
      <c r="L132" s="31"/>
      <c r="M132" s="146" t="s">
        <v>1</v>
      </c>
      <c r="N132" s="147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234</v>
      </c>
      <c r="AT132" s="150" t="s">
        <v>161</v>
      </c>
      <c r="AU132" s="150" t="s">
        <v>83</v>
      </c>
      <c r="AY132" s="16" t="s">
        <v>158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6" t="s">
        <v>83</v>
      </c>
      <c r="BK132" s="151">
        <f t="shared" si="9"/>
        <v>0</v>
      </c>
      <c r="BL132" s="16" t="s">
        <v>234</v>
      </c>
      <c r="BM132" s="150" t="s">
        <v>194</v>
      </c>
    </row>
    <row r="133" spans="2:65" s="1" customFormat="1" ht="24.2" customHeight="1">
      <c r="B133" s="137"/>
      <c r="C133" s="138" t="s">
        <v>76</v>
      </c>
      <c r="D133" s="138" t="s">
        <v>161</v>
      </c>
      <c r="E133" s="139" t="s">
        <v>1072</v>
      </c>
      <c r="F133" s="140" t="s">
        <v>1073</v>
      </c>
      <c r="G133" s="141" t="s">
        <v>164</v>
      </c>
      <c r="H133" s="142">
        <v>1</v>
      </c>
      <c r="I133" s="143"/>
      <c r="J133" s="144">
        <f t="shared" si="0"/>
        <v>0</v>
      </c>
      <c r="K133" s="145"/>
      <c r="L133" s="31"/>
      <c r="M133" s="146" t="s">
        <v>1</v>
      </c>
      <c r="N133" s="147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234</v>
      </c>
      <c r="AT133" s="150" t="s">
        <v>161</v>
      </c>
      <c r="AU133" s="150" t="s">
        <v>83</v>
      </c>
      <c r="AY133" s="16" t="s">
        <v>158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6" t="s">
        <v>83</v>
      </c>
      <c r="BK133" s="151">
        <f t="shared" si="9"/>
        <v>0</v>
      </c>
      <c r="BL133" s="16" t="s">
        <v>234</v>
      </c>
      <c r="BM133" s="150" t="s">
        <v>202</v>
      </c>
    </row>
    <row r="134" spans="2:65" s="1" customFormat="1" ht="16.5" customHeight="1">
      <c r="B134" s="137"/>
      <c r="C134" s="138" t="s">
        <v>76</v>
      </c>
      <c r="D134" s="138" t="s">
        <v>161</v>
      </c>
      <c r="E134" s="139" t="s">
        <v>1074</v>
      </c>
      <c r="F134" s="140" t="s">
        <v>1075</v>
      </c>
      <c r="G134" s="141" t="s">
        <v>164</v>
      </c>
      <c r="H134" s="142">
        <v>1</v>
      </c>
      <c r="I134" s="143"/>
      <c r="J134" s="144">
        <f t="shared" si="0"/>
        <v>0</v>
      </c>
      <c r="K134" s="145"/>
      <c r="L134" s="31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234</v>
      </c>
      <c r="AT134" s="150" t="s">
        <v>161</v>
      </c>
      <c r="AU134" s="150" t="s">
        <v>83</v>
      </c>
      <c r="AY134" s="16" t="s">
        <v>158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6" t="s">
        <v>83</v>
      </c>
      <c r="BK134" s="151">
        <f t="shared" si="9"/>
        <v>0</v>
      </c>
      <c r="BL134" s="16" t="s">
        <v>234</v>
      </c>
      <c r="BM134" s="150" t="s">
        <v>8</v>
      </c>
    </row>
    <row r="135" spans="2:65" s="1" customFormat="1" ht="24.2" customHeight="1">
      <c r="B135" s="137"/>
      <c r="C135" s="138" t="s">
        <v>76</v>
      </c>
      <c r="D135" s="138" t="s">
        <v>161</v>
      </c>
      <c r="E135" s="139" t="s">
        <v>1076</v>
      </c>
      <c r="F135" s="140" t="s">
        <v>1077</v>
      </c>
      <c r="G135" s="141" t="s">
        <v>164</v>
      </c>
      <c r="H135" s="142">
        <v>1</v>
      </c>
      <c r="I135" s="143"/>
      <c r="J135" s="144">
        <f t="shared" si="0"/>
        <v>0</v>
      </c>
      <c r="K135" s="145"/>
      <c r="L135" s="31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234</v>
      </c>
      <c r="AT135" s="150" t="s">
        <v>161</v>
      </c>
      <c r="AU135" s="150" t="s">
        <v>83</v>
      </c>
      <c r="AY135" s="16" t="s">
        <v>158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6" t="s">
        <v>83</v>
      </c>
      <c r="BK135" s="151">
        <f t="shared" si="9"/>
        <v>0</v>
      </c>
      <c r="BL135" s="16" t="s">
        <v>234</v>
      </c>
      <c r="BM135" s="150" t="s">
        <v>223</v>
      </c>
    </row>
    <row r="136" spans="2:65" s="1" customFormat="1" ht="16.5" customHeight="1">
      <c r="B136" s="137"/>
      <c r="C136" s="138" t="s">
        <v>76</v>
      </c>
      <c r="D136" s="138" t="s">
        <v>161</v>
      </c>
      <c r="E136" s="139" t="s">
        <v>1078</v>
      </c>
      <c r="F136" s="140" t="s">
        <v>1079</v>
      </c>
      <c r="G136" s="141" t="s">
        <v>1067</v>
      </c>
      <c r="H136" s="142">
        <v>1</v>
      </c>
      <c r="I136" s="143"/>
      <c r="J136" s="144">
        <f t="shared" si="0"/>
        <v>0</v>
      </c>
      <c r="K136" s="145"/>
      <c r="L136" s="31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234</v>
      </c>
      <c r="AT136" s="150" t="s">
        <v>161</v>
      </c>
      <c r="AU136" s="150" t="s">
        <v>83</v>
      </c>
      <c r="AY136" s="16" t="s">
        <v>158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6" t="s">
        <v>83</v>
      </c>
      <c r="BK136" s="151">
        <f t="shared" si="9"/>
        <v>0</v>
      </c>
      <c r="BL136" s="16" t="s">
        <v>234</v>
      </c>
      <c r="BM136" s="150" t="s">
        <v>234</v>
      </c>
    </row>
    <row r="137" spans="2:65" s="1" customFormat="1" ht="16.5" customHeight="1">
      <c r="B137" s="137"/>
      <c r="C137" s="138" t="s">
        <v>76</v>
      </c>
      <c r="D137" s="138" t="s">
        <v>161</v>
      </c>
      <c r="E137" s="139" t="s">
        <v>1080</v>
      </c>
      <c r="F137" s="140" t="s">
        <v>1081</v>
      </c>
      <c r="G137" s="141" t="s">
        <v>1067</v>
      </c>
      <c r="H137" s="142">
        <v>1</v>
      </c>
      <c r="I137" s="143"/>
      <c r="J137" s="144">
        <f t="shared" si="0"/>
        <v>0</v>
      </c>
      <c r="K137" s="145"/>
      <c r="L137" s="31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234</v>
      </c>
      <c r="AT137" s="150" t="s">
        <v>161</v>
      </c>
      <c r="AU137" s="150" t="s">
        <v>83</v>
      </c>
      <c r="AY137" s="16" t="s">
        <v>158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6" t="s">
        <v>83</v>
      </c>
      <c r="BK137" s="151">
        <f t="shared" si="9"/>
        <v>0</v>
      </c>
      <c r="BL137" s="16" t="s">
        <v>234</v>
      </c>
      <c r="BM137" s="150" t="s">
        <v>244</v>
      </c>
    </row>
    <row r="138" spans="2:65" s="1" customFormat="1" ht="16.5" customHeight="1">
      <c r="B138" s="137"/>
      <c r="C138" s="138" t="s">
        <v>76</v>
      </c>
      <c r="D138" s="138" t="s">
        <v>161</v>
      </c>
      <c r="E138" s="139" t="s">
        <v>1082</v>
      </c>
      <c r="F138" s="140" t="s">
        <v>1083</v>
      </c>
      <c r="G138" s="141" t="s">
        <v>725</v>
      </c>
      <c r="H138" s="185"/>
      <c r="I138" s="143"/>
      <c r="J138" s="144">
        <f t="shared" si="0"/>
        <v>0</v>
      </c>
      <c r="K138" s="145"/>
      <c r="L138" s="31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234</v>
      </c>
      <c r="AT138" s="150" t="s">
        <v>161</v>
      </c>
      <c r="AU138" s="150" t="s">
        <v>83</v>
      </c>
      <c r="AY138" s="16" t="s">
        <v>158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6" t="s">
        <v>83</v>
      </c>
      <c r="BK138" s="151">
        <f t="shared" si="9"/>
        <v>0</v>
      </c>
      <c r="BL138" s="16" t="s">
        <v>234</v>
      </c>
      <c r="BM138" s="150" t="s">
        <v>256</v>
      </c>
    </row>
    <row r="139" spans="2:65" s="11" customFormat="1" ht="25.9" customHeight="1">
      <c r="B139" s="126"/>
      <c r="D139" s="127" t="s">
        <v>75</v>
      </c>
      <c r="E139" s="128" t="s">
        <v>1084</v>
      </c>
      <c r="F139" s="128" t="s">
        <v>1085</v>
      </c>
      <c r="I139" s="129"/>
      <c r="J139" s="116">
        <f>BK139</f>
        <v>0</v>
      </c>
      <c r="L139" s="126"/>
      <c r="M139" s="130"/>
      <c r="P139" s="131">
        <f>SUM(P140:P168)</f>
        <v>0</v>
      </c>
      <c r="R139" s="131">
        <f>SUM(R140:R168)</f>
        <v>0</v>
      </c>
      <c r="T139" s="132">
        <f>SUM(T140:T168)</f>
        <v>0</v>
      </c>
      <c r="AR139" s="127" t="s">
        <v>83</v>
      </c>
      <c r="AT139" s="133" t="s">
        <v>75</v>
      </c>
      <c r="AU139" s="133" t="s">
        <v>76</v>
      </c>
      <c r="AY139" s="127" t="s">
        <v>158</v>
      </c>
      <c r="BK139" s="134">
        <f>SUM(BK140:BK168)</f>
        <v>0</v>
      </c>
    </row>
    <row r="140" spans="2:65" s="1" customFormat="1" ht="16.5" customHeight="1">
      <c r="B140" s="137"/>
      <c r="C140" s="138" t="s">
        <v>76</v>
      </c>
      <c r="D140" s="138" t="s">
        <v>161</v>
      </c>
      <c r="E140" s="139" t="s">
        <v>1086</v>
      </c>
      <c r="F140" s="140" t="s">
        <v>1087</v>
      </c>
      <c r="G140" s="141" t="s">
        <v>1067</v>
      </c>
      <c r="H140" s="142">
        <v>5</v>
      </c>
      <c r="I140" s="143"/>
      <c r="J140" s="144">
        <f t="shared" ref="J140:J168" si="10">ROUND(I140*H140,2)</f>
        <v>0</v>
      </c>
      <c r="K140" s="145"/>
      <c r="L140" s="31"/>
      <c r="M140" s="146" t="s">
        <v>1</v>
      </c>
      <c r="N140" s="147" t="s">
        <v>41</v>
      </c>
      <c r="P140" s="148">
        <f t="shared" ref="P140:P168" si="11">O140*H140</f>
        <v>0</v>
      </c>
      <c r="Q140" s="148">
        <v>0</v>
      </c>
      <c r="R140" s="148">
        <f t="shared" ref="R140:R168" si="12">Q140*H140</f>
        <v>0</v>
      </c>
      <c r="S140" s="148">
        <v>0</v>
      </c>
      <c r="T140" s="149">
        <f t="shared" ref="T140:T168" si="13">S140*H140</f>
        <v>0</v>
      </c>
      <c r="AR140" s="150" t="s">
        <v>234</v>
      </c>
      <c r="AT140" s="150" t="s">
        <v>161</v>
      </c>
      <c r="AU140" s="150" t="s">
        <v>83</v>
      </c>
      <c r="AY140" s="16" t="s">
        <v>158</v>
      </c>
      <c r="BE140" s="151">
        <f t="shared" ref="BE140:BE168" si="14">IF(N140="základní",J140,0)</f>
        <v>0</v>
      </c>
      <c r="BF140" s="151">
        <f t="shared" ref="BF140:BF168" si="15">IF(N140="snížená",J140,0)</f>
        <v>0</v>
      </c>
      <c r="BG140" s="151">
        <f t="shared" ref="BG140:BG168" si="16">IF(N140="zákl. přenesená",J140,0)</f>
        <v>0</v>
      </c>
      <c r="BH140" s="151">
        <f t="shared" ref="BH140:BH168" si="17">IF(N140="sníž. přenesená",J140,0)</f>
        <v>0</v>
      </c>
      <c r="BI140" s="151">
        <f t="shared" ref="BI140:BI168" si="18">IF(N140="nulová",J140,0)</f>
        <v>0</v>
      </c>
      <c r="BJ140" s="16" t="s">
        <v>83</v>
      </c>
      <c r="BK140" s="151">
        <f t="shared" ref="BK140:BK168" si="19">ROUND(I140*H140,2)</f>
        <v>0</v>
      </c>
      <c r="BL140" s="16" t="s">
        <v>234</v>
      </c>
      <c r="BM140" s="150" t="s">
        <v>266</v>
      </c>
    </row>
    <row r="141" spans="2:65" s="1" customFormat="1" ht="16.5" customHeight="1">
      <c r="B141" s="137"/>
      <c r="C141" s="138" t="s">
        <v>76</v>
      </c>
      <c r="D141" s="138" t="s">
        <v>161</v>
      </c>
      <c r="E141" s="139" t="s">
        <v>1088</v>
      </c>
      <c r="F141" s="140" t="s">
        <v>1089</v>
      </c>
      <c r="G141" s="141" t="s">
        <v>1067</v>
      </c>
      <c r="H141" s="142">
        <v>8</v>
      </c>
      <c r="I141" s="143"/>
      <c r="J141" s="144">
        <f t="shared" si="10"/>
        <v>0</v>
      </c>
      <c r="K141" s="145"/>
      <c r="L141" s="31"/>
      <c r="M141" s="146" t="s">
        <v>1</v>
      </c>
      <c r="N141" s="147" t="s">
        <v>41</v>
      </c>
      <c r="P141" s="148">
        <f t="shared" si="11"/>
        <v>0</v>
      </c>
      <c r="Q141" s="148">
        <v>0</v>
      </c>
      <c r="R141" s="148">
        <f t="shared" si="12"/>
        <v>0</v>
      </c>
      <c r="S141" s="148">
        <v>0</v>
      </c>
      <c r="T141" s="149">
        <f t="shared" si="13"/>
        <v>0</v>
      </c>
      <c r="AR141" s="150" t="s">
        <v>234</v>
      </c>
      <c r="AT141" s="150" t="s">
        <v>161</v>
      </c>
      <c r="AU141" s="150" t="s">
        <v>83</v>
      </c>
      <c r="AY141" s="16" t="s">
        <v>158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6" t="s">
        <v>83</v>
      </c>
      <c r="BK141" s="151">
        <f t="shared" si="19"/>
        <v>0</v>
      </c>
      <c r="BL141" s="16" t="s">
        <v>234</v>
      </c>
      <c r="BM141" s="150" t="s">
        <v>277</v>
      </c>
    </row>
    <row r="142" spans="2:65" s="1" customFormat="1" ht="16.5" customHeight="1">
      <c r="B142" s="137"/>
      <c r="C142" s="138" t="s">
        <v>76</v>
      </c>
      <c r="D142" s="138" t="s">
        <v>161</v>
      </c>
      <c r="E142" s="139" t="s">
        <v>1090</v>
      </c>
      <c r="F142" s="140" t="s">
        <v>1091</v>
      </c>
      <c r="G142" s="141" t="s">
        <v>1067</v>
      </c>
      <c r="H142" s="142">
        <v>5</v>
      </c>
      <c r="I142" s="143"/>
      <c r="J142" s="144">
        <f t="shared" si="10"/>
        <v>0</v>
      </c>
      <c r="K142" s="145"/>
      <c r="L142" s="31"/>
      <c r="M142" s="146" t="s">
        <v>1</v>
      </c>
      <c r="N142" s="147" t="s">
        <v>41</v>
      </c>
      <c r="P142" s="148">
        <f t="shared" si="11"/>
        <v>0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AR142" s="150" t="s">
        <v>234</v>
      </c>
      <c r="AT142" s="150" t="s">
        <v>161</v>
      </c>
      <c r="AU142" s="150" t="s">
        <v>83</v>
      </c>
      <c r="AY142" s="16" t="s">
        <v>158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6" t="s">
        <v>83</v>
      </c>
      <c r="BK142" s="151">
        <f t="shared" si="19"/>
        <v>0</v>
      </c>
      <c r="BL142" s="16" t="s">
        <v>234</v>
      </c>
      <c r="BM142" s="150" t="s">
        <v>285</v>
      </c>
    </row>
    <row r="143" spans="2:65" s="1" customFormat="1" ht="24.2" customHeight="1">
      <c r="B143" s="137"/>
      <c r="C143" s="138" t="s">
        <v>76</v>
      </c>
      <c r="D143" s="138" t="s">
        <v>161</v>
      </c>
      <c r="E143" s="139" t="s">
        <v>1092</v>
      </c>
      <c r="F143" s="140" t="s">
        <v>1093</v>
      </c>
      <c r="G143" s="141" t="s">
        <v>1067</v>
      </c>
      <c r="H143" s="142">
        <v>3</v>
      </c>
      <c r="I143" s="143"/>
      <c r="J143" s="144">
        <f t="shared" si="10"/>
        <v>0</v>
      </c>
      <c r="K143" s="145"/>
      <c r="L143" s="31"/>
      <c r="M143" s="146" t="s">
        <v>1</v>
      </c>
      <c r="N143" s="147" t="s">
        <v>41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AR143" s="150" t="s">
        <v>234</v>
      </c>
      <c r="AT143" s="150" t="s">
        <v>161</v>
      </c>
      <c r="AU143" s="150" t="s">
        <v>83</v>
      </c>
      <c r="AY143" s="16" t="s">
        <v>158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6" t="s">
        <v>83</v>
      </c>
      <c r="BK143" s="151">
        <f t="shared" si="19"/>
        <v>0</v>
      </c>
      <c r="BL143" s="16" t="s">
        <v>234</v>
      </c>
      <c r="BM143" s="150" t="s">
        <v>294</v>
      </c>
    </row>
    <row r="144" spans="2:65" s="1" customFormat="1" ht="16.5" customHeight="1">
      <c r="B144" s="137"/>
      <c r="C144" s="138" t="s">
        <v>76</v>
      </c>
      <c r="D144" s="138" t="s">
        <v>161</v>
      </c>
      <c r="E144" s="139" t="s">
        <v>1094</v>
      </c>
      <c r="F144" s="140" t="s">
        <v>1095</v>
      </c>
      <c r="G144" s="141" t="s">
        <v>164</v>
      </c>
      <c r="H144" s="142">
        <v>1</v>
      </c>
      <c r="I144" s="143"/>
      <c r="J144" s="144">
        <f t="shared" si="10"/>
        <v>0</v>
      </c>
      <c r="K144" s="145"/>
      <c r="L144" s="31"/>
      <c r="M144" s="146" t="s">
        <v>1</v>
      </c>
      <c r="N144" s="147" t="s">
        <v>41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AR144" s="150" t="s">
        <v>234</v>
      </c>
      <c r="AT144" s="150" t="s">
        <v>161</v>
      </c>
      <c r="AU144" s="150" t="s">
        <v>83</v>
      </c>
      <c r="AY144" s="16" t="s">
        <v>158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6" t="s">
        <v>83</v>
      </c>
      <c r="BK144" s="151">
        <f t="shared" si="19"/>
        <v>0</v>
      </c>
      <c r="BL144" s="16" t="s">
        <v>234</v>
      </c>
      <c r="BM144" s="150" t="s">
        <v>304</v>
      </c>
    </row>
    <row r="145" spans="2:65" s="1" customFormat="1" ht="16.5" customHeight="1">
      <c r="B145" s="137"/>
      <c r="C145" s="138" t="s">
        <v>76</v>
      </c>
      <c r="D145" s="138" t="s">
        <v>161</v>
      </c>
      <c r="E145" s="139" t="s">
        <v>1096</v>
      </c>
      <c r="F145" s="140" t="s">
        <v>1097</v>
      </c>
      <c r="G145" s="141" t="s">
        <v>164</v>
      </c>
      <c r="H145" s="142">
        <v>1</v>
      </c>
      <c r="I145" s="143"/>
      <c r="J145" s="144">
        <f t="shared" si="10"/>
        <v>0</v>
      </c>
      <c r="K145" s="145"/>
      <c r="L145" s="31"/>
      <c r="M145" s="146" t="s">
        <v>1</v>
      </c>
      <c r="N145" s="147" t="s">
        <v>41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234</v>
      </c>
      <c r="AT145" s="150" t="s">
        <v>161</v>
      </c>
      <c r="AU145" s="150" t="s">
        <v>83</v>
      </c>
      <c r="AY145" s="16" t="s">
        <v>158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6" t="s">
        <v>83</v>
      </c>
      <c r="BK145" s="151">
        <f t="shared" si="19"/>
        <v>0</v>
      </c>
      <c r="BL145" s="16" t="s">
        <v>234</v>
      </c>
      <c r="BM145" s="150" t="s">
        <v>316</v>
      </c>
    </row>
    <row r="146" spans="2:65" s="1" customFormat="1" ht="21.75" customHeight="1">
      <c r="B146" s="137"/>
      <c r="C146" s="138" t="s">
        <v>76</v>
      </c>
      <c r="D146" s="138" t="s">
        <v>161</v>
      </c>
      <c r="E146" s="139" t="s">
        <v>1098</v>
      </c>
      <c r="F146" s="140" t="s">
        <v>1099</v>
      </c>
      <c r="G146" s="141" t="s">
        <v>1067</v>
      </c>
      <c r="H146" s="142">
        <v>0</v>
      </c>
      <c r="I146" s="143"/>
      <c r="J146" s="144">
        <f t="shared" si="10"/>
        <v>0</v>
      </c>
      <c r="K146" s="145"/>
      <c r="L146" s="31"/>
      <c r="M146" s="146" t="s">
        <v>1</v>
      </c>
      <c r="N146" s="147" t="s">
        <v>41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234</v>
      </c>
      <c r="AT146" s="150" t="s">
        <v>161</v>
      </c>
      <c r="AU146" s="150" t="s">
        <v>83</v>
      </c>
      <c r="AY146" s="16" t="s">
        <v>158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6" t="s">
        <v>83</v>
      </c>
      <c r="BK146" s="151">
        <f t="shared" si="19"/>
        <v>0</v>
      </c>
      <c r="BL146" s="16" t="s">
        <v>234</v>
      </c>
      <c r="BM146" s="150" t="s">
        <v>324</v>
      </c>
    </row>
    <row r="147" spans="2:65" s="1" customFormat="1" ht="24.2" customHeight="1">
      <c r="B147" s="137"/>
      <c r="C147" s="138" t="s">
        <v>76</v>
      </c>
      <c r="D147" s="138" t="s">
        <v>161</v>
      </c>
      <c r="E147" s="139" t="s">
        <v>1100</v>
      </c>
      <c r="F147" s="140" t="s">
        <v>1101</v>
      </c>
      <c r="G147" s="141" t="s">
        <v>1067</v>
      </c>
      <c r="H147" s="142">
        <v>0</v>
      </c>
      <c r="I147" s="143"/>
      <c r="J147" s="144">
        <f t="shared" si="10"/>
        <v>0</v>
      </c>
      <c r="K147" s="145"/>
      <c r="L147" s="31"/>
      <c r="M147" s="146" t="s">
        <v>1</v>
      </c>
      <c r="N147" s="147" t="s">
        <v>41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234</v>
      </c>
      <c r="AT147" s="150" t="s">
        <v>161</v>
      </c>
      <c r="AU147" s="150" t="s">
        <v>83</v>
      </c>
      <c r="AY147" s="16" t="s">
        <v>158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6" t="s">
        <v>83</v>
      </c>
      <c r="BK147" s="151">
        <f t="shared" si="19"/>
        <v>0</v>
      </c>
      <c r="BL147" s="16" t="s">
        <v>234</v>
      </c>
      <c r="BM147" s="150" t="s">
        <v>335</v>
      </c>
    </row>
    <row r="148" spans="2:65" s="1" customFormat="1" ht="16.5" customHeight="1">
      <c r="B148" s="137"/>
      <c r="C148" s="138" t="s">
        <v>76</v>
      </c>
      <c r="D148" s="138" t="s">
        <v>161</v>
      </c>
      <c r="E148" s="139" t="s">
        <v>1102</v>
      </c>
      <c r="F148" s="140" t="s">
        <v>1103</v>
      </c>
      <c r="G148" s="141" t="s">
        <v>1104</v>
      </c>
      <c r="H148" s="142">
        <v>1</v>
      </c>
      <c r="I148" s="143"/>
      <c r="J148" s="144">
        <f t="shared" si="10"/>
        <v>0</v>
      </c>
      <c r="K148" s="145"/>
      <c r="L148" s="31"/>
      <c r="M148" s="146" t="s">
        <v>1</v>
      </c>
      <c r="N148" s="147" t="s">
        <v>41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234</v>
      </c>
      <c r="AT148" s="150" t="s">
        <v>161</v>
      </c>
      <c r="AU148" s="150" t="s">
        <v>83</v>
      </c>
      <c r="AY148" s="16" t="s">
        <v>158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6" t="s">
        <v>83</v>
      </c>
      <c r="BK148" s="151">
        <f t="shared" si="19"/>
        <v>0</v>
      </c>
      <c r="BL148" s="16" t="s">
        <v>234</v>
      </c>
      <c r="BM148" s="150" t="s">
        <v>347</v>
      </c>
    </row>
    <row r="149" spans="2:65" s="1" customFormat="1" ht="24.2" customHeight="1">
      <c r="B149" s="137"/>
      <c r="C149" s="138" t="s">
        <v>76</v>
      </c>
      <c r="D149" s="138" t="s">
        <v>161</v>
      </c>
      <c r="E149" s="139" t="s">
        <v>1105</v>
      </c>
      <c r="F149" s="140" t="s">
        <v>1106</v>
      </c>
      <c r="G149" s="141" t="s">
        <v>1067</v>
      </c>
      <c r="H149" s="142">
        <v>4</v>
      </c>
      <c r="I149" s="143"/>
      <c r="J149" s="144">
        <f t="shared" si="10"/>
        <v>0</v>
      </c>
      <c r="K149" s="145"/>
      <c r="L149" s="31"/>
      <c r="M149" s="146" t="s">
        <v>1</v>
      </c>
      <c r="N149" s="147" t="s">
        <v>41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234</v>
      </c>
      <c r="AT149" s="150" t="s">
        <v>161</v>
      </c>
      <c r="AU149" s="150" t="s">
        <v>83</v>
      </c>
      <c r="AY149" s="16" t="s">
        <v>158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6" t="s">
        <v>83</v>
      </c>
      <c r="BK149" s="151">
        <f t="shared" si="19"/>
        <v>0</v>
      </c>
      <c r="BL149" s="16" t="s">
        <v>234</v>
      </c>
      <c r="BM149" s="150" t="s">
        <v>355</v>
      </c>
    </row>
    <row r="150" spans="2:65" s="1" customFormat="1" ht="24.2" customHeight="1">
      <c r="B150" s="137"/>
      <c r="C150" s="138" t="s">
        <v>76</v>
      </c>
      <c r="D150" s="138" t="s">
        <v>161</v>
      </c>
      <c r="E150" s="139" t="s">
        <v>1107</v>
      </c>
      <c r="F150" s="140" t="s">
        <v>1701</v>
      </c>
      <c r="G150" s="141" t="s">
        <v>1067</v>
      </c>
      <c r="H150" s="142">
        <v>4</v>
      </c>
      <c r="I150" s="143"/>
      <c r="J150" s="144">
        <f t="shared" si="10"/>
        <v>0</v>
      </c>
      <c r="K150" s="145"/>
      <c r="L150" s="31"/>
      <c r="M150" s="146" t="s">
        <v>1</v>
      </c>
      <c r="N150" s="147" t="s">
        <v>41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234</v>
      </c>
      <c r="AT150" s="150" t="s">
        <v>161</v>
      </c>
      <c r="AU150" s="150" t="s">
        <v>83</v>
      </c>
      <c r="AY150" s="16" t="s">
        <v>158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6" t="s">
        <v>83</v>
      </c>
      <c r="BK150" s="151">
        <f t="shared" si="19"/>
        <v>0</v>
      </c>
      <c r="BL150" s="16" t="s">
        <v>234</v>
      </c>
      <c r="BM150" s="150" t="s">
        <v>363</v>
      </c>
    </row>
    <row r="151" spans="2:65" s="1" customFormat="1" ht="24.2" customHeight="1">
      <c r="B151" s="137"/>
      <c r="C151" s="138" t="s">
        <v>76</v>
      </c>
      <c r="D151" s="138" t="s">
        <v>161</v>
      </c>
      <c r="E151" s="139" t="s">
        <v>1109</v>
      </c>
      <c r="F151" s="140" t="s">
        <v>1702</v>
      </c>
      <c r="G151" s="141" t="s">
        <v>1067</v>
      </c>
      <c r="H151" s="142">
        <v>4</v>
      </c>
      <c r="I151" s="143"/>
      <c r="J151" s="144">
        <f t="shared" si="10"/>
        <v>0</v>
      </c>
      <c r="K151" s="145"/>
      <c r="L151" s="31"/>
      <c r="M151" s="146" t="s">
        <v>1</v>
      </c>
      <c r="N151" s="147" t="s">
        <v>41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234</v>
      </c>
      <c r="AT151" s="150" t="s">
        <v>161</v>
      </c>
      <c r="AU151" s="150" t="s">
        <v>83</v>
      </c>
      <c r="AY151" s="16" t="s">
        <v>158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6" t="s">
        <v>83</v>
      </c>
      <c r="BK151" s="151">
        <f t="shared" si="19"/>
        <v>0</v>
      </c>
      <c r="BL151" s="16" t="s">
        <v>234</v>
      </c>
      <c r="BM151" s="150" t="s">
        <v>375</v>
      </c>
    </row>
    <row r="152" spans="2:65" s="1" customFormat="1" ht="24.2" customHeight="1">
      <c r="B152" s="137"/>
      <c r="C152" s="138" t="s">
        <v>76</v>
      </c>
      <c r="D152" s="138" t="s">
        <v>161</v>
      </c>
      <c r="E152" s="139" t="s">
        <v>1111</v>
      </c>
      <c r="F152" s="140" t="s">
        <v>1108</v>
      </c>
      <c r="G152" s="141" t="s">
        <v>1067</v>
      </c>
      <c r="H152" s="142">
        <v>5</v>
      </c>
      <c r="I152" s="143"/>
      <c r="J152" s="144">
        <f t="shared" si="10"/>
        <v>0</v>
      </c>
      <c r="K152" s="145"/>
      <c r="L152" s="31"/>
      <c r="M152" s="146" t="s">
        <v>1</v>
      </c>
      <c r="N152" s="147" t="s">
        <v>41</v>
      </c>
      <c r="P152" s="148">
        <f t="shared" si="11"/>
        <v>0</v>
      </c>
      <c r="Q152" s="148">
        <v>0</v>
      </c>
      <c r="R152" s="148">
        <f t="shared" si="12"/>
        <v>0</v>
      </c>
      <c r="S152" s="148">
        <v>0</v>
      </c>
      <c r="T152" s="149">
        <f t="shared" si="13"/>
        <v>0</v>
      </c>
      <c r="AR152" s="150" t="s">
        <v>234</v>
      </c>
      <c r="AT152" s="150" t="s">
        <v>161</v>
      </c>
      <c r="AU152" s="150" t="s">
        <v>83</v>
      </c>
      <c r="AY152" s="16" t="s">
        <v>158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6" t="s">
        <v>83</v>
      </c>
      <c r="BK152" s="151">
        <f t="shared" si="19"/>
        <v>0</v>
      </c>
      <c r="BL152" s="16" t="s">
        <v>234</v>
      </c>
      <c r="BM152" s="150" t="s">
        <v>384</v>
      </c>
    </row>
    <row r="153" spans="2:65" s="1" customFormat="1" ht="21.75" customHeight="1">
      <c r="B153" s="137"/>
      <c r="C153" s="138" t="s">
        <v>76</v>
      </c>
      <c r="D153" s="138" t="s">
        <v>161</v>
      </c>
      <c r="E153" s="139" t="s">
        <v>1113</v>
      </c>
      <c r="F153" s="140" t="s">
        <v>1110</v>
      </c>
      <c r="G153" s="141" t="s">
        <v>1067</v>
      </c>
      <c r="H153" s="142">
        <v>8</v>
      </c>
      <c r="I153" s="143"/>
      <c r="J153" s="144">
        <f t="shared" si="10"/>
        <v>0</v>
      </c>
      <c r="K153" s="145"/>
      <c r="L153" s="31"/>
      <c r="M153" s="146" t="s">
        <v>1</v>
      </c>
      <c r="N153" s="147" t="s">
        <v>41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234</v>
      </c>
      <c r="AT153" s="150" t="s">
        <v>161</v>
      </c>
      <c r="AU153" s="150" t="s">
        <v>83</v>
      </c>
      <c r="AY153" s="16" t="s">
        <v>158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6" t="s">
        <v>83</v>
      </c>
      <c r="BK153" s="151">
        <f t="shared" si="19"/>
        <v>0</v>
      </c>
      <c r="BL153" s="16" t="s">
        <v>234</v>
      </c>
      <c r="BM153" s="150" t="s">
        <v>392</v>
      </c>
    </row>
    <row r="154" spans="2:65" s="1" customFormat="1" ht="16.5" customHeight="1">
      <c r="B154" s="137"/>
      <c r="C154" s="138" t="s">
        <v>76</v>
      </c>
      <c r="D154" s="138" t="s">
        <v>161</v>
      </c>
      <c r="E154" s="139" t="s">
        <v>1115</v>
      </c>
      <c r="F154" s="140" t="s">
        <v>1112</v>
      </c>
      <c r="G154" s="141" t="s">
        <v>1067</v>
      </c>
      <c r="H154" s="142">
        <v>8</v>
      </c>
      <c r="I154" s="143"/>
      <c r="J154" s="144">
        <f t="shared" si="10"/>
        <v>0</v>
      </c>
      <c r="K154" s="145"/>
      <c r="L154" s="31"/>
      <c r="M154" s="146" t="s">
        <v>1</v>
      </c>
      <c r="N154" s="147" t="s">
        <v>41</v>
      </c>
      <c r="P154" s="148">
        <f t="shared" si="11"/>
        <v>0</v>
      </c>
      <c r="Q154" s="148">
        <v>0</v>
      </c>
      <c r="R154" s="148">
        <f t="shared" si="12"/>
        <v>0</v>
      </c>
      <c r="S154" s="148">
        <v>0</v>
      </c>
      <c r="T154" s="149">
        <f t="shared" si="13"/>
        <v>0</v>
      </c>
      <c r="AR154" s="150" t="s">
        <v>234</v>
      </c>
      <c r="AT154" s="150" t="s">
        <v>161</v>
      </c>
      <c r="AU154" s="150" t="s">
        <v>83</v>
      </c>
      <c r="AY154" s="16" t="s">
        <v>158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6" t="s">
        <v>83</v>
      </c>
      <c r="BK154" s="151">
        <f t="shared" si="19"/>
        <v>0</v>
      </c>
      <c r="BL154" s="16" t="s">
        <v>234</v>
      </c>
      <c r="BM154" s="150" t="s">
        <v>402</v>
      </c>
    </row>
    <row r="155" spans="2:65" s="1" customFormat="1" ht="24.2" customHeight="1">
      <c r="B155" s="137"/>
      <c r="C155" s="138" t="s">
        <v>76</v>
      </c>
      <c r="D155" s="138" t="s">
        <v>161</v>
      </c>
      <c r="E155" s="139" t="s">
        <v>1117</v>
      </c>
      <c r="F155" s="140" t="s">
        <v>1114</v>
      </c>
      <c r="G155" s="141" t="s">
        <v>263</v>
      </c>
      <c r="H155" s="142">
        <v>40</v>
      </c>
      <c r="I155" s="143"/>
      <c r="J155" s="144">
        <f t="shared" si="10"/>
        <v>0</v>
      </c>
      <c r="K155" s="145"/>
      <c r="L155" s="31"/>
      <c r="M155" s="146" t="s">
        <v>1</v>
      </c>
      <c r="N155" s="147" t="s">
        <v>41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234</v>
      </c>
      <c r="AT155" s="150" t="s">
        <v>161</v>
      </c>
      <c r="AU155" s="150" t="s">
        <v>83</v>
      </c>
      <c r="AY155" s="16" t="s">
        <v>158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6" t="s">
        <v>83</v>
      </c>
      <c r="BK155" s="151">
        <f t="shared" si="19"/>
        <v>0</v>
      </c>
      <c r="BL155" s="16" t="s">
        <v>234</v>
      </c>
      <c r="BM155" s="150" t="s">
        <v>413</v>
      </c>
    </row>
    <row r="156" spans="2:65" s="1" customFormat="1" ht="24.2" customHeight="1">
      <c r="B156" s="137"/>
      <c r="C156" s="138" t="s">
        <v>76</v>
      </c>
      <c r="D156" s="138" t="s">
        <v>161</v>
      </c>
      <c r="E156" s="139" t="s">
        <v>1119</v>
      </c>
      <c r="F156" s="140" t="s">
        <v>1116</v>
      </c>
      <c r="G156" s="141" t="s">
        <v>164</v>
      </c>
      <c r="H156" s="142">
        <v>1</v>
      </c>
      <c r="I156" s="143"/>
      <c r="J156" s="144">
        <f t="shared" si="10"/>
        <v>0</v>
      </c>
      <c r="K156" s="145"/>
      <c r="L156" s="31"/>
      <c r="M156" s="146" t="s">
        <v>1</v>
      </c>
      <c r="N156" s="147" t="s">
        <v>41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234</v>
      </c>
      <c r="AT156" s="150" t="s">
        <v>161</v>
      </c>
      <c r="AU156" s="150" t="s">
        <v>83</v>
      </c>
      <c r="AY156" s="16" t="s">
        <v>158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6" t="s">
        <v>83</v>
      </c>
      <c r="BK156" s="151">
        <f t="shared" si="19"/>
        <v>0</v>
      </c>
      <c r="BL156" s="16" t="s">
        <v>234</v>
      </c>
      <c r="BM156" s="150" t="s">
        <v>422</v>
      </c>
    </row>
    <row r="157" spans="2:65" s="1" customFormat="1" ht="24.2" customHeight="1">
      <c r="B157" s="137"/>
      <c r="C157" s="138" t="s">
        <v>76</v>
      </c>
      <c r="D157" s="138" t="s">
        <v>161</v>
      </c>
      <c r="E157" s="139" t="s">
        <v>1121</v>
      </c>
      <c r="F157" s="140" t="s">
        <v>1118</v>
      </c>
      <c r="G157" s="141" t="s">
        <v>164</v>
      </c>
      <c r="H157" s="142">
        <v>1</v>
      </c>
      <c r="I157" s="143"/>
      <c r="J157" s="144">
        <f t="shared" si="10"/>
        <v>0</v>
      </c>
      <c r="K157" s="145"/>
      <c r="L157" s="31"/>
      <c r="M157" s="146" t="s">
        <v>1</v>
      </c>
      <c r="N157" s="147" t="s">
        <v>41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234</v>
      </c>
      <c r="AT157" s="150" t="s">
        <v>161</v>
      </c>
      <c r="AU157" s="150" t="s">
        <v>83</v>
      </c>
      <c r="AY157" s="16" t="s">
        <v>158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6" t="s">
        <v>83</v>
      </c>
      <c r="BK157" s="151">
        <f t="shared" si="19"/>
        <v>0</v>
      </c>
      <c r="BL157" s="16" t="s">
        <v>234</v>
      </c>
      <c r="BM157" s="150" t="s">
        <v>430</v>
      </c>
    </row>
    <row r="158" spans="2:65" s="1" customFormat="1" ht="24.2" customHeight="1">
      <c r="B158" s="137"/>
      <c r="C158" s="138" t="s">
        <v>76</v>
      </c>
      <c r="D158" s="138" t="s">
        <v>161</v>
      </c>
      <c r="E158" s="139" t="s">
        <v>1123</v>
      </c>
      <c r="F158" s="140" t="s">
        <v>1120</v>
      </c>
      <c r="G158" s="141" t="s">
        <v>184</v>
      </c>
      <c r="H158" s="142">
        <v>8</v>
      </c>
      <c r="I158" s="143"/>
      <c r="J158" s="144">
        <f t="shared" si="10"/>
        <v>0</v>
      </c>
      <c r="K158" s="145"/>
      <c r="L158" s="31"/>
      <c r="M158" s="146" t="s">
        <v>1</v>
      </c>
      <c r="N158" s="147" t="s">
        <v>41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234</v>
      </c>
      <c r="AT158" s="150" t="s">
        <v>161</v>
      </c>
      <c r="AU158" s="150" t="s">
        <v>83</v>
      </c>
      <c r="AY158" s="16" t="s">
        <v>158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6" t="s">
        <v>83</v>
      </c>
      <c r="BK158" s="151">
        <f t="shared" si="19"/>
        <v>0</v>
      </c>
      <c r="BL158" s="16" t="s">
        <v>234</v>
      </c>
      <c r="BM158" s="150" t="s">
        <v>438</v>
      </c>
    </row>
    <row r="159" spans="2:65" s="1" customFormat="1" ht="24.2" customHeight="1">
      <c r="B159" s="137"/>
      <c r="C159" s="138" t="s">
        <v>76</v>
      </c>
      <c r="D159" s="138" t="s">
        <v>161</v>
      </c>
      <c r="E159" s="139" t="s">
        <v>1125</v>
      </c>
      <c r="F159" s="140" t="s">
        <v>1122</v>
      </c>
      <c r="G159" s="141" t="s">
        <v>164</v>
      </c>
      <c r="H159" s="142">
        <v>1</v>
      </c>
      <c r="I159" s="143"/>
      <c r="J159" s="144">
        <f t="shared" si="10"/>
        <v>0</v>
      </c>
      <c r="K159" s="145"/>
      <c r="L159" s="31"/>
      <c r="M159" s="146" t="s">
        <v>1</v>
      </c>
      <c r="N159" s="147" t="s">
        <v>41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234</v>
      </c>
      <c r="AT159" s="150" t="s">
        <v>161</v>
      </c>
      <c r="AU159" s="150" t="s">
        <v>83</v>
      </c>
      <c r="AY159" s="16" t="s">
        <v>158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6" t="s">
        <v>83</v>
      </c>
      <c r="BK159" s="151">
        <f t="shared" si="19"/>
        <v>0</v>
      </c>
      <c r="BL159" s="16" t="s">
        <v>234</v>
      </c>
      <c r="BM159" s="150" t="s">
        <v>447</v>
      </c>
    </row>
    <row r="160" spans="2:65" s="1" customFormat="1" ht="24.2" customHeight="1">
      <c r="B160" s="137"/>
      <c r="C160" s="138" t="s">
        <v>76</v>
      </c>
      <c r="D160" s="138" t="s">
        <v>161</v>
      </c>
      <c r="E160" s="139" t="s">
        <v>1127</v>
      </c>
      <c r="F160" s="140" t="s">
        <v>1128</v>
      </c>
      <c r="G160" s="141" t="s">
        <v>1067</v>
      </c>
      <c r="H160" s="142">
        <v>1</v>
      </c>
      <c r="I160" s="143"/>
      <c r="J160" s="144">
        <f t="shared" si="10"/>
        <v>0</v>
      </c>
      <c r="K160" s="145"/>
      <c r="L160" s="31"/>
      <c r="M160" s="146" t="s">
        <v>1</v>
      </c>
      <c r="N160" s="147" t="s">
        <v>41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234</v>
      </c>
      <c r="AT160" s="150" t="s">
        <v>161</v>
      </c>
      <c r="AU160" s="150" t="s">
        <v>83</v>
      </c>
      <c r="AY160" s="16" t="s">
        <v>158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6" t="s">
        <v>83</v>
      </c>
      <c r="BK160" s="151">
        <f t="shared" si="19"/>
        <v>0</v>
      </c>
      <c r="BL160" s="16" t="s">
        <v>234</v>
      </c>
      <c r="BM160" s="150" t="s">
        <v>456</v>
      </c>
    </row>
    <row r="161" spans="2:65" s="1" customFormat="1" ht="37.9" customHeight="1">
      <c r="B161" s="137"/>
      <c r="C161" s="138" t="s">
        <v>76</v>
      </c>
      <c r="D161" s="138" t="s">
        <v>161</v>
      </c>
      <c r="E161" s="139" t="s">
        <v>1129</v>
      </c>
      <c r="F161" s="140" t="s">
        <v>1703</v>
      </c>
      <c r="G161" s="141" t="s">
        <v>164</v>
      </c>
      <c r="H161" s="142">
        <v>1</v>
      </c>
      <c r="I161" s="143"/>
      <c r="J161" s="144">
        <f t="shared" si="10"/>
        <v>0</v>
      </c>
      <c r="K161" s="145"/>
      <c r="L161" s="31"/>
      <c r="M161" s="146" t="s">
        <v>1</v>
      </c>
      <c r="N161" s="147" t="s">
        <v>41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234</v>
      </c>
      <c r="AT161" s="150" t="s">
        <v>161</v>
      </c>
      <c r="AU161" s="150" t="s">
        <v>83</v>
      </c>
      <c r="AY161" s="16" t="s">
        <v>158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6" t="s">
        <v>83</v>
      </c>
      <c r="BK161" s="151">
        <f t="shared" si="19"/>
        <v>0</v>
      </c>
      <c r="BL161" s="16" t="s">
        <v>234</v>
      </c>
      <c r="BM161" s="150" t="s">
        <v>468</v>
      </c>
    </row>
    <row r="162" spans="2:65" s="1" customFormat="1" ht="16.5" customHeight="1">
      <c r="B162" s="137"/>
      <c r="C162" s="138" t="s">
        <v>76</v>
      </c>
      <c r="D162" s="138" t="s">
        <v>161</v>
      </c>
      <c r="E162" s="139" t="s">
        <v>1131</v>
      </c>
      <c r="F162" s="140" t="s">
        <v>1146</v>
      </c>
      <c r="G162" s="141" t="s">
        <v>1067</v>
      </c>
      <c r="H162" s="142">
        <v>1</v>
      </c>
      <c r="I162" s="143"/>
      <c r="J162" s="144">
        <f t="shared" si="10"/>
        <v>0</v>
      </c>
      <c r="K162" s="145"/>
      <c r="L162" s="31"/>
      <c r="M162" s="146" t="s">
        <v>1</v>
      </c>
      <c r="N162" s="147" t="s">
        <v>41</v>
      </c>
      <c r="P162" s="148">
        <f t="shared" si="11"/>
        <v>0</v>
      </c>
      <c r="Q162" s="148">
        <v>0</v>
      </c>
      <c r="R162" s="148">
        <f t="shared" si="12"/>
        <v>0</v>
      </c>
      <c r="S162" s="148">
        <v>0</v>
      </c>
      <c r="T162" s="149">
        <f t="shared" si="13"/>
        <v>0</v>
      </c>
      <c r="AR162" s="150" t="s">
        <v>234</v>
      </c>
      <c r="AT162" s="150" t="s">
        <v>161</v>
      </c>
      <c r="AU162" s="150" t="s">
        <v>83</v>
      </c>
      <c r="AY162" s="16" t="s">
        <v>158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6" t="s">
        <v>83</v>
      </c>
      <c r="BK162" s="151">
        <f t="shared" si="19"/>
        <v>0</v>
      </c>
      <c r="BL162" s="16" t="s">
        <v>234</v>
      </c>
      <c r="BM162" s="150" t="s">
        <v>476</v>
      </c>
    </row>
    <row r="163" spans="2:65" s="1" customFormat="1" ht="16.5" customHeight="1">
      <c r="B163" s="137"/>
      <c r="C163" s="138" t="s">
        <v>76</v>
      </c>
      <c r="D163" s="138" t="s">
        <v>161</v>
      </c>
      <c r="E163" s="139" t="s">
        <v>1133</v>
      </c>
      <c r="F163" s="140" t="s">
        <v>1148</v>
      </c>
      <c r="G163" s="141" t="s">
        <v>205</v>
      </c>
      <c r="H163" s="142">
        <v>0.1</v>
      </c>
      <c r="I163" s="143"/>
      <c r="J163" s="144">
        <f t="shared" si="10"/>
        <v>0</v>
      </c>
      <c r="K163" s="145"/>
      <c r="L163" s="31"/>
      <c r="M163" s="146" t="s">
        <v>1</v>
      </c>
      <c r="N163" s="147" t="s">
        <v>41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234</v>
      </c>
      <c r="AT163" s="150" t="s">
        <v>161</v>
      </c>
      <c r="AU163" s="150" t="s">
        <v>83</v>
      </c>
      <c r="AY163" s="16" t="s">
        <v>158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6" t="s">
        <v>83</v>
      </c>
      <c r="BK163" s="151">
        <f t="shared" si="19"/>
        <v>0</v>
      </c>
      <c r="BL163" s="16" t="s">
        <v>234</v>
      </c>
      <c r="BM163" s="150" t="s">
        <v>486</v>
      </c>
    </row>
    <row r="164" spans="2:65" s="1" customFormat="1" ht="16.5" customHeight="1">
      <c r="B164" s="137"/>
      <c r="C164" s="138" t="s">
        <v>76</v>
      </c>
      <c r="D164" s="138" t="s">
        <v>161</v>
      </c>
      <c r="E164" s="139" t="s">
        <v>1135</v>
      </c>
      <c r="F164" s="140" t="s">
        <v>1150</v>
      </c>
      <c r="G164" s="141" t="s">
        <v>205</v>
      </c>
      <c r="H164" s="142">
        <v>0.1</v>
      </c>
      <c r="I164" s="143"/>
      <c r="J164" s="144">
        <f t="shared" si="10"/>
        <v>0</v>
      </c>
      <c r="K164" s="145"/>
      <c r="L164" s="31"/>
      <c r="M164" s="146" t="s">
        <v>1</v>
      </c>
      <c r="N164" s="147" t="s">
        <v>41</v>
      </c>
      <c r="P164" s="148">
        <f t="shared" si="11"/>
        <v>0</v>
      </c>
      <c r="Q164" s="148">
        <v>0</v>
      </c>
      <c r="R164" s="148">
        <f t="shared" si="12"/>
        <v>0</v>
      </c>
      <c r="S164" s="148">
        <v>0</v>
      </c>
      <c r="T164" s="149">
        <f t="shared" si="13"/>
        <v>0</v>
      </c>
      <c r="AR164" s="150" t="s">
        <v>234</v>
      </c>
      <c r="AT164" s="150" t="s">
        <v>161</v>
      </c>
      <c r="AU164" s="150" t="s">
        <v>83</v>
      </c>
      <c r="AY164" s="16" t="s">
        <v>158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6" t="s">
        <v>83</v>
      </c>
      <c r="BK164" s="151">
        <f t="shared" si="19"/>
        <v>0</v>
      </c>
      <c r="BL164" s="16" t="s">
        <v>234</v>
      </c>
      <c r="BM164" s="150" t="s">
        <v>495</v>
      </c>
    </row>
    <row r="165" spans="2:65" s="1" customFormat="1" ht="16.5" customHeight="1">
      <c r="B165" s="137"/>
      <c r="C165" s="138" t="s">
        <v>76</v>
      </c>
      <c r="D165" s="138" t="s">
        <v>161</v>
      </c>
      <c r="E165" s="139" t="s">
        <v>1137</v>
      </c>
      <c r="F165" s="140" t="s">
        <v>1152</v>
      </c>
      <c r="G165" s="141" t="s">
        <v>164</v>
      </c>
      <c r="H165" s="142">
        <v>1</v>
      </c>
      <c r="I165" s="143"/>
      <c r="J165" s="144">
        <f t="shared" si="10"/>
        <v>0</v>
      </c>
      <c r="K165" s="145"/>
      <c r="L165" s="31"/>
      <c r="M165" s="146" t="s">
        <v>1</v>
      </c>
      <c r="N165" s="147" t="s">
        <v>41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234</v>
      </c>
      <c r="AT165" s="150" t="s">
        <v>161</v>
      </c>
      <c r="AU165" s="150" t="s">
        <v>83</v>
      </c>
      <c r="AY165" s="16" t="s">
        <v>158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6" t="s">
        <v>83</v>
      </c>
      <c r="BK165" s="151">
        <f t="shared" si="19"/>
        <v>0</v>
      </c>
      <c r="BL165" s="16" t="s">
        <v>234</v>
      </c>
      <c r="BM165" s="150" t="s">
        <v>506</v>
      </c>
    </row>
    <row r="166" spans="2:65" s="1" customFormat="1" ht="16.5" customHeight="1">
      <c r="B166" s="137"/>
      <c r="C166" s="138" t="s">
        <v>76</v>
      </c>
      <c r="D166" s="138" t="s">
        <v>161</v>
      </c>
      <c r="E166" s="139" t="s">
        <v>1139</v>
      </c>
      <c r="F166" s="140" t="s">
        <v>1154</v>
      </c>
      <c r="G166" s="141" t="s">
        <v>1104</v>
      </c>
      <c r="H166" s="142">
        <v>1</v>
      </c>
      <c r="I166" s="143"/>
      <c r="J166" s="144">
        <f t="shared" si="10"/>
        <v>0</v>
      </c>
      <c r="K166" s="145"/>
      <c r="L166" s="31"/>
      <c r="M166" s="146" t="s">
        <v>1</v>
      </c>
      <c r="N166" s="147" t="s">
        <v>41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234</v>
      </c>
      <c r="AT166" s="150" t="s">
        <v>161</v>
      </c>
      <c r="AU166" s="150" t="s">
        <v>83</v>
      </c>
      <c r="AY166" s="16" t="s">
        <v>158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6" t="s">
        <v>83</v>
      </c>
      <c r="BK166" s="151">
        <f t="shared" si="19"/>
        <v>0</v>
      </c>
      <c r="BL166" s="16" t="s">
        <v>234</v>
      </c>
      <c r="BM166" s="150" t="s">
        <v>515</v>
      </c>
    </row>
    <row r="167" spans="2:65" s="1" customFormat="1" ht="16.5" customHeight="1">
      <c r="B167" s="137"/>
      <c r="C167" s="138" t="s">
        <v>76</v>
      </c>
      <c r="D167" s="138" t="s">
        <v>161</v>
      </c>
      <c r="E167" s="139" t="s">
        <v>1141</v>
      </c>
      <c r="F167" s="140" t="s">
        <v>1156</v>
      </c>
      <c r="G167" s="141" t="s">
        <v>1104</v>
      </c>
      <c r="H167" s="142">
        <v>1</v>
      </c>
      <c r="I167" s="143"/>
      <c r="J167" s="144">
        <f t="shared" si="10"/>
        <v>0</v>
      </c>
      <c r="K167" s="145"/>
      <c r="L167" s="31"/>
      <c r="M167" s="146" t="s">
        <v>1</v>
      </c>
      <c r="N167" s="147" t="s">
        <v>41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234</v>
      </c>
      <c r="AT167" s="150" t="s">
        <v>161</v>
      </c>
      <c r="AU167" s="150" t="s">
        <v>83</v>
      </c>
      <c r="AY167" s="16" t="s">
        <v>158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6" t="s">
        <v>83</v>
      </c>
      <c r="BK167" s="151">
        <f t="shared" si="19"/>
        <v>0</v>
      </c>
      <c r="BL167" s="16" t="s">
        <v>234</v>
      </c>
      <c r="BM167" s="150" t="s">
        <v>526</v>
      </c>
    </row>
    <row r="168" spans="2:65" s="1" customFormat="1" ht="16.5" customHeight="1">
      <c r="B168" s="137"/>
      <c r="C168" s="138" t="s">
        <v>76</v>
      </c>
      <c r="D168" s="138" t="s">
        <v>161</v>
      </c>
      <c r="E168" s="139" t="s">
        <v>1143</v>
      </c>
      <c r="F168" s="140" t="s">
        <v>1158</v>
      </c>
      <c r="G168" s="141" t="s">
        <v>725</v>
      </c>
      <c r="H168" s="185"/>
      <c r="I168" s="143"/>
      <c r="J168" s="144">
        <f t="shared" si="10"/>
        <v>0</v>
      </c>
      <c r="K168" s="145"/>
      <c r="L168" s="31"/>
      <c r="M168" s="146" t="s">
        <v>1</v>
      </c>
      <c r="N168" s="147" t="s">
        <v>41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234</v>
      </c>
      <c r="AT168" s="150" t="s">
        <v>161</v>
      </c>
      <c r="AU168" s="150" t="s">
        <v>83</v>
      </c>
      <c r="AY168" s="16" t="s">
        <v>158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6" t="s">
        <v>83</v>
      </c>
      <c r="BK168" s="151">
        <f t="shared" si="19"/>
        <v>0</v>
      </c>
      <c r="BL168" s="16" t="s">
        <v>234</v>
      </c>
      <c r="BM168" s="150" t="s">
        <v>537</v>
      </c>
    </row>
    <row r="169" spans="2:65" s="11" customFormat="1" ht="25.9" customHeight="1">
      <c r="B169" s="126"/>
      <c r="D169" s="127" t="s">
        <v>75</v>
      </c>
      <c r="E169" s="128" t="s">
        <v>1159</v>
      </c>
      <c r="F169" s="128" t="s">
        <v>1160</v>
      </c>
      <c r="I169" s="129"/>
      <c r="J169" s="116">
        <f>BK169</f>
        <v>0</v>
      </c>
      <c r="L169" s="126"/>
      <c r="M169" s="130"/>
      <c r="P169" s="131">
        <f>SUM(P170:P177)</f>
        <v>0</v>
      </c>
      <c r="R169" s="131">
        <f>SUM(R170:R177)</f>
        <v>0</v>
      </c>
      <c r="T169" s="132">
        <f>SUM(T170:T177)</f>
        <v>0</v>
      </c>
      <c r="AR169" s="127" t="s">
        <v>83</v>
      </c>
      <c r="AT169" s="133" t="s">
        <v>75</v>
      </c>
      <c r="AU169" s="133" t="s">
        <v>76</v>
      </c>
      <c r="AY169" s="127" t="s">
        <v>158</v>
      </c>
      <c r="BK169" s="134">
        <f>SUM(BK170:BK177)</f>
        <v>0</v>
      </c>
    </row>
    <row r="170" spans="2:65" s="1" customFormat="1" ht="24.2" customHeight="1">
      <c r="B170" s="137"/>
      <c r="C170" s="138" t="s">
        <v>76</v>
      </c>
      <c r="D170" s="138" t="s">
        <v>161</v>
      </c>
      <c r="E170" s="139" t="s">
        <v>1161</v>
      </c>
      <c r="F170" s="140" t="s">
        <v>1704</v>
      </c>
      <c r="G170" s="141" t="s">
        <v>1067</v>
      </c>
      <c r="H170" s="142">
        <v>3</v>
      </c>
      <c r="I170" s="143"/>
      <c r="J170" s="144">
        <f t="shared" ref="J170:J177" si="20">ROUND(I170*H170,2)</f>
        <v>0</v>
      </c>
      <c r="K170" s="145"/>
      <c r="L170" s="31"/>
      <c r="M170" s="146" t="s">
        <v>1</v>
      </c>
      <c r="N170" s="147" t="s">
        <v>41</v>
      </c>
      <c r="P170" s="148">
        <f t="shared" ref="P170:P177" si="21">O170*H170</f>
        <v>0</v>
      </c>
      <c r="Q170" s="148">
        <v>0</v>
      </c>
      <c r="R170" s="148">
        <f t="shared" ref="R170:R177" si="22">Q170*H170</f>
        <v>0</v>
      </c>
      <c r="S170" s="148">
        <v>0</v>
      </c>
      <c r="T170" s="149">
        <f t="shared" ref="T170:T177" si="23">S170*H170</f>
        <v>0</v>
      </c>
      <c r="AR170" s="150" t="s">
        <v>234</v>
      </c>
      <c r="AT170" s="150" t="s">
        <v>161</v>
      </c>
      <c r="AU170" s="150" t="s">
        <v>83</v>
      </c>
      <c r="AY170" s="16" t="s">
        <v>158</v>
      </c>
      <c r="BE170" s="151">
        <f t="shared" ref="BE170:BE177" si="24">IF(N170="základní",J170,0)</f>
        <v>0</v>
      </c>
      <c r="BF170" s="151">
        <f t="shared" ref="BF170:BF177" si="25">IF(N170="snížená",J170,0)</f>
        <v>0</v>
      </c>
      <c r="BG170" s="151">
        <f t="shared" ref="BG170:BG177" si="26">IF(N170="zákl. přenesená",J170,0)</f>
        <v>0</v>
      </c>
      <c r="BH170" s="151">
        <f t="shared" ref="BH170:BH177" si="27">IF(N170="sníž. přenesená",J170,0)</f>
        <v>0</v>
      </c>
      <c r="BI170" s="151">
        <f t="shared" ref="BI170:BI177" si="28">IF(N170="nulová",J170,0)</f>
        <v>0</v>
      </c>
      <c r="BJ170" s="16" t="s">
        <v>83</v>
      </c>
      <c r="BK170" s="151">
        <f t="shared" ref="BK170:BK177" si="29">ROUND(I170*H170,2)</f>
        <v>0</v>
      </c>
      <c r="BL170" s="16" t="s">
        <v>234</v>
      </c>
      <c r="BM170" s="150" t="s">
        <v>549</v>
      </c>
    </row>
    <row r="171" spans="2:65" s="1" customFormat="1" ht="24.2" customHeight="1">
      <c r="B171" s="137"/>
      <c r="C171" s="138" t="s">
        <v>76</v>
      </c>
      <c r="D171" s="138" t="s">
        <v>161</v>
      </c>
      <c r="E171" s="139" t="s">
        <v>1163</v>
      </c>
      <c r="F171" s="140" t="s">
        <v>1162</v>
      </c>
      <c r="G171" s="141" t="s">
        <v>1067</v>
      </c>
      <c r="H171" s="142">
        <v>5</v>
      </c>
      <c r="I171" s="143"/>
      <c r="J171" s="144">
        <f t="shared" si="20"/>
        <v>0</v>
      </c>
      <c r="K171" s="145"/>
      <c r="L171" s="31"/>
      <c r="M171" s="146" t="s">
        <v>1</v>
      </c>
      <c r="N171" s="147" t="s">
        <v>41</v>
      </c>
      <c r="P171" s="148">
        <f t="shared" si="21"/>
        <v>0</v>
      </c>
      <c r="Q171" s="148">
        <v>0</v>
      </c>
      <c r="R171" s="148">
        <f t="shared" si="22"/>
        <v>0</v>
      </c>
      <c r="S171" s="148">
        <v>0</v>
      </c>
      <c r="T171" s="149">
        <f t="shared" si="23"/>
        <v>0</v>
      </c>
      <c r="AR171" s="150" t="s">
        <v>234</v>
      </c>
      <c r="AT171" s="150" t="s">
        <v>161</v>
      </c>
      <c r="AU171" s="150" t="s">
        <v>83</v>
      </c>
      <c r="AY171" s="16" t="s">
        <v>158</v>
      </c>
      <c r="BE171" s="151">
        <f t="shared" si="24"/>
        <v>0</v>
      </c>
      <c r="BF171" s="151">
        <f t="shared" si="25"/>
        <v>0</v>
      </c>
      <c r="BG171" s="151">
        <f t="shared" si="26"/>
        <v>0</v>
      </c>
      <c r="BH171" s="151">
        <f t="shared" si="27"/>
        <v>0</v>
      </c>
      <c r="BI171" s="151">
        <f t="shared" si="28"/>
        <v>0</v>
      </c>
      <c r="BJ171" s="16" t="s">
        <v>83</v>
      </c>
      <c r="BK171" s="151">
        <f t="shared" si="29"/>
        <v>0</v>
      </c>
      <c r="BL171" s="16" t="s">
        <v>234</v>
      </c>
      <c r="BM171" s="150" t="s">
        <v>560</v>
      </c>
    </row>
    <row r="172" spans="2:65" s="1" customFormat="1" ht="24.2" customHeight="1">
      <c r="B172" s="137"/>
      <c r="C172" s="138" t="s">
        <v>76</v>
      </c>
      <c r="D172" s="138" t="s">
        <v>161</v>
      </c>
      <c r="E172" s="139" t="s">
        <v>1165</v>
      </c>
      <c r="F172" s="140" t="s">
        <v>1164</v>
      </c>
      <c r="G172" s="141" t="s">
        <v>1067</v>
      </c>
      <c r="H172" s="142">
        <v>6</v>
      </c>
      <c r="I172" s="143"/>
      <c r="J172" s="144">
        <f t="shared" si="20"/>
        <v>0</v>
      </c>
      <c r="K172" s="145"/>
      <c r="L172" s="31"/>
      <c r="M172" s="146" t="s">
        <v>1</v>
      </c>
      <c r="N172" s="147" t="s">
        <v>41</v>
      </c>
      <c r="P172" s="148">
        <f t="shared" si="21"/>
        <v>0</v>
      </c>
      <c r="Q172" s="148">
        <v>0</v>
      </c>
      <c r="R172" s="148">
        <f t="shared" si="22"/>
        <v>0</v>
      </c>
      <c r="S172" s="148">
        <v>0</v>
      </c>
      <c r="T172" s="149">
        <f t="shared" si="23"/>
        <v>0</v>
      </c>
      <c r="AR172" s="150" t="s">
        <v>234</v>
      </c>
      <c r="AT172" s="150" t="s">
        <v>161</v>
      </c>
      <c r="AU172" s="150" t="s">
        <v>83</v>
      </c>
      <c r="AY172" s="16" t="s">
        <v>158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6" t="s">
        <v>83</v>
      </c>
      <c r="BK172" s="151">
        <f t="shared" si="29"/>
        <v>0</v>
      </c>
      <c r="BL172" s="16" t="s">
        <v>234</v>
      </c>
      <c r="BM172" s="150" t="s">
        <v>570</v>
      </c>
    </row>
    <row r="173" spans="2:65" s="1" customFormat="1" ht="24.2" customHeight="1">
      <c r="B173" s="137"/>
      <c r="C173" s="138" t="s">
        <v>76</v>
      </c>
      <c r="D173" s="138" t="s">
        <v>161</v>
      </c>
      <c r="E173" s="139" t="s">
        <v>1167</v>
      </c>
      <c r="F173" s="140" t="s">
        <v>1705</v>
      </c>
      <c r="G173" s="141" t="s">
        <v>1067</v>
      </c>
      <c r="H173" s="142">
        <v>3</v>
      </c>
      <c r="I173" s="143"/>
      <c r="J173" s="144">
        <f t="shared" si="20"/>
        <v>0</v>
      </c>
      <c r="K173" s="145"/>
      <c r="L173" s="31"/>
      <c r="M173" s="146" t="s">
        <v>1</v>
      </c>
      <c r="N173" s="147" t="s">
        <v>41</v>
      </c>
      <c r="P173" s="148">
        <f t="shared" si="21"/>
        <v>0</v>
      </c>
      <c r="Q173" s="148">
        <v>0</v>
      </c>
      <c r="R173" s="148">
        <f t="shared" si="22"/>
        <v>0</v>
      </c>
      <c r="S173" s="148">
        <v>0</v>
      </c>
      <c r="T173" s="149">
        <f t="shared" si="23"/>
        <v>0</v>
      </c>
      <c r="AR173" s="150" t="s">
        <v>234</v>
      </c>
      <c r="AT173" s="150" t="s">
        <v>161</v>
      </c>
      <c r="AU173" s="150" t="s">
        <v>83</v>
      </c>
      <c r="AY173" s="16" t="s">
        <v>158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6" t="s">
        <v>83</v>
      </c>
      <c r="BK173" s="151">
        <f t="shared" si="29"/>
        <v>0</v>
      </c>
      <c r="BL173" s="16" t="s">
        <v>234</v>
      </c>
      <c r="BM173" s="150" t="s">
        <v>581</v>
      </c>
    </row>
    <row r="174" spans="2:65" s="1" customFormat="1" ht="37.9" customHeight="1">
      <c r="B174" s="137"/>
      <c r="C174" s="138" t="s">
        <v>76</v>
      </c>
      <c r="D174" s="138" t="s">
        <v>161</v>
      </c>
      <c r="E174" s="139" t="s">
        <v>1169</v>
      </c>
      <c r="F174" s="140" t="s">
        <v>1166</v>
      </c>
      <c r="G174" s="141" t="s">
        <v>1067</v>
      </c>
      <c r="H174" s="142">
        <v>5</v>
      </c>
      <c r="I174" s="143"/>
      <c r="J174" s="144">
        <f t="shared" si="20"/>
        <v>0</v>
      </c>
      <c r="K174" s="145"/>
      <c r="L174" s="31"/>
      <c r="M174" s="146" t="s">
        <v>1</v>
      </c>
      <c r="N174" s="147" t="s">
        <v>41</v>
      </c>
      <c r="P174" s="148">
        <f t="shared" si="21"/>
        <v>0</v>
      </c>
      <c r="Q174" s="148">
        <v>0</v>
      </c>
      <c r="R174" s="148">
        <f t="shared" si="22"/>
        <v>0</v>
      </c>
      <c r="S174" s="148">
        <v>0</v>
      </c>
      <c r="T174" s="149">
        <f t="shared" si="23"/>
        <v>0</v>
      </c>
      <c r="AR174" s="150" t="s">
        <v>234</v>
      </c>
      <c r="AT174" s="150" t="s">
        <v>161</v>
      </c>
      <c r="AU174" s="150" t="s">
        <v>83</v>
      </c>
      <c r="AY174" s="16" t="s">
        <v>158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6" t="s">
        <v>83</v>
      </c>
      <c r="BK174" s="151">
        <f t="shared" si="29"/>
        <v>0</v>
      </c>
      <c r="BL174" s="16" t="s">
        <v>234</v>
      </c>
      <c r="BM174" s="150" t="s">
        <v>590</v>
      </c>
    </row>
    <row r="175" spans="2:65" s="1" customFormat="1" ht="16.5" customHeight="1">
      <c r="B175" s="137"/>
      <c r="C175" s="138" t="s">
        <v>76</v>
      </c>
      <c r="D175" s="138" t="s">
        <v>161</v>
      </c>
      <c r="E175" s="139" t="s">
        <v>1171</v>
      </c>
      <c r="F175" s="140" t="s">
        <v>1168</v>
      </c>
      <c r="G175" s="141" t="s">
        <v>1067</v>
      </c>
      <c r="H175" s="142">
        <v>22</v>
      </c>
      <c r="I175" s="143"/>
      <c r="J175" s="144">
        <f t="shared" si="20"/>
        <v>0</v>
      </c>
      <c r="K175" s="145"/>
      <c r="L175" s="31"/>
      <c r="M175" s="146" t="s">
        <v>1</v>
      </c>
      <c r="N175" s="147" t="s">
        <v>41</v>
      </c>
      <c r="P175" s="148">
        <f t="shared" si="21"/>
        <v>0</v>
      </c>
      <c r="Q175" s="148">
        <v>0</v>
      </c>
      <c r="R175" s="148">
        <f t="shared" si="22"/>
        <v>0</v>
      </c>
      <c r="S175" s="148">
        <v>0</v>
      </c>
      <c r="T175" s="149">
        <f t="shared" si="23"/>
        <v>0</v>
      </c>
      <c r="AR175" s="150" t="s">
        <v>234</v>
      </c>
      <c r="AT175" s="150" t="s">
        <v>161</v>
      </c>
      <c r="AU175" s="150" t="s">
        <v>83</v>
      </c>
      <c r="AY175" s="16" t="s">
        <v>158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6" t="s">
        <v>83</v>
      </c>
      <c r="BK175" s="151">
        <f t="shared" si="29"/>
        <v>0</v>
      </c>
      <c r="BL175" s="16" t="s">
        <v>234</v>
      </c>
      <c r="BM175" s="150" t="s">
        <v>602</v>
      </c>
    </row>
    <row r="176" spans="2:65" s="1" customFormat="1" ht="24.2" customHeight="1">
      <c r="B176" s="137"/>
      <c r="C176" s="138" t="s">
        <v>76</v>
      </c>
      <c r="D176" s="138" t="s">
        <v>161</v>
      </c>
      <c r="E176" s="139" t="s">
        <v>1706</v>
      </c>
      <c r="F176" s="140" t="s">
        <v>1170</v>
      </c>
      <c r="G176" s="141" t="s">
        <v>1067</v>
      </c>
      <c r="H176" s="142">
        <v>22</v>
      </c>
      <c r="I176" s="143"/>
      <c r="J176" s="144">
        <f t="shared" si="20"/>
        <v>0</v>
      </c>
      <c r="K176" s="145"/>
      <c r="L176" s="31"/>
      <c r="M176" s="146" t="s">
        <v>1</v>
      </c>
      <c r="N176" s="147" t="s">
        <v>41</v>
      </c>
      <c r="P176" s="148">
        <f t="shared" si="21"/>
        <v>0</v>
      </c>
      <c r="Q176" s="148">
        <v>0</v>
      </c>
      <c r="R176" s="148">
        <f t="shared" si="22"/>
        <v>0</v>
      </c>
      <c r="S176" s="148">
        <v>0</v>
      </c>
      <c r="T176" s="149">
        <f t="shared" si="23"/>
        <v>0</v>
      </c>
      <c r="AR176" s="150" t="s">
        <v>234</v>
      </c>
      <c r="AT176" s="150" t="s">
        <v>161</v>
      </c>
      <c r="AU176" s="150" t="s">
        <v>83</v>
      </c>
      <c r="AY176" s="16" t="s">
        <v>158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6" t="s">
        <v>83</v>
      </c>
      <c r="BK176" s="151">
        <f t="shared" si="29"/>
        <v>0</v>
      </c>
      <c r="BL176" s="16" t="s">
        <v>234</v>
      </c>
      <c r="BM176" s="150" t="s">
        <v>610</v>
      </c>
    </row>
    <row r="177" spans="2:65" s="1" customFormat="1" ht="24.2" customHeight="1">
      <c r="B177" s="137"/>
      <c r="C177" s="138" t="s">
        <v>76</v>
      </c>
      <c r="D177" s="138" t="s">
        <v>161</v>
      </c>
      <c r="E177" s="139" t="s">
        <v>1707</v>
      </c>
      <c r="F177" s="140" t="s">
        <v>1172</v>
      </c>
      <c r="G177" s="141" t="s">
        <v>1067</v>
      </c>
      <c r="H177" s="142">
        <v>1</v>
      </c>
      <c r="I177" s="143"/>
      <c r="J177" s="144">
        <f t="shared" si="20"/>
        <v>0</v>
      </c>
      <c r="K177" s="145"/>
      <c r="L177" s="31"/>
      <c r="M177" s="146" t="s">
        <v>1</v>
      </c>
      <c r="N177" s="147" t="s">
        <v>41</v>
      </c>
      <c r="P177" s="148">
        <f t="shared" si="21"/>
        <v>0</v>
      </c>
      <c r="Q177" s="148">
        <v>0</v>
      </c>
      <c r="R177" s="148">
        <f t="shared" si="22"/>
        <v>0</v>
      </c>
      <c r="S177" s="148">
        <v>0</v>
      </c>
      <c r="T177" s="149">
        <f t="shared" si="23"/>
        <v>0</v>
      </c>
      <c r="AR177" s="150" t="s">
        <v>234</v>
      </c>
      <c r="AT177" s="150" t="s">
        <v>161</v>
      </c>
      <c r="AU177" s="150" t="s">
        <v>83</v>
      </c>
      <c r="AY177" s="16" t="s">
        <v>158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6" t="s">
        <v>83</v>
      </c>
      <c r="BK177" s="151">
        <f t="shared" si="29"/>
        <v>0</v>
      </c>
      <c r="BL177" s="16" t="s">
        <v>234</v>
      </c>
      <c r="BM177" s="150" t="s">
        <v>629</v>
      </c>
    </row>
    <row r="178" spans="2:65" s="11" customFormat="1" ht="25.9" customHeight="1">
      <c r="B178" s="126"/>
      <c r="D178" s="127" t="s">
        <v>75</v>
      </c>
      <c r="E178" s="128" t="s">
        <v>1173</v>
      </c>
      <c r="F178" s="128" t="s">
        <v>1200</v>
      </c>
      <c r="I178" s="129"/>
      <c r="J178" s="116">
        <f>BK178</f>
        <v>0</v>
      </c>
      <c r="L178" s="126"/>
      <c r="M178" s="130"/>
      <c r="P178" s="131">
        <f>SUM(P179:P183)</f>
        <v>0</v>
      </c>
      <c r="R178" s="131">
        <f>SUM(R179:R183)</f>
        <v>0</v>
      </c>
      <c r="T178" s="132">
        <f>SUM(T179:T183)</f>
        <v>0</v>
      </c>
      <c r="AR178" s="127" t="s">
        <v>83</v>
      </c>
      <c r="AT178" s="133" t="s">
        <v>75</v>
      </c>
      <c r="AU178" s="133" t="s">
        <v>76</v>
      </c>
      <c r="AY178" s="127" t="s">
        <v>158</v>
      </c>
      <c r="BK178" s="134">
        <f>SUM(BK179:BK183)</f>
        <v>0</v>
      </c>
    </row>
    <row r="179" spans="2:65" s="1" customFormat="1" ht="16.5" customHeight="1">
      <c r="B179" s="137"/>
      <c r="C179" s="138" t="s">
        <v>76</v>
      </c>
      <c r="D179" s="138" t="s">
        <v>161</v>
      </c>
      <c r="E179" s="139" t="s">
        <v>1175</v>
      </c>
      <c r="F179" s="140" t="s">
        <v>1202</v>
      </c>
      <c r="G179" s="141" t="s">
        <v>263</v>
      </c>
      <c r="H179" s="142">
        <v>40</v>
      </c>
      <c r="I179" s="143"/>
      <c r="J179" s="144">
        <f>ROUND(I179*H179,2)</f>
        <v>0</v>
      </c>
      <c r="K179" s="145"/>
      <c r="L179" s="31"/>
      <c r="M179" s="146" t="s">
        <v>1</v>
      </c>
      <c r="N179" s="147" t="s">
        <v>41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234</v>
      </c>
      <c r="AT179" s="150" t="s">
        <v>161</v>
      </c>
      <c r="AU179" s="150" t="s">
        <v>83</v>
      </c>
      <c r="AY179" s="16" t="s">
        <v>158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6" t="s">
        <v>83</v>
      </c>
      <c r="BK179" s="151">
        <f>ROUND(I179*H179,2)</f>
        <v>0</v>
      </c>
      <c r="BL179" s="16" t="s">
        <v>234</v>
      </c>
      <c r="BM179" s="150" t="s">
        <v>638</v>
      </c>
    </row>
    <row r="180" spans="2:65" s="1" customFormat="1" ht="16.5" customHeight="1">
      <c r="B180" s="137"/>
      <c r="C180" s="138" t="s">
        <v>76</v>
      </c>
      <c r="D180" s="138" t="s">
        <v>161</v>
      </c>
      <c r="E180" s="139" t="s">
        <v>1177</v>
      </c>
      <c r="F180" s="140" t="s">
        <v>1205</v>
      </c>
      <c r="G180" s="141" t="s">
        <v>263</v>
      </c>
      <c r="H180" s="142">
        <v>180</v>
      </c>
      <c r="I180" s="143"/>
      <c r="J180" s="144">
        <f>ROUND(I180*H180,2)</f>
        <v>0</v>
      </c>
      <c r="K180" s="145"/>
      <c r="L180" s="31"/>
      <c r="M180" s="146" t="s">
        <v>1</v>
      </c>
      <c r="N180" s="147" t="s">
        <v>41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234</v>
      </c>
      <c r="AT180" s="150" t="s">
        <v>161</v>
      </c>
      <c r="AU180" s="150" t="s">
        <v>83</v>
      </c>
      <c r="AY180" s="16" t="s">
        <v>158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6" t="s">
        <v>83</v>
      </c>
      <c r="BK180" s="151">
        <f>ROUND(I180*H180,2)</f>
        <v>0</v>
      </c>
      <c r="BL180" s="16" t="s">
        <v>234</v>
      </c>
      <c r="BM180" s="150" t="s">
        <v>653</v>
      </c>
    </row>
    <row r="181" spans="2:65" s="1" customFormat="1" ht="16.5" customHeight="1">
      <c r="B181" s="137"/>
      <c r="C181" s="138" t="s">
        <v>76</v>
      </c>
      <c r="D181" s="138" t="s">
        <v>161</v>
      </c>
      <c r="E181" s="139" t="s">
        <v>1179</v>
      </c>
      <c r="F181" s="140" t="s">
        <v>1208</v>
      </c>
      <c r="G181" s="141" t="s">
        <v>263</v>
      </c>
      <c r="H181" s="142">
        <v>50</v>
      </c>
      <c r="I181" s="143"/>
      <c r="J181" s="144">
        <f>ROUND(I181*H181,2)</f>
        <v>0</v>
      </c>
      <c r="K181" s="145"/>
      <c r="L181" s="31"/>
      <c r="M181" s="146" t="s">
        <v>1</v>
      </c>
      <c r="N181" s="147" t="s">
        <v>41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AR181" s="150" t="s">
        <v>234</v>
      </c>
      <c r="AT181" s="150" t="s">
        <v>161</v>
      </c>
      <c r="AU181" s="150" t="s">
        <v>83</v>
      </c>
      <c r="AY181" s="16" t="s">
        <v>158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6" t="s">
        <v>83</v>
      </c>
      <c r="BK181" s="151">
        <f>ROUND(I181*H181,2)</f>
        <v>0</v>
      </c>
      <c r="BL181" s="16" t="s">
        <v>234</v>
      </c>
      <c r="BM181" s="150" t="s">
        <v>664</v>
      </c>
    </row>
    <row r="182" spans="2:65" s="1" customFormat="1" ht="16.5" customHeight="1">
      <c r="B182" s="137"/>
      <c r="C182" s="138" t="s">
        <v>76</v>
      </c>
      <c r="D182" s="138" t="s">
        <v>161</v>
      </c>
      <c r="E182" s="139" t="s">
        <v>1181</v>
      </c>
      <c r="F182" s="140" t="s">
        <v>1217</v>
      </c>
      <c r="G182" s="141" t="s">
        <v>263</v>
      </c>
      <c r="H182" s="142">
        <v>100</v>
      </c>
      <c r="I182" s="143"/>
      <c r="J182" s="144">
        <f>ROUND(I182*H182,2)</f>
        <v>0</v>
      </c>
      <c r="K182" s="145"/>
      <c r="L182" s="31"/>
      <c r="M182" s="146" t="s">
        <v>1</v>
      </c>
      <c r="N182" s="147" t="s">
        <v>41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234</v>
      </c>
      <c r="AT182" s="150" t="s">
        <v>161</v>
      </c>
      <c r="AU182" s="150" t="s">
        <v>83</v>
      </c>
      <c r="AY182" s="16" t="s">
        <v>158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6" t="s">
        <v>83</v>
      </c>
      <c r="BK182" s="151">
        <f>ROUND(I182*H182,2)</f>
        <v>0</v>
      </c>
      <c r="BL182" s="16" t="s">
        <v>234</v>
      </c>
      <c r="BM182" s="150" t="s">
        <v>675</v>
      </c>
    </row>
    <row r="183" spans="2:65" s="1" customFormat="1" ht="16.5" customHeight="1">
      <c r="B183" s="137"/>
      <c r="C183" s="138" t="s">
        <v>76</v>
      </c>
      <c r="D183" s="138" t="s">
        <v>161</v>
      </c>
      <c r="E183" s="139" t="s">
        <v>1183</v>
      </c>
      <c r="F183" s="140" t="s">
        <v>1220</v>
      </c>
      <c r="G183" s="141" t="s">
        <v>725</v>
      </c>
      <c r="H183" s="185"/>
      <c r="I183" s="143"/>
      <c r="J183" s="144">
        <f>ROUND(I183*H183,2)</f>
        <v>0</v>
      </c>
      <c r="K183" s="145"/>
      <c r="L183" s="31"/>
      <c r="M183" s="146" t="s">
        <v>1</v>
      </c>
      <c r="N183" s="147" t="s">
        <v>41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234</v>
      </c>
      <c r="AT183" s="150" t="s">
        <v>161</v>
      </c>
      <c r="AU183" s="150" t="s">
        <v>83</v>
      </c>
      <c r="AY183" s="16" t="s">
        <v>158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6" t="s">
        <v>83</v>
      </c>
      <c r="BK183" s="151">
        <f>ROUND(I183*H183,2)</f>
        <v>0</v>
      </c>
      <c r="BL183" s="16" t="s">
        <v>234</v>
      </c>
      <c r="BM183" s="150" t="s">
        <v>685</v>
      </c>
    </row>
    <row r="184" spans="2:65" s="11" customFormat="1" ht="25.9" customHeight="1">
      <c r="B184" s="126"/>
      <c r="D184" s="127" t="s">
        <v>75</v>
      </c>
      <c r="E184" s="128" t="s">
        <v>1222</v>
      </c>
      <c r="F184" s="128" t="s">
        <v>1223</v>
      </c>
      <c r="I184" s="129"/>
      <c r="J184" s="116">
        <f>BK184</f>
        <v>0</v>
      </c>
      <c r="L184" s="126"/>
      <c r="M184" s="130"/>
      <c r="P184" s="131">
        <f>P185</f>
        <v>0</v>
      </c>
      <c r="R184" s="131">
        <f>R185</f>
        <v>0</v>
      </c>
      <c r="T184" s="132">
        <f>T185</f>
        <v>0</v>
      </c>
      <c r="AR184" s="127" t="s">
        <v>83</v>
      </c>
      <c r="AT184" s="133" t="s">
        <v>75</v>
      </c>
      <c r="AU184" s="133" t="s">
        <v>76</v>
      </c>
      <c r="AY184" s="127" t="s">
        <v>158</v>
      </c>
      <c r="BK184" s="134">
        <f>BK185</f>
        <v>0</v>
      </c>
    </row>
    <row r="185" spans="2:65" s="1" customFormat="1" ht="16.5" customHeight="1">
      <c r="B185" s="137"/>
      <c r="C185" s="138" t="s">
        <v>83</v>
      </c>
      <c r="D185" s="138" t="s">
        <v>161</v>
      </c>
      <c r="E185" s="139" t="s">
        <v>1224</v>
      </c>
      <c r="F185" s="140" t="s">
        <v>1225</v>
      </c>
      <c r="G185" s="141" t="s">
        <v>164</v>
      </c>
      <c r="H185" s="142">
        <v>1</v>
      </c>
      <c r="I185" s="143"/>
      <c r="J185" s="144">
        <f>ROUND(I185*H185,2)</f>
        <v>0</v>
      </c>
      <c r="K185" s="145"/>
      <c r="L185" s="31"/>
      <c r="M185" s="146" t="s">
        <v>1</v>
      </c>
      <c r="N185" s="147" t="s">
        <v>41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234</v>
      </c>
      <c r="AT185" s="150" t="s">
        <v>161</v>
      </c>
      <c r="AU185" s="150" t="s">
        <v>83</v>
      </c>
      <c r="AY185" s="16" t="s">
        <v>158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6" t="s">
        <v>83</v>
      </c>
      <c r="BK185" s="151">
        <f>ROUND(I185*H185,2)</f>
        <v>0</v>
      </c>
      <c r="BL185" s="16" t="s">
        <v>234</v>
      </c>
      <c r="BM185" s="150" t="s">
        <v>1708</v>
      </c>
    </row>
    <row r="186" spans="2:65" s="11" customFormat="1" ht="25.9" customHeight="1">
      <c r="B186" s="126"/>
      <c r="D186" s="127" t="s">
        <v>75</v>
      </c>
      <c r="E186" s="128" t="s">
        <v>1227</v>
      </c>
      <c r="F186" s="128" t="s">
        <v>715</v>
      </c>
      <c r="I186" s="129"/>
      <c r="J186" s="116">
        <f>BK186</f>
        <v>0</v>
      </c>
      <c r="L186" s="126"/>
      <c r="M186" s="130"/>
      <c r="P186" s="131">
        <f>P187</f>
        <v>0</v>
      </c>
      <c r="R186" s="131">
        <f>R187</f>
        <v>0</v>
      </c>
      <c r="T186" s="132">
        <f>T187</f>
        <v>0</v>
      </c>
      <c r="AR186" s="127" t="s">
        <v>177</v>
      </c>
      <c r="AT186" s="133" t="s">
        <v>75</v>
      </c>
      <c r="AU186" s="133" t="s">
        <v>76</v>
      </c>
      <c r="AY186" s="127" t="s">
        <v>158</v>
      </c>
      <c r="BK186" s="134">
        <f>BK187</f>
        <v>0</v>
      </c>
    </row>
    <row r="187" spans="2:65" s="1" customFormat="1" ht="16.5" customHeight="1">
      <c r="B187" s="137"/>
      <c r="C187" s="138" t="s">
        <v>85</v>
      </c>
      <c r="D187" s="138" t="s">
        <v>161</v>
      </c>
      <c r="E187" s="139" t="s">
        <v>1228</v>
      </c>
      <c r="F187" s="140" t="s">
        <v>716</v>
      </c>
      <c r="G187" s="141" t="s">
        <v>725</v>
      </c>
      <c r="H187" s="185"/>
      <c r="I187" s="143"/>
      <c r="J187" s="144">
        <f>ROUND(I187*H187,2)</f>
        <v>0</v>
      </c>
      <c r="K187" s="145"/>
      <c r="L187" s="31"/>
      <c r="M187" s="146" t="s">
        <v>1</v>
      </c>
      <c r="N187" s="147" t="s">
        <v>41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165</v>
      </c>
      <c r="AT187" s="150" t="s">
        <v>161</v>
      </c>
      <c r="AU187" s="150" t="s">
        <v>83</v>
      </c>
      <c r="AY187" s="16" t="s">
        <v>158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6" t="s">
        <v>83</v>
      </c>
      <c r="BK187" s="151">
        <f>ROUND(I187*H187,2)</f>
        <v>0</v>
      </c>
      <c r="BL187" s="16" t="s">
        <v>165</v>
      </c>
      <c r="BM187" s="150" t="s">
        <v>1709</v>
      </c>
    </row>
    <row r="188" spans="2:65" s="1" customFormat="1" ht="49.9" customHeight="1">
      <c r="B188" s="31"/>
      <c r="E188" s="128" t="s">
        <v>739</v>
      </c>
      <c r="F188" s="128" t="s">
        <v>740</v>
      </c>
      <c r="J188" s="116">
        <f t="shared" ref="J188:J193" si="30">BK188</f>
        <v>0</v>
      </c>
      <c r="L188" s="31"/>
      <c r="M188" s="186"/>
      <c r="T188" s="55"/>
      <c r="AT188" s="16" t="s">
        <v>75</v>
      </c>
      <c r="AU188" s="16" t="s">
        <v>76</v>
      </c>
      <c r="AY188" s="16" t="s">
        <v>741</v>
      </c>
      <c r="BK188" s="151">
        <f>SUM(BK189:BK193)</f>
        <v>0</v>
      </c>
    </row>
    <row r="189" spans="2:65" s="1" customFormat="1" ht="16.350000000000001" customHeight="1">
      <c r="B189" s="31"/>
      <c r="C189" s="187" t="s">
        <v>1</v>
      </c>
      <c r="D189" s="187" t="s">
        <v>161</v>
      </c>
      <c r="E189" s="188" t="s">
        <v>1</v>
      </c>
      <c r="F189" s="189" t="s">
        <v>1</v>
      </c>
      <c r="G189" s="190" t="s">
        <v>1</v>
      </c>
      <c r="H189" s="191"/>
      <c r="I189" s="192"/>
      <c r="J189" s="193">
        <f t="shared" si="30"/>
        <v>0</v>
      </c>
      <c r="K189" s="194"/>
      <c r="L189" s="31"/>
      <c r="M189" s="195" t="s">
        <v>1</v>
      </c>
      <c r="N189" s="196" t="s">
        <v>41</v>
      </c>
      <c r="T189" s="55"/>
      <c r="AT189" s="16" t="s">
        <v>741</v>
      </c>
      <c r="AU189" s="16" t="s">
        <v>83</v>
      </c>
      <c r="AY189" s="16" t="s">
        <v>741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6" t="s">
        <v>83</v>
      </c>
      <c r="BK189" s="151">
        <f>I189*H189</f>
        <v>0</v>
      </c>
    </row>
    <row r="190" spans="2:65" s="1" customFormat="1" ht="16.350000000000001" customHeight="1">
      <c r="B190" s="31"/>
      <c r="C190" s="187" t="s">
        <v>1</v>
      </c>
      <c r="D190" s="187" t="s">
        <v>161</v>
      </c>
      <c r="E190" s="188" t="s">
        <v>1</v>
      </c>
      <c r="F190" s="189" t="s">
        <v>1</v>
      </c>
      <c r="G190" s="190" t="s">
        <v>1</v>
      </c>
      <c r="H190" s="191"/>
      <c r="I190" s="192"/>
      <c r="J190" s="193">
        <f t="shared" si="30"/>
        <v>0</v>
      </c>
      <c r="K190" s="194"/>
      <c r="L190" s="31"/>
      <c r="M190" s="195" t="s">
        <v>1</v>
      </c>
      <c r="N190" s="196" t="s">
        <v>41</v>
      </c>
      <c r="T190" s="55"/>
      <c r="AT190" s="16" t="s">
        <v>741</v>
      </c>
      <c r="AU190" s="16" t="s">
        <v>83</v>
      </c>
      <c r="AY190" s="16" t="s">
        <v>741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6" t="s">
        <v>83</v>
      </c>
      <c r="BK190" s="151">
        <f>I190*H190</f>
        <v>0</v>
      </c>
    </row>
    <row r="191" spans="2:65" s="1" customFormat="1" ht="16.350000000000001" customHeight="1">
      <c r="B191" s="31"/>
      <c r="C191" s="187" t="s">
        <v>1</v>
      </c>
      <c r="D191" s="187" t="s">
        <v>161</v>
      </c>
      <c r="E191" s="188" t="s">
        <v>1</v>
      </c>
      <c r="F191" s="189" t="s">
        <v>1</v>
      </c>
      <c r="G191" s="190" t="s">
        <v>1</v>
      </c>
      <c r="H191" s="191"/>
      <c r="I191" s="192"/>
      <c r="J191" s="193">
        <f t="shared" si="30"/>
        <v>0</v>
      </c>
      <c r="K191" s="194"/>
      <c r="L191" s="31"/>
      <c r="M191" s="195" t="s">
        <v>1</v>
      </c>
      <c r="N191" s="196" t="s">
        <v>41</v>
      </c>
      <c r="T191" s="55"/>
      <c r="AT191" s="16" t="s">
        <v>741</v>
      </c>
      <c r="AU191" s="16" t="s">
        <v>83</v>
      </c>
      <c r="AY191" s="16" t="s">
        <v>741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6" t="s">
        <v>83</v>
      </c>
      <c r="BK191" s="151">
        <f>I191*H191</f>
        <v>0</v>
      </c>
    </row>
    <row r="192" spans="2:65" s="1" customFormat="1" ht="16.350000000000001" customHeight="1">
      <c r="B192" s="31"/>
      <c r="C192" s="187" t="s">
        <v>1</v>
      </c>
      <c r="D192" s="187" t="s">
        <v>161</v>
      </c>
      <c r="E192" s="188" t="s">
        <v>1</v>
      </c>
      <c r="F192" s="189" t="s">
        <v>1</v>
      </c>
      <c r="G192" s="190" t="s">
        <v>1</v>
      </c>
      <c r="H192" s="191"/>
      <c r="I192" s="192"/>
      <c r="J192" s="193">
        <f t="shared" si="30"/>
        <v>0</v>
      </c>
      <c r="K192" s="194"/>
      <c r="L192" s="31"/>
      <c r="M192" s="195" t="s">
        <v>1</v>
      </c>
      <c r="N192" s="196" t="s">
        <v>41</v>
      </c>
      <c r="T192" s="55"/>
      <c r="AT192" s="16" t="s">
        <v>741</v>
      </c>
      <c r="AU192" s="16" t="s">
        <v>83</v>
      </c>
      <c r="AY192" s="16" t="s">
        <v>741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6" t="s">
        <v>83</v>
      </c>
      <c r="BK192" s="151">
        <f>I192*H192</f>
        <v>0</v>
      </c>
    </row>
    <row r="193" spans="2:63" s="1" customFormat="1" ht="16.350000000000001" customHeight="1">
      <c r="B193" s="31"/>
      <c r="C193" s="187" t="s">
        <v>1</v>
      </c>
      <c r="D193" s="187" t="s">
        <v>161</v>
      </c>
      <c r="E193" s="188" t="s">
        <v>1</v>
      </c>
      <c r="F193" s="189" t="s">
        <v>1</v>
      </c>
      <c r="G193" s="190" t="s">
        <v>1</v>
      </c>
      <c r="H193" s="191"/>
      <c r="I193" s="192"/>
      <c r="J193" s="193">
        <f t="shared" si="30"/>
        <v>0</v>
      </c>
      <c r="K193" s="194"/>
      <c r="L193" s="31"/>
      <c r="M193" s="195" t="s">
        <v>1</v>
      </c>
      <c r="N193" s="196" t="s">
        <v>41</v>
      </c>
      <c r="O193" s="197"/>
      <c r="P193" s="197"/>
      <c r="Q193" s="197"/>
      <c r="R193" s="197"/>
      <c r="S193" s="197"/>
      <c r="T193" s="198"/>
      <c r="AT193" s="16" t="s">
        <v>741</v>
      </c>
      <c r="AU193" s="16" t="s">
        <v>83</v>
      </c>
      <c r="AY193" s="16" t="s">
        <v>741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6" t="s">
        <v>83</v>
      </c>
      <c r="BK193" s="151">
        <f>I193*H193</f>
        <v>0</v>
      </c>
    </row>
    <row r="194" spans="2:63" s="1" customFormat="1" ht="6.95" customHeight="1"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31"/>
    </row>
  </sheetData>
  <autoFilter ref="C126:K193" xr:uid="{00000000-0009-0000-0000-00000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dataValidations count="2">
    <dataValidation type="list" allowBlank="1" showInputMessage="1" showErrorMessage="1" error="Povoleny jsou hodnoty K, M." sqref="D189:D194" xr:uid="{00000000-0002-0000-0900-000000000000}">
      <formula1>"K, M"</formula1>
    </dataValidation>
    <dataValidation type="list" allowBlank="1" showInputMessage="1" showErrorMessage="1" error="Povoleny jsou hodnoty základní, snížená, zákl. přenesená, sníž. přenesená, nulová." sqref="N189:N194" xr:uid="{00000000-0002-0000-09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6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6" t="s">
        <v>112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113</v>
      </c>
      <c r="L4" s="19"/>
      <c r="M4" s="9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2" t="str">
        <f>'Rekapitulace stavby'!K6</f>
        <v>Stavební úpravy školských objektů a zahrady ZŠ Nepomucká</v>
      </c>
      <c r="F7" s="243"/>
      <c r="G7" s="243"/>
      <c r="H7" s="243"/>
      <c r="L7" s="19"/>
    </row>
    <row r="8" spans="2:46" s="1" customFormat="1" ht="12" customHeight="1">
      <c r="B8" s="31"/>
      <c r="D8" s="26" t="s">
        <v>114</v>
      </c>
      <c r="L8" s="31"/>
    </row>
    <row r="9" spans="2:46" s="1" customFormat="1" ht="16.5" customHeight="1">
      <c r="B9" s="31"/>
      <c r="E9" s="204" t="s">
        <v>1710</v>
      </c>
      <c r="F9" s="244"/>
      <c r="G9" s="244"/>
      <c r="H9" s="244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45342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0"/>
      <c r="G18" s="210"/>
      <c r="H18" s="210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">
        <v>29</v>
      </c>
      <c r="L20" s="31"/>
    </row>
    <row r="21" spans="2:12" s="1" customFormat="1" ht="18" customHeight="1">
      <c r="B21" s="31"/>
      <c r="E21" s="24" t="s">
        <v>30</v>
      </c>
      <c r="I21" s="26" t="s">
        <v>25</v>
      </c>
      <c r="J21" s="24" t="s">
        <v>31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93"/>
      <c r="E27" s="215" t="s">
        <v>1</v>
      </c>
      <c r="F27" s="215"/>
      <c r="G27" s="215"/>
      <c r="H27" s="215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36</v>
      </c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85">
        <f>ROUND((ROUND((SUM(BE129:BE277)),  2) + SUM(BE279:BE283)), 2)</f>
        <v>0</v>
      </c>
      <c r="I33" s="95">
        <v>0.21</v>
      </c>
      <c r="J33" s="85">
        <f>ROUND((ROUND(((SUM(BE129:BE277))*I33),  2) + (SUM(BE279:BE283)*I33)), 2)</f>
        <v>0</v>
      </c>
      <c r="L33" s="31"/>
    </row>
    <row r="34" spans="2:12" s="1" customFormat="1" ht="14.45" customHeight="1">
      <c r="B34" s="31"/>
      <c r="E34" s="26" t="s">
        <v>42</v>
      </c>
      <c r="F34" s="85">
        <f>ROUND((ROUND((SUM(BF129:BF277)),  2) + SUM(BF279:BF283)), 2)</f>
        <v>0</v>
      </c>
      <c r="I34" s="95">
        <v>0.12</v>
      </c>
      <c r="J34" s="85">
        <f>ROUND((ROUND(((SUM(BF129:BF277))*I34),  2) + (SUM(BF279:BF283)*I34)), 2)</f>
        <v>0</v>
      </c>
      <c r="L34" s="31"/>
    </row>
    <row r="35" spans="2:12" s="1" customFormat="1" ht="14.45" hidden="1" customHeight="1">
      <c r="B35" s="31"/>
      <c r="E35" s="26" t="s">
        <v>43</v>
      </c>
      <c r="F35" s="85">
        <f>ROUND((ROUND((SUM(BG129:BG277)),  2) + SUM(BG279:BG283)),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85">
        <f>ROUND((ROUND((SUM(BH129:BH277)),  2) + SUM(BH279:BH283)),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85">
        <f>ROUND((ROUND((SUM(BI129:BI277)),  2) + SUM(BI279:BI283)),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46</v>
      </c>
      <c r="E39" s="56"/>
      <c r="F39" s="56"/>
      <c r="G39" s="98" t="s">
        <v>47</v>
      </c>
      <c r="H39" s="99" t="s">
        <v>48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42" t="str">
        <f>E7</f>
        <v>Stavební úpravy školských objektů a zahrady ZŠ Nepomucká</v>
      </c>
      <c r="F85" s="243"/>
      <c r="G85" s="243"/>
      <c r="H85" s="243"/>
      <c r="L85" s="31"/>
    </row>
    <row r="86" spans="2:47" s="1" customFormat="1" ht="12" customHeight="1">
      <c r="B86" s="31"/>
      <c r="C86" s="26" t="s">
        <v>114</v>
      </c>
      <c r="L86" s="31"/>
    </row>
    <row r="87" spans="2:47" s="1" customFormat="1" ht="16.5" customHeight="1">
      <c r="B87" s="31"/>
      <c r="E87" s="204" t="str">
        <f>E9</f>
        <v>SO-03 - Venkovní prostor</v>
      </c>
      <c r="F87" s="244"/>
      <c r="G87" s="244"/>
      <c r="H87" s="24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45342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>ABCD studio s.r.o.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117</v>
      </c>
      <c r="D94" s="96"/>
      <c r="E94" s="96"/>
      <c r="F94" s="96"/>
      <c r="G94" s="96"/>
      <c r="H94" s="96"/>
      <c r="I94" s="96"/>
      <c r="J94" s="105" t="s">
        <v>118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119</v>
      </c>
      <c r="J96" s="65">
        <f>J129</f>
        <v>0</v>
      </c>
      <c r="L96" s="31"/>
      <c r="AU96" s="16" t="s">
        <v>120</v>
      </c>
    </row>
    <row r="97" spans="2:12" s="8" customFormat="1" ht="24.95" customHeight="1">
      <c r="B97" s="107"/>
      <c r="D97" s="108" t="s">
        <v>121</v>
      </c>
      <c r="E97" s="109"/>
      <c r="F97" s="109"/>
      <c r="G97" s="109"/>
      <c r="H97" s="109"/>
      <c r="I97" s="109"/>
      <c r="J97" s="110">
        <f>J130</f>
        <v>0</v>
      </c>
      <c r="L97" s="107"/>
    </row>
    <row r="98" spans="2:12" s="9" customFormat="1" ht="19.899999999999999" customHeight="1">
      <c r="B98" s="111"/>
      <c r="D98" s="112" t="s">
        <v>122</v>
      </c>
      <c r="E98" s="113"/>
      <c r="F98" s="113"/>
      <c r="G98" s="113"/>
      <c r="H98" s="113"/>
      <c r="I98" s="113"/>
      <c r="J98" s="114">
        <f>J131</f>
        <v>0</v>
      </c>
      <c r="L98" s="111"/>
    </row>
    <row r="99" spans="2:12" s="9" customFormat="1" ht="19.899999999999999" customHeight="1">
      <c r="B99" s="111"/>
      <c r="D99" s="112" t="s">
        <v>123</v>
      </c>
      <c r="E99" s="113"/>
      <c r="F99" s="113"/>
      <c r="G99" s="113"/>
      <c r="H99" s="113"/>
      <c r="I99" s="113"/>
      <c r="J99" s="114">
        <f>J135</f>
        <v>0</v>
      </c>
      <c r="L99" s="111"/>
    </row>
    <row r="100" spans="2:12" s="9" customFormat="1" ht="19.899999999999999" customHeight="1">
      <c r="B100" s="111"/>
      <c r="D100" s="112" t="s">
        <v>1711</v>
      </c>
      <c r="E100" s="113"/>
      <c r="F100" s="113"/>
      <c r="G100" s="113"/>
      <c r="H100" s="113"/>
      <c r="I100" s="113"/>
      <c r="J100" s="114">
        <f>J186</f>
        <v>0</v>
      </c>
      <c r="L100" s="111"/>
    </row>
    <row r="101" spans="2:12" s="9" customFormat="1" ht="19.899999999999999" customHeight="1">
      <c r="B101" s="111"/>
      <c r="D101" s="112" t="s">
        <v>1712</v>
      </c>
      <c r="E101" s="113"/>
      <c r="F101" s="113"/>
      <c r="G101" s="113"/>
      <c r="H101" s="113"/>
      <c r="I101" s="113"/>
      <c r="J101" s="114">
        <f>J212</f>
        <v>0</v>
      </c>
      <c r="L101" s="111"/>
    </row>
    <row r="102" spans="2:12" s="9" customFormat="1" ht="19.899999999999999" customHeight="1">
      <c r="B102" s="111"/>
      <c r="D102" s="112" t="s">
        <v>125</v>
      </c>
      <c r="E102" s="113"/>
      <c r="F102" s="113"/>
      <c r="G102" s="113"/>
      <c r="H102" s="113"/>
      <c r="I102" s="113"/>
      <c r="J102" s="114">
        <f>J226</f>
        <v>0</v>
      </c>
      <c r="L102" s="111"/>
    </row>
    <row r="103" spans="2:12" s="9" customFormat="1" ht="19.899999999999999" customHeight="1">
      <c r="B103" s="111"/>
      <c r="D103" s="112" t="s">
        <v>1713</v>
      </c>
      <c r="E103" s="113"/>
      <c r="F103" s="113"/>
      <c r="G103" s="113"/>
      <c r="H103" s="113"/>
      <c r="I103" s="113"/>
      <c r="J103" s="114">
        <f>J240</f>
        <v>0</v>
      </c>
      <c r="L103" s="111"/>
    </row>
    <row r="104" spans="2:12" s="9" customFormat="1" ht="19.899999999999999" customHeight="1">
      <c r="B104" s="111"/>
      <c r="D104" s="112" t="s">
        <v>1714</v>
      </c>
      <c r="E104" s="113"/>
      <c r="F104" s="113"/>
      <c r="G104" s="113"/>
      <c r="H104" s="113"/>
      <c r="I104" s="113"/>
      <c r="J104" s="114">
        <f>J247</f>
        <v>0</v>
      </c>
      <c r="L104" s="111"/>
    </row>
    <row r="105" spans="2:12" s="9" customFormat="1" ht="19.899999999999999" customHeight="1">
      <c r="B105" s="111"/>
      <c r="D105" s="112" t="s">
        <v>127</v>
      </c>
      <c r="E105" s="113"/>
      <c r="F105" s="113"/>
      <c r="G105" s="113"/>
      <c r="H105" s="113"/>
      <c r="I105" s="113"/>
      <c r="J105" s="114">
        <f>J250</f>
        <v>0</v>
      </c>
      <c r="L105" s="111"/>
    </row>
    <row r="106" spans="2:12" s="9" customFormat="1" ht="19.899999999999999" customHeight="1">
      <c r="B106" s="111"/>
      <c r="D106" s="112" t="s">
        <v>128</v>
      </c>
      <c r="E106" s="113"/>
      <c r="F106" s="113"/>
      <c r="G106" s="113"/>
      <c r="H106" s="113"/>
      <c r="I106" s="113"/>
      <c r="J106" s="114">
        <f>J265</f>
        <v>0</v>
      </c>
      <c r="L106" s="111"/>
    </row>
    <row r="107" spans="2:12" s="9" customFormat="1" ht="19.899999999999999" customHeight="1">
      <c r="B107" s="111"/>
      <c r="D107" s="112" t="s">
        <v>129</v>
      </c>
      <c r="E107" s="113"/>
      <c r="F107" s="113"/>
      <c r="G107" s="113"/>
      <c r="H107" s="113"/>
      <c r="I107" s="113"/>
      <c r="J107" s="114">
        <f>J271</f>
        <v>0</v>
      </c>
      <c r="L107" s="111"/>
    </row>
    <row r="108" spans="2:12" s="8" customFormat="1" ht="24.95" customHeight="1">
      <c r="B108" s="107"/>
      <c r="D108" s="108" t="s">
        <v>141</v>
      </c>
      <c r="E108" s="109"/>
      <c r="F108" s="109"/>
      <c r="G108" s="109"/>
      <c r="H108" s="109"/>
      <c r="I108" s="109"/>
      <c r="J108" s="110">
        <f>J273</f>
        <v>0</v>
      </c>
      <c r="L108" s="107"/>
    </row>
    <row r="109" spans="2:12" s="8" customFormat="1" ht="21.75" customHeight="1">
      <c r="B109" s="107"/>
      <c r="D109" s="115" t="s">
        <v>142</v>
      </c>
      <c r="J109" s="116">
        <f>J278</f>
        <v>0</v>
      </c>
      <c r="L109" s="107"/>
    </row>
    <row r="110" spans="2:12" s="1" customFormat="1" ht="21.75" customHeight="1">
      <c r="B110" s="31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1"/>
    </row>
    <row r="116" spans="2:20" s="1" customFormat="1" ht="24.95" customHeight="1">
      <c r="B116" s="31"/>
      <c r="C116" s="20" t="s">
        <v>143</v>
      </c>
      <c r="L116" s="31"/>
    </row>
    <row r="117" spans="2:20" s="1" customFormat="1" ht="6.95" customHeight="1">
      <c r="B117" s="31"/>
      <c r="L117" s="31"/>
    </row>
    <row r="118" spans="2:20" s="1" customFormat="1" ht="12" customHeight="1">
      <c r="B118" s="31"/>
      <c r="C118" s="26" t="s">
        <v>16</v>
      </c>
      <c r="L118" s="31"/>
    </row>
    <row r="119" spans="2:20" s="1" customFormat="1" ht="16.5" customHeight="1">
      <c r="B119" s="31"/>
      <c r="E119" s="242" t="str">
        <f>E7</f>
        <v>Stavební úpravy školských objektů a zahrady ZŠ Nepomucká</v>
      </c>
      <c r="F119" s="243"/>
      <c r="G119" s="243"/>
      <c r="H119" s="243"/>
      <c r="L119" s="31"/>
    </row>
    <row r="120" spans="2:20" s="1" customFormat="1" ht="12" customHeight="1">
      <c r="B120" s="31"/>
      <c r="C120" s="26" t="s">
        <v>114</v>
      </c>
      <c r="L120" s="31"/>
    </row>
    <row r="121" spans="2:20" s="1" customFormat="1" ht="16.5" customHeight="1">
      <c r="B121" s="31"/>
      <c r="E121" s="204" t="str">
        <f>E9</f>
        <v>SO-03 - Venkovní prostor</v>
      </c>
      <c r="F121" s="244"/>
      <c r="G121" s="244"/>
      <c r="H121" s="244"/>
      <c r="L121" s="31"/>
    </row>
    <row r="122" spans="2:20" s="1" customFormat="1" ht="6.95" customHeight="1">
      <c r="B122" s="31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26" t="s">
        <v>22</v>
      </c>
      <c r="J123" s="51">
        <f>IF(J12="","",J12)</f>
        <v>45342</v>
      </c>
      <c r="L123" s="31"/>
    </row>
    <row r="124" spans="2:20" s="1" customFormat="1" ht="6.95" customHeight="1">
      <c r="B124" s="31"/>
      <c r="L124" s="31"/>
    </row>
    <row r="125" spans="2:20" s="1" customFormat="1" ht="15.2" customHeight="1">
      <c r="B125" s="31"/>
      <c r="C125" s="26" t="s">
        <v>23</v>
      </c>
      <c r="F125" s="24" t="str">
        <f>E15</f>
        <v xml:space="preserve"> </v>
      </c>
      <c r="I125" s="26" t="s">
        <v>28</v>
      </c>
      <c r="J125" s="29" t="str">
        <f>E21</f>
        <v>ABCD studio s.r.o.</v>
      </c>
      <c r="L125" s="31"/>
    </row>
    <row r="126" spans="2:20" s="1" customFormat="1" ht="15.2" customHeight="1">
      <c r="B126" s="31"/>
      <c r="C126" s="26" t="s">
        <v>26</v>
      </c>
      <c r="F126" s="24" t="str">
        <f>IF(E18="","",E18)</f>
        <v>Vyplň údaj</v>
      </c>
      <c r="I126" s="26" t="s">
        <v>33</v>
      </c>
      <c r="J126" s="29" t="str">
        <f>E24</f>
        <v xml:space="preserve"> </v>
      </c>
      <c r="L126" s="31"/>
    </row>
    <row r="127" spans="2:20" s="1" customFormat="1" ht="10.35" customHeight="1">
      <c r="B127" s="31"/>
      <c r="L127" s="31"/>
    </row>
    <row r="128" spans="2:20" s="10" customFormat="1" ht="29.25" customHeight="1">
      <c r="B128" s="117"/>
      <c r="C128" s="118" t="s">
        <v>144</v>
      </c>
      <c r="D128" s="119" t="s">
        <v>61</v>
      </c>
      <c r="E128" s="119" t="s">
        <v>57</v>
      </c>
      <c r="F128" s="119" t="s">
        <v>58</v>
      </c>
      <c r="G128" s="119" t="s">
        <v>145</v>
      </c>
      <c r="H128" s="119" t="s">
        <v>146</v>
      </c>
      <c r="I128" s="119" t="s">
        <v>147</v>
      </c>
      <c r="J128" s="120" t="s">
        <v>118</v>
      </c>
      <c r="K128" s="121" t="s">
        <v>148</v>
      </c>
      <c r="L128" s="117"/>
      <c r="M128" s="58" t="s">
        <v>1</v>
      </c>
      <c r="N128" s="59" t="s">
        <v>40</v>
      </c>
      <c r="O128" s="59" t="s">
        <v>149</v>
      </c>
      <c r="P128" s="59" t="s">
        <v>150</v>
      </c>
      <c r="Q128" s="59" t="s">
        <v>151</v>
      </c>
      <c r="R128" s="59" t="s">
        <v>152</v>
      </c>
      <c r="S128" s="59" t="s">
        <v>153</v>
      </c>
      <c r="T128" s="60" t="s">
        <v>154</v>
      </c>
    </row>
    <row r="129" spans="2:65" s="1" customFormat="1" ht="22.9" customHeight="1">
      <c r="B129" s="31"/>
      <c r="C129" s="63" t="s">
        <v>155</v>
      </c>
      <c r="J129" s="122">
        <f>BK129</f>
        <v>0</v>
      </c>
      <c r="L129" s="31"/>
      <c r="M129" s="61"/>
      <c r="N129" s="52"/>
      <c r="O129" s="52"/>
      <c r="P129" s="123">
        <f>P130+P273+P278</f>
        <v>0</v>
      </c>
      <c r="Q129" s="52"/>
      <c r="R129" s="123">
        <f>R130+R273+R278</f>
        <v>188.97623700000003</v>
      </c>
      <c r="S129" s="52"/>
      <c r="T129" s="124">
        <f>T130+T273+T278</f>
        <v>62.958672399999998</v>
      </c>
      <c r="AT129" s="16" t="s">
        <v>75</v>
      </c>
      <c r="AU129" s="16" t="s">
        <v>120</v>
      </c>
      <c r="BK129" s="125">
        <f>BK130+BK273+BK278</f>
        <v>0</v>
      </c>
    </row>
    <row r="130" spans="2:65" s="11" customFormat="1" ht="25.9" customHeight="1">
      <c r="B130" s="126"/>
      <c r="D130" s="127" t="s">
        <v>75</v>
      </c>
      <c r="E130" s="128" t="s">
        <v>156</v>
      </c>
      <c r="F130" s="128" t="s">
        <v>157</v>
      </c>
      <c r="I130" s="129"/>
      <c r="J130" s="116">
        <f>BK130</f>
        <v>0</v>
      </c>
      <c r="L130" s="126"/>
      <c r="M130" s="130"/>
      <c r="P130" s="131">
        <f>P131+P135+P186+P212+P226+P240+P247+P250+P265+P271</f>
        <v>0</v>
      </c>
      <c r="R130" s="131">
        <f>R131+R135+R186+R212+R226+R240+R247+R250+R265+R271</f>
        <v>188.97623700000003</v>
      </c>
      <c r="T130" s="132">
        <f>T131+T135+T186+T212+T226+T240+T247+T250+T265+T271</f>
        <v>62.958672399999998</v>
      </c>
      <c r="AR130" s="127" t="s">
        <v>83</v>
      </c>
      <c r="AT130" s="133" t="s">
        <v>75</v>
      </c>
      <c r="AU130" s="133" t="s">
        <v>76</v>
      </c>
      <c r="AY130" s="127" t="s">
        <v>158</v>
      </c>
      <c r="BK130" s="134">
        <f>BK131+BK135+BK186+BK212+BK226+BK240+BK247+BK250+BK265+BK271</f>
        <v>0</v>
      </c>
    </row>
    <row r="131" spans="2:65" s="11" customFormat="1" ht="22.9" customHeight="1">
      <c r="B131" s="126"/>
      <c r="D131" s="127" t="s">
        <v>75</v>
      </c>
      <c r="E131" s="135" t="s">
        <v>159</v>
      </c>
      <c r="F131" s="135" t="s">
        <v>160</v>
      </c>
      <c r="I131" s="129"/>
      <c r="J131" s="136">
        <f>BK131</f>
        <v>0</v>
      </c>
      <c r="L131" s="126"/>
      <c r="M131" s="130"/>
      <c r="P131" s="131">
        <f>SUM(P132:P134)</f>
        <v>0</v>
      </c>
      <c r="R131" s="131">
        <f>SUM(R132:R134)</f>
        <v>0</v>
      </c>
      <c r="T131" s="132">
        <f>SUM(T132:T134)</f>
        <v>0</v>
      </c>
      <c r="AR131" s="127" t="s">
        <v>83</v>
      </c>
      <c r="AT131" s="133" t="s">
        <v>75</v>
      </c>
      <c r="AU131" s="133" t="s">
        <v>83</v>
      </c>
      <c r="AY131" s="127" t="s">
        <v>158</v>
      </c>
      <c r="BK131" s="134">
        <f>SUM(BK132:BK134)</f>
        <v>0</v>
      </c>
    </row>
    <row r="132" spans="2:65" s="1" customFormat="1" ht="16.5" customHeight="1">
      <c r="B132" s="137"/>
      <c r="C132" s="138" t="s">
        <v>83</v>
      </c>
      <c r="D132" s="138" t="s">
        <v>161</v>
      </c>
      <c r="E132" s="139" t="s">
        <v>162</v>
      </c>
      <c r="F132" s="140" t="s">
        <v>1715</v>
      </c>
      <c r="G132" s="141" t="s">
        <v>164</v>
      </c>
      <c r="H132" s="142">
        <v>1</v>
      </c>
      <c r="I132" s="143"/>
      <c r="J132" s="144">
        <f>ROUND(I132*H132,2)</f>
        <v>0</v>
      </c>
      <c r="K132" s="145"/>
      <c r="L132" s="31"/>
      <c r="M132" s="146" t="s">
        <v>1</v>
      </c>
      <c r="N132" s="147" t="s">
        <v>41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165</v>
      </c>
      <c r="AT132" s="150" t="s">
        <v>161</v>
      </c>
      <c r="AU132" s="150" t="s">
        <v>85</v>
      </c>
      <c r="AY132" s="16" t="s">
        <v>158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6" t="s">
        <v>83</v>
      </c>
      <c r="BK132" s="151">
        <f>ROUND(I132*H132,2)</f>
        <v>0</v>
      </c>
      <c r="BL132" s="16" t="s">
        <v>165</v>
      </c>
      <c r="BM132" s="150" t="s">
        <v>1716</v>
      </c>
    </row>
    <row r="133" spans="2:65" s="1" customFormat="1" ht="24.2" customHeight="1">
      <c r="B133" s="137"/>
      <c r="C133" s="138" t="s">
        <v>85</v>
      </c>
      <c r="D133" s="138" t="s">
        <v>161</v>
      </c>
      <c r="E133" s="139" t="s">
        <v>167</v>
      </c>
      <c r="F133" s="140" t="s">
        <v>168</v>
      </c>
      <c r="G133" s="141" t="s">
        <v>164</v>
      </c>
      <c r="H133" s="142">
        <v>1</v>
      </c>
      <c r="I133" s="143"/>
      <c r="J133" s="144">
        <f>ROUND(I133*H133,2)</f>
        <v>0</v>
      </c>
      <c r="K133" s="145"/>
      <c r="L133" s="31"/>
      <c r="M133" s="146" t="s">
        <v>1</v>
      </c>
      <c r="N133" s="147" t="s">
        <v>41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165</v>
      </c>
      <c r="AT133" s="150" t="s">
        <v>161</v>
      </c>
      <c r="AU133" s="150" t="s">
        <v>85</v>
      </c>
      <c r="AY133" s="16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6" t="s">
        <v>83</v>
      </c>
      <c r="BK133" s="151">
        <f>ROUND(I133*H133,2)</f>
        <v>0</v>
      </c>
      <c r="BL133" s="16" t="s">
        <v>165</v>
      </c>
      <c r="BM133" s="150" t="s">
        <v>1717</v>
      </c>
    </row>
    <row r="134" spans="2:65" s="1" customFormat="1" ht="37.9" customHeight="1">
      <c r="B134" s="137"/>
      <c r="C134" s="138" t="s">
        <v>170</v>
      </c>
      <c r="D134" s="138" t="s">
        <v>161</v>
      </c>
      <c r="E134" s="139" t="s">
        <v>171</v>
      </c>
      <c r="F134" s="140" t="s">
        <v>1718</v>
      </c>
      <c r="G134" s="141" t="s">
        <v>164</v>
      </c>
      <c r="H134" s="142">
        <v>1</v>
      </c>
      <c r="I134" s="143"/>
      <c r="J134" s="144">
        <f>ROUND(I134*H134,2)</f>
        <v>0</v>
      </c>
      <c r="K134" s="145"/>
      <c r="L134" s="31"/>
      <c r="M134" s="146" t="s">
        <v>1</v>
      </c>
      <c r="N134" s="147" t="s">
        <v>41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165</v>
      </c>
      <c r="AT134" s="150" t="s">
        <v>161</v>
      </c>
      <c r="AU134" s="150" t="s">
        <v>85</v>
      </c>
      <c r="AY134" s="16" t="s">
        <v>158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6" t="s">
        <v>83</v>
      </c>
      <c r="BK134" s="151">
        <f>ROUND(I134*H134,2)</f>
        <v>0</v>
      </c>
      <c r="BL134" s="16" t="s">
        <v>165</v>
      </c>
      <c r="BM134" s="150" t="s">
        <v>1719</v>
      </c>
    </row>
    <row r="135" spans="2:65" s="11" customFormat="1" ht="22.9" customHeight="1">
      <c r="B135" s="126"/>
      <c r="D135" s="127" t="s">
        <v>75</v>
      </c>
      <c r="E135" s="135" t="s">
        <v>83</v>
      </c>
      <c r="F135" s="135" t="s">
        <v>186</v>
      </c>
      <c r="I135" s="129"/>
      <c r="J135" s="136">
        <f>BK135</f>
        <v>0</v>
      </c>
      <c r="L135" s="126"/>
      <c r="M135" s="130"/>
      <c r="P135" s="131">
        <f>SUM(P136:P185)</f>
        <v>0</v>
      </c>
      <c r="R135" s="131">
        <f>SUM(R136:R185)</f>
        <v>1.464</v>
      </c>
      <c r="T135" s="132">
        <f>SUM(T136:T185)</f>
        <v>13.731999999999999</v>
      </c>
      <c r="AR135" s="127" t="s">
        <v>83</v>
      </c>
      <c r="AT135" s="133" t="s">
        <v>75</v>
      </c>
      <c r="AU135" s="133" t="s">
        <v>83</v>
      </c>
      <c r="AY135" s="127" t="s">
        <v>158</v>
      </c>
      <c r="BK135" s="134">
        <f>SUM(BK136:BK185)</f>
        <v>0</v>
      </c>
    </row>
    <row r="136" spans="2:65" s="1" customFormat="1" ht="33" customHeight="1">
      <c r="B136" s="137"/>
      <c r="C136" s="138" t="s">
        <v>165</v>
      </c>
      <c r="D136" s="138" t="s">
        <v>161</v>
      </c>
      <c r="E136" s="139" t="s">
        <v>1720</v>
      </c>
      <c r="F136" s="140" t="s">
        <v>1721</v>
      </c>
      <c r="G136" s="141" t="s">
        <v>220</v>
      </c>
      <c r="H136" s="142">
        <v>224</v>
      </c>
      <c r="I136" s="143"/>
      <c r="J136" s="144">
        <f>ROUND(I136*H136,2)</f>
        <v>0</v>
      </c>
      <c r="K136" s="145"/>
      <c r="L136" s="31"/>
      <c r="M136" s="146" t="s">
        <v>1</v>
      </c>
      <c r="N136" s="147" t="s">
        <v>41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165</v>
      </c>
      <c r="AT136" s="150" t="s">
        <v>161</v>
      </c>
      <c r="AU136" s="150" t="s">
        <v>85</v>
      </c>
      <c r="AY136" s="16" t="s">
        <v>158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6" t="s">
        <v>83</v>
      </c>
      <c r="BK136" s="151">
        <f>ROUND(I136*H136,2)</f>
        <v>0</v>
      </c>
      <c r="BL136" s="16" t="s">
        <v>165</v>
      </c>
      <c r="BM136" s="150" t="s">
        <v>1722</v>
      </c>
    </row>
    <row r="137" spans="2:65" s="12" customFormat="1" ht="11.25">
      <c r="B137" s="152"/>
      <c r="D137" s="153" t="s">
        <v>192</v>
      </c>
      <c r="E137" s="154" t="s">
        <v>1</v>
      </c>
      <c r="F137" s="155" t="s">
        <v>1723</v>
      </c>
      <c r="H137" s="156">
        <v>224</v>
      </c>
      <c r="I137" s="157"/>
      <c r="L137" s="152"/>
      <c r="M137" s="158"/>
      <c r="T137" s="159"/>
      <c r="AT137" s="154" t="s">
        <v>192</v>
      </c>
      <c r="AU137" s="154" t="s">
        <v>85</v>
      </c>
      <c r="AV137" s="12" t="s">
        <v>85</v>
      </c>
      <c r="AW137" s="12" t="s">
        <v>32</v>
      </c>
      <c r="AX137" s="12" t="s">
        <v>83</v>
      </c>
      <c r="AY137" s="154" t="s">
        <v>158</v>
      </c>
    </row>
    <row r="138" spans="2:65" s="1" customFormat="1" ht="24.2" customHeight="1">
      <c r="B138" s="137"/>
      <c r="C138" s="138" t="s">
        <v>177</v>
      </c>
      <c r="D138" s="138" t="s">
        <v>161</v>
      </c>
      <c r="E138" s="139" t="s">
        <v>1724</v>
      </c>
      <c r="F138" s="140" t="s">
        <v>1725</v>
      </c>
      <c r="G138" s="141" t="s">
        <v>366</v>
      </c>
      <c r="H138" s="142">
        <v>19</v>
      </c>
      <c r="I138" s="143"/>
      <c r="J138" s="144">
        <f t="shared" ref="J138:J147" si="0">ROUND(I138*H138,2)</f>
        <v>0</v>
      </c>
      <c r="K138" s="145"/>
      <c r="L138" s="31"/>
      <c r="M138" s="146" t="s">
        <v>1</v>
      </c>
      <c r="N138" s="147" t="s">
        <v>41</v>
      </c>
      <c r="P138" s="148">
        <f t="shared" ref="P138:P147" si="1">O138*H138</f>
        <v>0</v>
      </c>
      <c r="Q138" s="148">
        <v>0</v>
      </c>
      <c r="R138" s="148">
        <f t="shared" ref="R138:R147" si="2">Q138*H138</f>
        <v>0</v>
      </c>
      <c r="S138" s="148">
        <v>0</v>
      </c>
      <c r="T138" s="149">
        <f t="shared" ref="T138:T147" si="3">S138*H138</f>
        <v>0</v>
      </c>
      <c r="AR138" s="150" t="s">
        <v>165</v>
      </c>
      <c r="AT138" s="150" t="s">
        <v>161</v>
      </c>
      <c r="AU138" s="150" t="s">
        <v>85</v>
      </c>
      <c r="AY138" s="16" t="s">
        <v>158</v>
      </c>
      <c r="BE138" s="151">
        <f t="shared" ref="BE138:BE147" si="4">IF(N138="základní",J138,0)</f>
        <v>0</v>
      </c>
      <c r="BF138" s="151">
        <f t="shared" ref="BF138:BF147" si="5">IF(N138="snížená",J138,0)</f>
        <v>0</v>
      </c>
      <c r="BG138" s="151">
        <f t="shared" ref="BG138:BG147" si="6">IF(N138="zákl. přenesená",J138,0)</f>
        <v>0</v>
      </c>
      <c r="BH138" s="151">
        <f t="shared" ref="BH138:BH147" si="7">IF(N138="sníž. přenesená",J138,0)</f>
        <v>0</v>
      </c>
      <c r="BI138" s="151">
        <f t="shared" ref="BI138:BI147" si="8">IF(N138="nulová",J138,0)</f>
        <v>0</v>
      </c>
      <c r="BJ138" s="16" t="s">
        <v>83</v>
      </c>
      <c r="BK138" s="151">
        <f t="shared" ref="BK138:BK147" si="9">ROUND(I138*H138,2)</f>
        <v>0</v>
      </c>
      <c r="BL138" s="16" t="s">
        <v>165</v>
      </c>
      <c r="BM138" s="150" t="s">
        <v>1726</v>
      </c>
    </row>
    <row r="139" spans="2:65" s="1" customFormat="1" ht="24.2" customHeight="1">
      <c r="B139" s="137"/>
      <c r="C139" s="138" t="s">
        <v>181</v>
      </c>
      <c r="D139" s="138" t="s">
        <v>161</v>
      </c>
      <c r="E139" s="139" t="s">
        <v>1727</v>
      </c>
      <c r="F139" s="140" t="s">
        <v>1728</v>
      </c>
      <c r="G139" s="141" t="s">
        <v>366</v>
      </c>
      <c r="H139" s="142">
        <v>1</v>
      </c>
      <c r="I139" s="143"/>
      <c r="J139" s="144">
        <f t="shared" si="0"/>
        <v>0</v>
      </c>
      <c r="K139" s="145"/>
      <c r="L139" s="31"/>
      <c r="M139" s="146" t="s">
        <v>1</v>
      </c>
      <c r="N139" s="147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165</v>
      </c>
      <c r="AT139" s="150" t="s">
        <v>161</v>
      </c>
      <c r="AU139" s="150" t="s">
        <v>85</v>
      </c>
      <c r="AY139" s="16" t="s">
        <v>158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6" t="s">
        <v>83</v>
      </c>
      <c r="BK139" s="151">
        <f t="shared" si="9"/>
        <v>0</v>
      </c>
      <c r="BL139" s="16" t="s">
        <v>165</v>
      </c>
      <c r="BM139" s="150" t="s">
        <v>1729</v>
      </c>
    </row>
    <row r="140" spans="2:65" s="1" customFormat="1" ht="24.2" customHeight="1">
      <c r="B140" s="137"/>
      <c r="C140" s="138" t="s">
        <v>187</v>
      </c>
      <c r="D140" s="138" t="s">
        <v>161</v>
      </c>
      <c r="E140" s="139" t="s">
        <v>1730</v>
      </c>
      <c r="F140" s="140" t="s">
        <v>1731</v>
      </c>
      <c r="G140" s="141" t="s">
        <v>366</v>
      </c>
      <c r="H140" s="142">
        <v>1</v>
      </c>
      <c r="I140" s="143"/>
      <c r="J140" s="144">
        <f t="shared" si="0"/>
        <v>0</v>
      </c>
      <c r="K140" s="145"/>
      <c r="L140" s="31"/>
      <c r="M140" s="146" t="s">
        <v>1</v>
      </c>
      <c r="N140" s="147" t="s">
        <v>41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165</v>
      </c>
      <c r="AT140" s="150" t="s">
        <v>161</v>
      </c>
      <c r="AU140" s="150" t="s">
        <v>85</v>
      </c>
      <c r="AY140" s="16" t="s">
        <v>158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6" t="s">
        <v>83</v>
      </c>
      <c r="BK140" s="151">
        <f t="shared" si="9"/>
        <v>0</v>
      </c>
      <c r="BL140" s="16" t="s">
        <v>165</v>
      </c>
      <c r="BM140" s="150" t="s">
        <v>1732</v>
      </c>
    </row>
    <row r="141" spans="2:65" s="1" customFormat="1" ht="21.75" customHeight="1">
      <c r="B141" s="137"/>
      <c r="C141" s="138" t="s">
        <v>194</v>
      </c>
      <c r="D141" s="138" t="s">
        <v>161</v>
      </c>
      <c r="E141" s="139" t="s">
        <v>1733</v>
      </c>
      <c r="F141" s="140" t="s">
        <v>1734</v>
      </c>
      <c r="G141" s="141" t="s">
        <v>366</v>
      </c>
      <c r="H141" s="142">
        <v>19</v>
      </c>
      <c r="I141" s="143"/>
      <c r="J141" s="144">
        <f t="shared" si="0"/>
        <v>0</v>
      </c>
      <c r="K141" s="145"/>
      <c r="L141" s="31"/>
      <c r="M141" s="146" t="s">
        <v>1</v>
      </c>
      <c r="N141" s="147" t="s">
        <v>41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165</v>
      </c>
      <c r="AT141" s="150" t="s">
        <v>161</v>
      </c>
      <c r="AU141" s="150" t="s">
        <v>85</v>
      </c>
      <c r="AY141" s="16" t="s">
        <v>158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6" t="s">
        <v>83</v>
      </c>
      <c r="BK141" s="151">
        <f t="shared" si="9"/>
        <v>0</v>
      </c>
      <c r="BL141" s="16" t="s">
        <v>165</v>
      </c>
      <c r="BM141" s="150" t="s">
        <v>1735</v>
      </c>
    </row>
    <row r="142" spans="2:65" s="1" customFormat="1" ht="21.75" customHeight="1">
      <c r="B142" s="137"/>
      <c r="C142" s="138" t="s">
        <v>198</v>
      </c>
      <c r="D142" s="138" t="s">
        <v>161</v>
      </c>
      <c r="E142" s="139" t="s">
        <v>1736</v>
      </c>
      <c r="F142" s="140" t="s">
        <v>1737</v>
      </c>
      <c r="G142" s="141" t="s">
        <v>366</v>
      </c>
      <c r="H142" s="142">
        <v>1</v>
      </c>
      <c r="I142" s="143"/>
      <c r="J142" s="144">
        <f t="shared" si="0"/>
        <v>0</v>
      </c>
      <c r="K142" s="145"/>
      <c r="L142" s="31"/>
      <c r="M142" s="146" t="s">
        <v>1</v>
      </c>
      <c r="N142" s="147" t="s">
        <v>41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165</v>
      </c>
      <c r="AT142" s="150" t="s">
        <v>161</v>
      </c>
      <c r="AU142" s="150" t="s">
        <v>85</v>
      </c>
      <c r="AY142" s="16" t="s">
        <v>158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6" t="s">
        <v>83</v>
      </c>
      <c r="BK142" s="151">
        <f t="shared" si="9"/>
        <v>0</v>
      </c>
      <c r="BL142" s="16" t="s">
        <v>165</v>
      </c>
      <c r="BM142" s="150" t="s">
        <v>1738</v>
      </c>
    </row>
    <row r="143" spans="2:65" s="1" customFormat="1" ht="21.75" customHeight="1">
      <c r="B143" s="137"/>
      <c r="C143" s="138" t="s">
        <v>202</v>
      </c>
      <c r="D143" s="138" t="s">
        <v>161</v>
      </c>
      <c r="E143" s="139" t="s">
        <v>1739</v>
      </c>
      <c r="F143" s="140" t="s">
        <v>1740</v>
      </c>
      <c r="G143" s="141" t="s">
        <v>366</v>
      </c>
      <c r="H143" s="142">
        <v>1</v>
      </c>
      <c r="I143" s="143"/>
      <c r="J143" s="144">
        <f t="shared" si="0"/>
        <v>0</v>
      </c>
      <c r="K143" s="145"/>
      <c r="L143" s="31"/>
      <c r="M143" s="146" t="s">
        <v>1</v>
      </c>
      <c r="N143" s="147" t="s">
        <v>41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165</v>
      </c>
      <c r="AT143" s="150" t="s">
        <v>161</v>
      </c>
      <c r="AU143" s="150" t="s">
        <v>85</v>
      </c>
      <c r="AY143" s="16" t="s">
        <v>158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6" t="s">
        <v>83</v>
      </c>
      <c r="BK143" s="151">
        <f t="shared" si="9"/>
        <v>0</v>
      </c>
      <c r="BL143" s="16" t="s">
        <v>165</v>
      </c>
      <c r="BM143" s="150" t="s">
        <v>1741</v>
      </c>
    </row>
    <row r="144" spans="2:65" s="1" customFormat="1" ht="24.2" customHeight="1">
      <c r="B144" s="137"/>
      <c r="C144" s="138" t="s">
        <v>159</v>
      </c>
      <c r="D144" s="138" t="s">
        <v>161</v>
      </c>
      <c r="E144" s="139" t="s">
        <v>1742</v>
      </c>
      <c r="F144" s="140" t="s">
        <v>1743</v>
      </c>
      <c r="G144" s="141" t="s">
        <v>220</v>
      </c>
      <c r="H144" s="142">
        <v>7</v>
      </c>
      <c r="I144" s="143"/>
      <c r="J144" s="144">
        <f t="shared" si="0"/>
        <v>0</v>
      </c>
      <c r="K144" s="145"/>
      <c r="L144" s="31"/>
      <c r="M144" s="146" t="s">
        <v>1</v>
      </c>
      <c r="N144" s="147" t="s">
        <v>41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0.255</v>
      </c>
      <c r="T144" s="149">
        <f t="shared" si="3"/>
        <v>1.7850000000000001</v>
      </c>
      <c r="AR144" s="150" t="s">
        <v>165</v>
      </c>
      <c r="AT144" s="150" t="s">
        <v>161</v>
      </c>
      <c r="AU144" s="150" t="s">
        <v>85</v>
      </c>
      <c r="AY144" s="16" t="s">
        <v>158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6" t="s">
        <v>83</v>
      </c>
      <c r="BK144" s="151">
        <f t="shared" si="9"/>
        <v>0</v>
      </c>
      <c r="BL144" s="16" t="s">
        <v>165</v>
      </c>
      <c r="BM144" s="150" t="s">
        <v>1744</v>
      </c>
    </row>
    <row r="145" spans="2:65" s="1" customFormat="1" ht="24.2" customHeight="1">
      <c r="B145" s="137"/>
      <c r="C145" s="138" t="s">
        <v>8</v>
      </c>
      <c r="D145" s="138" t="s">
        <v>161</v>
      </c>
      <c r="E145" s="139" t="s">
        <v>1745</v>
      </c>
      <c r="F145" s="140" t="s">
        <v>1746</v>
      </c>
      <c r="G145" s="141" t="s">
        <v>220</v>
      </c>
      <c r="H145" s="142">
        <v>50</v>
      </c>
      <c r="I145" s="143"/>
      <c r="J145" s="144">
        <f t="shared" si="0"/>
        <v>0</v>
      </c>
      <c r="K145" s="145"/>
      <c r="L145" s="31"/>
      <c r="M145" s="146" t="s">
        <v>1</v>
      </c>
      <c r="N145" s="147" t="s">
        <v>41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0.22500000000000001</v>
      </c>
      <c r="T145" s="149">
        <f t="shared" si="3"/>
        <v>11.25</v>
      </c>
      <c r="AR145" s="150" t="s">
        <v>165</v>
      </c>
      <c r="AT145" s="150" t="s">
        <v>161</v>
      </c>
      <c r="AU145" s="150" t="s">
        <v>85</v>
      </c>
      <c r="AY145" s="16" t="s">
        <v>158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6" t="s">
        <v>83</v>
      </c>
      <c r="BK145" s="151">
        <f t="shared" si="9"/>
        <v>0</v>
      </c>
      <c r="BL145" s="16" t="s">
        <v>165</v>
      </c>
      <c r="BM145" s="150" t="s">
        <v>1747</v>
      </c>
    </row>
    <row r="146" spans="2:65" s="1" customFormat="1" ht="16.5" customHeight="1">
      <c r="B146" s="137"/>
      <c r="C146" s="138" t="s">
        <v>217</v>
      </c>
      <c r="D146" s="138" t="s">
        <v>161</v>
      </c>
      <c r="E146" s="139" t="s">
        <v>1748</v>
      </c>
      <c r="F146" s="140" t="s">
        <v>1749</v>
      </c>
      <c r="G146" s="141" t="s">
        <v>263</v>
      </c>
      <c r="H146" s="142">
        <v>3.4</v>
      </c>
      <c r="I146" s="143"/>
      <c r="J146" s="144">
        <f t="shared" si="0"/>
        <v>0</v>
      </c>
      <c r="K146" s="145"/>
      <c r="L146" s="31"/>
      <c r="M146" s="146" t="s">
        <v>1</v>
      </c>
      <c r="N146" s="147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0.20499999999999999</v>
      </c>
      <c r="T146" s="149">
        <f t="shared" si="3"/>
        <v>0.69699999999999995</v>
      </c>
      <c r="AR146" s="150" t="s">
        <v>165</v>
      </c>
      <c r="AT146" s="150" t="s">
        <v>161</v>
      </c>
      <c r="AU146" s="150" t="s">
        <v>85</v>
      </c>
      <c r="AY146" s="16" t="s">
        <v>158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6" t="s">
        <v>83</v>
      </c>
      <c r="BK146" s="151">
        <f t="shared" si="9"/>
        <v>0</v>
      </c>
      <c r="BL146" s="16" t="s">
        <v>165</v>
      </c>
      <c r="BM146" s="150" t="s">
        <v>1750</v>
      </c>
    </row>
    <row r="147" spans="2:65" s="1" customFormat="1" ht="16.5" customHeight="1">
      <c r="B147" s="137"/>
      <c r="C147" s="138" t="s">
        <v>223</v>
      </c>
      <c r="D147" s="138" t="s">
        <v>161</v>
      </c>
      <c r="E147" s="139" t="s">
        <v>1751</v>
      </c>
      <c r="F147" s="140" t="s">
        <v>1752</v>
      </c>
      <c r="G147" s="141" t="s">
        <v>220</v>
      </c>
      <c r="H147" s="142">
        <v>174</v>
      </c>
      <c r="I147" s="143"/>
      <c r="J147" s="144">
        <f t="shared" si="0"/>
        <v>0</v>
      </c>
      <c r="K147" s="145"/>
      <c r="L147" s="31"/>
      <c r="M147" s="146" t="s">
        <v>1</v>
      </c>
      <c r="N147" s="147" t="s">
        <v>41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165</v>
      </c>
      <c r="AT147" s="150" t="s">
        <v>161</v>
      </c>
      <c r="AU147" s="150" t="s">
        <v>85</v>
      </c>
      <c r="AY147" s="16" t="s">
        <v>158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6" t="s">
        <v>83</v>
      </c>
      <c r="BK147" s="151">
        <f t="shared" si="9"/>
        <v>0</v>
      </c>
      <c r="BL147" s="16" t="s">
        <v>165</v>
      </c>
      <c r="BM147" s="150" t="s">
        <v>1753</v>
      </c>
    </row>
    <row r="148" spans="2:65" s="12" customFormat="1" ht="11.25">
      <c r="B148" s="152"/>
      <c r="D148" s="153" t="s">
        <v>192</v>
      </c>
      <c r="E148" s="154" t="s">
        <v>1</v>
      </c>
      <c r="F148" s="155" t="s">
        <v>1754</v>
      </c>
      <c r="H148" s="156">
        <v>256</v>
      </c>
      <c r="I148" s="157"/>
      <c r="L148" s="152"/>
      <c r="M148" s="158"/>
      <c r="T148" s="159"/>
      <c r="AT148" s="154" t="s">
        <v>192</v>
      </c>
      <c r="AU148" s="154" t="s">
        <v>85</v>
      </c>
      <c r="AV148" s="12" t="s">
        <v>85</v>
      </c>
      <c r="AW148" s="12" t="s">
        <v>32</v>
      </c>
      <c r="AX148" s="12" t="s">
        <v>76</v>
      </c>
      <c r="AY148" s="154" t="s">
        <v>158</v>
      </c>
    </row>
    <row r="149" spans="2:65" s="12" customFormat="1" ht="11.25">
      <c r="B149" s="152"/>
      <c r="D149" s="153" t="s">
        <v>192</v>
      </c>
      <c r="E149" s="154" t="s">
        <v>1</v>
      </c>
      <c r="F149" s="155" t="s">
        <v>1755</v>
      </c>
      <c r="H149" s="156">
        <v>-50</v>
      </c>
      <c r="I149" s="157"/>
      <c r="L149" s="152"/>
      <c r="M149" s="158"/>
      <c r="T149" s="159"/>
      <c r="AT149" s="154" t="s">
        <v>192</v>
      </c>
      <c r="AU149" s="154" t="s">
        <v>85</v>
      </c>
      <c r="AV149" s="12" t="s">
        <v>85</v>
      </c>
      <c r="AW149" s="12" t="s">
        <v>32</v>
      </c>
      <c r="AX149" s="12" t="s">
        <v>76</v>
      </c>
      <c r="AY149" s="154" t="s">
        <v>158</v>
      </c>
    </row>
    <row r="150" spans="2:65" s="12" customFormat="1" ht="11.25">
      <c r="B150" s="152"/>
      <c r="D150" s="153" t="s">
        <v>192</v>
      </c>
      <c r="E150" s="154" t="s">
        <v>1</v>
      </c>
      <c r="F150" s="155" t="s">
        <v>1756</v>
      </c>
      <c r="H150" s="156">
        <v>-7</v>
      </c>
      <c r="I150" s="157"/>
      <c r="L150" s="152"/>
      <c r="M150" s="158"/>
      <c r="T150" s="159"/>
      <c r="AT150" s="154" t="s">
        <v>192</v>
      </c>
      <c r="AU150" s="154" t="s">
        <v>85</v>
      </c>
      <c r="AV150" s="12" t="s">
        <v>85</v>
      </c>
      <c r="AW150" s="12" t="s">
        <v>32</v>
      </c>
      <c r="AX150" s="12" t="s">
        <v>76</v>
      </c>
      <c r="AY150" s="154" t="s">
        <v>158</v>
      </c>
    </row>
    <row r="151" spans="2:65" s="12" customFormat="1" ht="11.25">
      <c r="B151" s="152"/>
      <c r="D151" s="153" t="s">
        <v>192</v>
      </c>
      <c r="E151" s="154" t="s">
        <v>1</v>
      </c>
      <c r="F151" s="155" t="s">
        <v>1757</v>
      </c>
      <c r="H151" s="156">
        <v>-25</v>
      </c>
      <c r="I151" s="157"/>
      <c r="L151" s="152"/>
      <c r="M151" s="158"/>
      <c r="T151" s="159"/>
      <c r="AT151" s="154" t="s">
        <v>192</v>
      </c>
      <c r="AU151" s="154" t="s">
        <v>85</v>
      </c>
      <c r="AV151" s="12" t="s">
        <v>85</v>
      </c>
      <c r="AW151" s="12" t="s">
        <v>32</v>
      </c>
      <c r="AX151" s="12" t="s">
        <v>76</v>
      </c>
      <c r="AY151" s="154" t="s">
        <v>158</v>
      </c>
    </row>
    <row r="152" spans="2:65" s="13" customFormat="1" ht="11.25">
      <c r="B152" s="160"/>
      <c r="D152" s="153" t="s">
        <v>192</v>
      </c>
      <c r="E152" s="161" t="s">
        <v>1</v>
      </c>
      <c r="F152" s="162" t="s">
        <v>255</v>
      </c>
      <c r="H152" s="163">
        <v>174</v>
      </c>
      <c r="I152" s="164"/>
      <c r="L152" s="160"/>
      <c r="M152" s="165"/>
      <c r="T152" s="166"/>
      <c r="AT152" s="161" t="s">
        <v>192</v>
      </c>
      <c r="AU152" s="161" t="s">
        <v>85</v>
      </c>
      <c r="AV152" s="13" t="s">
        <v>165</v>
      </c>
      <c r="AW152" s="13" t="s">
        <v>32</v>
      </c>
      <c r="AX152" s="13" t="s">
        <v>83</v>
      </c>
      <c r="AY152" s="161" t="s">
        <v>158</v>
      </c>
    </row>
    <row r="153" spans="2:65" s="1" customFormat="1" ht="24.2" customHeight="1">
      <c r="B153" s="137"/>
      <c r="C153" s="138" t="s">
        <v>229</v>
      </c>
      <c r="D153" s="138" t="s">
        <v>161</v>
      </c>
      <c r="E153" s="139" t="s">
        <v>1758</v>
      </c>
      <c r="F153" s="140" t="s">
        <v>1759</v>
      </c>
      <c r="G153" s="141" t="s">
        <v>263</v>
      </c>
      <c r="H153" s="142">
        <v>59.2</v>
      </c>
      <c r="I153" s="143"/>
      <c r="J153" s="144">
        <f>ROUND(I153*H153,2)</f>
        <v>0</v>
      </c>
      <c r="K153" s="145"/>
      <c r="L153" s="31"/>
      <c r="M153" s="146" t="s">
        <v>1</v>
      </c>
      <c r="N153" s="147" t="s">
        <v>41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165</v>
      </c>
      <c r="AT153" s="150" t="s">
        <v>161</v>
      </c>
      <c r="AU153" s="150" t="s">
        <v>85</v>
      </c>
      <c r="AY153" s="16" t="s">
        <v>158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6" t="s">
        <v>83</v>
      </c>
      <c r="BK153" s="151">
        <f>ROUND(I153*H153,2)</f>
        <v>0</v>
      </c>
      <c r="BL153" s="16" t="s">
        <v>165</v>
      </c>
      <c r="BM153" s="150" t="s">
        <v>1760</v>
      </c>
    </row>
    <row r="154" spans="2:65" s="12" customFormat="1" ht="11.25">
      <c r="B154" s="152"/>
      <c r="D154" s="153" t="s">
        <v>192</v>
      </c>
      <c r="E154" s="154" t="s">
        <v>1</v>
      </c>
      <c r="F154" s="155" t="s">
        <v>1761</v>
      </c>
      <c r="H154" s="156">
        <v>59.2</v>
      </c>
      <c r="I154" s="157"/>
      <c r="L154" s="152"/>
      <c r="M154" s="158"/>
      <c r="T154" s="159"/>
      <c r="AT154" s="154" t="s">
        <v>192</v>
      </c>
      <c r="AU154" s="154" t="s">
        <v>85</v>
      </c>
      <c r="AV154" s="12" t="s">
        <v>85</v>
      </c>
      <c r="AW154" s="12" t="s">
        <v>32</v>
      </c>
      <c r="AX154" s="12" t="s">
        <v>83</v>
      </c>
      <c r="AY154" s="154" t="s">
        <v>158</v>
      </c>
    </row>
    <row r="155" spans="2:65" s="1" customFormat="1" ht="24.2" customHeight="1">
      <c r="B155" s="137"/>
      <c r="C155" s="138" t="s">
        <v>234</v>
      </c>
      <c r="D155" s="138" t="s">
        <v>161</v>
      </c>
      <c r="E155" s="139" t="s">
        <v>1762</v>
      </c>
      <c r="F155" s="140" t="s">
        <v>1763</v>
      </c>
      <c r="G155" s="141" t="s">
        <v>190</v>
      </c>
      <c r="H155" s="142">
        <v>38.4</v>
      </c>
      <c r="I155" s="143"/>
      <c r="J155" s="144">
        <f>ROUND(I155*H155,2)</f>
        <v>0</v>
      </c>
      <c r="K155" s="145"/>
      <c r="L155" s="31"/>
      <c r="M155" s="146" t="s">
        <v>1</v>
      </c>
      <c r="N155" s="147" t="s">
        <v>41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165</v>
      </c>
      <c r="AT155" s="150" t="s">
        <v>161</v>
      </c>
      <c r="AU155" s="150" t="s">
        <v>85</v>
      </c>
      <c r="AY155" s="16" t="s">
        <v>158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6" t="s">
        <v>83</v>
      </c>
      <c r="BK155" s="151">
        <f>ROUND(I155*H155,2)</f>
        <v>0</v>
      </c>
      <c r="BL155" s="16" t="s">
        <v>165</v>
      </c>
      <c r="BM155" s="150" t="s">
        <v>1764</v>
      </c>
    </row>
    <row r="156" spans="2:65" s="12" customFormat="1" ht="11.25">
      <c r="B156" s="152"/>
      <c r="D156" s="153" t="s">
        <v>192</v>
      </c>
      <c r="E156" s="154" t="s">
        <v>1</v>
      </c>
      <c r="F156" s="155" t="s">
        <v>1765</v>
      </c>
      <c r="H156" s="156">
        <v>38.4</v>
      </c>
      <c r="I156" s="157"/>
      <c r="L156" s="152"/>
      <c r="M156" s="158"/>
      <c r="T156" s="159"/>
      <c r="AT156" s="154" t="s">
        <v>192</v>
      </c>
      <c r="AU156" s="154" t="s">
        <v>85</v>
      </c>
      <c r="AV156" s="12" t="s">
        <v>85</v>
      </c>
      <c r="AW156" s="12" t="s">
        <v>32</v>
      </c>
      <c r="AX156" s="12" t="s">
        <v>83</v>
      </c>
      <c r="AY156" s="154" t="s">
        <v>158</v>
      </c>
    </row>
    <row r="157" spans="2:65" s="1" customFormat="1" ht="37.9" customHeight="1">
      <c r="B157" s="137"/>
      <c r="C157" s="138" t="s">
        <v>239</v>
      </c>
      <c r="D157" s="138" t="s">
        <v>161</v>
      </c>
      <c r="E157" s="139" t="s">
        <v>1766</v>
      </c>
      <c r="F157" s="140" t="s">
        <v>1767</v>
      </c>
      <c r="G157" s="141" t="s">
        <v>190</v>
      </c>
      <c r="H157" s="142">
        <v>2.9279999999999999</v>
      </c>
      <c r="I157" s="143"/>
      <c r="J157" s="144">
        <f>ROUND(I157*H157,2)</f>
        <v>0</v>
      </c>
      <c r="K157" s="145"/>
      <c r="L157" s="31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165</v>
      </c>
      <c r="AT157" s="150" t="s">
        <v>161</v>
      </c>
      <c r="AU157" s="150" t="s">
        <v>85</v>
      </c>
      <c r="AY157" s="16" t="s">
        <v>158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6" t="s">
        <v>83</v>
      </c>
      <c r="BK157" s="151">
        <f>ROUND(I157*H157,2)</f>
        <v>0</v>
      </c>
      <c r="BL157" s="16" t="s">
        <v>165</v>
      </c>
      <c r="BM157" s="150" t="s">
        <v>1768</v>
      </c>
    </row>
    <row r="158" spans="2:65" s="12" customFormat="1" ht="11.25">
      <c r="B158" s="152"/>
      <c r="D158" s="153" t="s">
        <v>192</v>
      </c>
      <c r="E158" s="154" t="s">
        <v>1</v>
      </c>
      <c r="F158" s="155" t="s">
        <v>1769</v>
      </c>
      <c r="H158" s="156">
        <v>2.9279999999999999</v>
      </c>
      <c r="I158" s="157"/>
      <c r="L158" s="152"/>
      <c r="M158" s="158"/>
      <c r="T158" s="159"/>
      <c r="AT158" s="154" t="s">
        <v>192</v>
      </c>
      <c r="AU158" s="154" t="s">
        <v>85</v>
      </c>
      <c r="AV158" s="12" t="s">
        <v>85</v>
      </c>
      <c r="AW158" s="12" t="s">
        <v>32</v>
      </c>
      <c r="AX158" s="12" t="s">
        <v>76</v>
      </c>
      <c r="AY158" s="154" t="s">
        <v>158</v>
      </c>
    </row>
    <row r="159" spans="2:65" s="13" customFormat="1" ht="11.25">
      <c r="B159" s="160"/>
      <c r="D159" s="153" t="s">
        <v>192</v>
      </c>
      <c r="E159" s="161" t="s">
        <v>1</v>
      </c>
      <c r="F159" s="162" t="s">
        <v>255</v>
      </c>
      <c r="H159" s="163">
        <v>2.9279999999999999</v>
      </c>
      <c r="I159" s="164"/>
      <c r="L159" s="160"/>
      <c r="M159" s="165"/>
      <c r="T159" s="166"/>
      <c r="AT159" s="161" t="s">
        <v>192</v>
      </c>
      <c r="AU159" s="161" t="s">
        <v>85</v>
      </c>
      <c r="AV159" s="13" t="s">
        <v>165</v>
      </c>
      <c r="AW159" s="13" t="s">
        <v>32</v>
      </c>
      <c r="AX159" s="13" t="s">
        <v>83</v>
      </c>
      <c r="AY159" s="161" t="s">
        <v>158</v>
      </c>
    </row>
    <row r="160" spans="2:65" s="1" customFormat="1" ht="37.9" customHeight="1">
      <c r="B160" s="137"/>
      <c r="C160" s="138" t="s">
        <v>244</v>
      </c>
      <c r="D160" s="138" t="s">
        <v>161</v>
      </c>
      <c r="E160" s="139" t="s">
        <v>195</v>
      </c>
      <c r="F160" s="140" t="s">
        <v>196</v>
      </c>
      <c r="G160" s="141" t="s">
        <v>190</v>
      </c>
      <c r="H160" s="142">
        <v>31.1</v>
      </c>
      <c r="I160" s="143"/>
      <c r="J160" s="144">
        <f>ROUND(I160*H160,2)</f>
        <v>0</v>
      </c>
      <c r="K160" s="145"/>
      <c r="L160" s="31"/>
      <c r="M160" s="146" t="s">
        <v>1</v>
      </c>
      <c r="N160" s="147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165</v>
      </c>
      <c r="AT160" s="150" t="s">
        <v>161</v>
      </c>
      <c r="AU160" s="150" t="s">
        <v>85</v>
      </c>
      <c r="AY160" s="16" t="s">
        <v>158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6" t="s">
        <v>83</v>
      </c>
      <c r="BK160" s="151">
        <f>ROUND(I160*H160,2)</f>
        <v>0</v>
      </c>
      <c r="BL160" s="16" t="s">
        <v>165</v>
      </c>
      <c r="BM160" s="150" t="s">
        <v>1770</v>
      </c>
    </row>
    <row r="161" spans="2:65" s="1" customFormat="1" ht="24.2" customHeight="1">
      <c r="B161" s="137"/>
      <c r="C161" s="138" t="s">
        <v>249</v>
      </c>
      <c r="D161" s="138" t="s">
        <v>161</v>
      </c>
      <c r="E161" s="139" t="s">
        <v>199</v>
      </c>
      <c r="F161" s="140" t="s">
        <v>200</v>
      </c>
      <c r="G161" s="141" t="s">
        <v>190</v>
      </c>
      <c r="H161" s="142">
        <v>31.1</v>
      </c>
      <c r="I161" s="143"/>
      <c r="J161" s="144">
        <f>ROUND(I161*H161,2)</f>
        <v>0</v>
      </c>
      <c r="K161" s="145"/>
      <c r="L161" s="31"/>
      <c r="M161" s="146" t="s">
        <v>1</v>
      </c>
      <c r="N161" s="147" t="s">
        <v>41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165</v>
      </c>
      <c r="AT161" s="150" t="s">
        <v>161</v>
      </c>
      <c r="AU161" s="150" t="s">
        <v>85</v>
      </c>
      <c r="AY161" s="16" t="s">
        <v>158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6" t="s">
        <v>83</v>
      </c>
      <c r="BK161" s="151">
        <f>ROUND(I161*H161,2)</f>
        <v>0</v>
      </c>
      <c r="BL161" s="16" t="s">
        <v>165</v>
      </c>
      <c r="BM161" s="150" t="s">
        <v>1771</v>
      </c>
    </row>
    <row r="162" spans="2:65" s="12" customFormat="1" ht="11.25">
      <c r="B162" s="152"/>
      <c r="D162" s="153" t="s">
        <v>192</v>
      </c>
      <c r="E162" s="154" t="s">
        <v>1</v>
      </c>
      <c r="F162" s="155" t="s">
        <v>1772</v>
      </c>
      <c r="H162" s="156">
        <v>45.512999999999998</v>
      </c>
      <c r="I162" s="157"/>
      <c r="L162" s="152"/>
      <c r="M162" s="158"/>
      <c r="T162" s="159"/>
      <c r="AT162" s="154" t="s">
        <v>192</v>
      </c>
      <c r="AU162" s="154" t="s">
        <v>85</v>
      </c>
      <c r="AV162" s="12" t="s">
        <v>85</v>
      </c>
      <c r="AW162" s="12" t="s">
        <v>32</v>
      </c>
      <c r="AX162" s="12" t="s">
        <v>76</v>
      </c>
      <c r="AY162" s="154" t="s">
        <v>158</v>
      </c>
    </row>
    <row r="163" spans="2:65" s="12" customFormat="1" ht="11.25">
      <c r="B163" s="152"/>
      <c r="D163" s="153" t="s">
        <v>192</v>
      </c>
      <c r="E163" s="154" t="s">
        <v>1</v>
      </c>
      <c r="F163" s="155" t="s">
        <v>1773</v>
      </c>
      <c r="H163" s="156">
        <v>-14.413</v>
      </c>
      <c r="I163" s="157"/>
      <c r="L163" s="152"/>
      <c r="M163" s="158"/>
      <c r="T163" s="159"/>
      <c r="AT163" s="154" t="s">
        <v>192</v>
      </c>
      <c r="AU163" s="154" t="s">
        <v>85</v>
      </c>
      <c r="AV163" s="12" t="s">
        <v>85</v>
      </c>
      <c r="AW163" s="12" t="s">
        <v>32</v>
      </c>
      <c r="AX163" s="12" t="s">
        <v>76</v>
      </c>
      <c r="AY163" s="154" t="s">
        <v>158</v>
      </c>
    </row>
    <row r="164" spans="2:65" s="13" customFormat="1" ht="11.25">
      <c r="B164" s="160"/>
      <c r="D164" s="153" t="s">
        <v>192</v>
      </c>
      <c r="E164" s="161" t="s">
        <v>1</v>
      </c>
      <c r="F164" s="162" t="s">
        <v>255</v>
      </c>
      <c r="H164" s="163">
        <v>31.1</v>
      </c>
      <c r="I164" s="164"/>
      <c r="L164" s="160"/>
      <c r="M164" s="165"/>
      <c r="T164" s="166"/>
      <c r="AT164" s="161" t="s">
        <v>192</v>
      </c>
      <c r="AU164" s="161" t="s">
        <v>85</v>
      </c>
      <c r="AV164" s="13" t="s">
        <v>165</v>
      </c>
      <c r="AW164" s="13" t="s">
        <v>32</v>
      </c>
      <c r="AX164" s="13" t="s">
        <v>83</v>
      </c>
      <c r="AY164" s="161" t="s">
        <v>158</v>
      </c>
    </row>
    <row r="165" spans="2:65" s="1" customFormat="1" ht="33" customHeight="1">
      <c r="B165" s="137"/>
      <c r="C165" s="138" t="s">
        <v>256</v>
      </c>
      <c r="D165" s="138" t="s">
        <v>161</v>
      </c>
      <c r="E165" s="139" t="s">
        <v>203</v>
      </c>
      <c r="F165" s="140" t="s">
        <v>204</v>
      </c>
      <c r="G165" s="141" t="s">
        <v>205</v>
      </c>
      <c r="H165" s="142">
        <v>55.98</v>
      </c>
      <c r="I165" s="143"/>
      <c r="J165" s="144">
        <f>ROUND(I165*H165,2)</f>
        <v>0</v>
      </c>
      <c r="K165" s="145"/>
      <c r="L165" s="31"/>
      <c r="M165" s="146" t="s">
        <v>1</v>
      </c>
      <c r="N165" s="147" t="s">
        <v>41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165</v>
      </c>
      <c r="AT165" s="150" t="s">
        <v>161</v>
      </c>
      <c r="AU165" s="150" t="s">
        <v>85</v>
      </c>
      <c r="AY165" s="16" t="s">
        <v>158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6" t="s">
        <v>83</v>
      </c>
      <c r="BK165" s="151">
        <f>ROUND(I165*H165,2)</f>
        <v>0</v>
      </c>
      <c r="BL165" s="16" t="s">
        <v>165</v>
      </c>
      <c r="BM165" s="150" t="s">
        <v>1774</v>
      </c>
    </row>
    <row r="166" spans="2:65" s="12" customFormat="1" ht="11.25">
      <c r="B166" s="152"/>
      <c r="D166" s="153" t="s">
        <v>192</v>
      </c>
      <c r="F166" s="155" t="s">
        <v>1775</v>
      </c>
      <c r="H166" s="156">
        <v>55.98</v>
      </c>
      <c r="I166" s="157"/>
      <c r="L166" s="152"/>
      <c r="M166" s="158"/>
      <c r="T166" s="159"/>
      <c r="AT166" s="154" t="s">
        <v>192</v>
      </c>
      <c r="AU166" s="154" t="s">
        <v>85</v>
      </c>
      <c r="AV166" s="12" t="s">
        <v>85</v>
      </c>
      <c r="AW166" s="12" t="s">
        <v>3</v>
      </c>
      <c r="AX166" s="12" t="s">
        <v>83</v>
      </c>
      <c r="AY166" s="154" t="s">
        <v>158</v>
      </c>
    </row>
    <row r="167" spans="2:65" s="1" customFormat="1" ht="16.5" customHeight="1">
      <c r="B167" s="137"/>
      <c r="C167" s="138" t="s">
        <v>7</v>
      </c>
      <c r="D167" s="138" t="s">
        <v>161</v>
      </c>
      <c r="E167" s="139" t="s">
        <v>208</v>
      </c>
      <c r="F167" s="140" t="s">
        <v>209</v>
      </c>
      <c r="G167" s="141" t="s">
        <v>190</v>
      </c>
      <c r="H167" s="142">
        <v>31.1</v>
      </c>
      <c r="I167" s="143"/>
      <c r="J167" s="144">
        <f>ROUND(I167*H167,2)</f>
        <v>0</v>
      </c>
      <c r="K167" s="145"/>
      <c r="L167" s="31"/>
      <c r="M167" s="146" t="s">
        <v>1</v>
      </c>
      <c r="N167" s="147" t="s">
        <v>41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165</v>
      </c>
      <c r="AT167" s="150" t="s">
        <v>161</v>
      </c>
      <c r="AU167" s="150" t="s">
        <v>85</v>
      </c>
      <c r="AY167" s="16" t="s">
        <v>158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6" t="s">
        <v>83</v>
      </c>
      <c r="BK167" s="151">
        <f>ROUND(I167*H167,2)</f>
        <v>0</v>
      </c>
      <c r="BL167" s="16" t="s">
        <v>165</v>
      </c>
      <c r="BM167" s="150" t="s">
        <v>1776</v>
      </c>
    </row>
    <row r="168" spans="2:65" s="1" customFormat="1" ht="24.2" customHeight="1">
      <c r="B168" s="137"/>
      <c r="C168" s="138" t="s">
        <v>266</v>
      </c>
      <c r="D168" s="138" t="s">
        <v>161</v>
      </c>
      <c r="E168" s="139" t="s">
        <v>1588</v>
      </c>
      <c r="F168" s="140" t="s">
        <v>1589</v>
      </c>
      <c r="G168" s="141" t="s">
        <v>190</v>
      </c>
      <c r="H168" s="142">
        <v>14.413</v>
      </c>
      <c r="I168" s="143"/>
      <c r="J168" s="144">
        <f>ROUND(I168*H168,2)</f>
        <v>0</v>
      </c>
      <c r="K168" s="145"/>
      <c r="L168" s="31"/>
      <c r="M168" s="146" t="s">
        <v>1</v>
      </c>
      <c r="N168" s="147" t="s">
        <v>41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165</v>
      </c>
      <c r="AT168" s="150" t="s">
        <v>161</v>
      </c>
      <c r="AU168" s="150" t="s">
        <v>85</v>
      </c>
      <c r="AY168" s="16" t="s">
        <v>158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6" t="s">
        <v>83</v>
      </c>
      <c r="BK168" s="151">
        <f>ROUND(I168*H168,2)</f>
        <v>0</v>
      </c>
      <c r="BL168" s="16" t="s">
        <v>165</v>
      </c>
      <c r="BM168" s="150" t="s">
        <v>1777</v>
      </c>
    </row>
    <row r="169" spans="2:65" s="12" customFormat="1" ht="11.25">
      <c r="B169" s="152"/>
      <c r="D169" s="153" t="s">
        <v>192</v>
      </c>
      <c r="E169" s="154" t="s">
        <v>1</v>
      </c>
      <c r="F169" s="155" t="s">
        <v>1778</v>
      </c>
      <c r="H169" s="156">
        <v>3.6920000000000002</v>
      </c>
      <c r="I169" s="157"/>
      <c r="L169" s="152"/>
      <c r="M169" s="158"/>
      <c r="T169" s="159"/>
      <c r="AT169" s="154" t="s">
        <v>192</v>
      </c>
      <c r="AU169" s="154" t="s">
        <v>85</v>
      </c>
      <c r="AV169" s="12" t="s">
        <v>85</v>
      </c>
      <c r="AW169" s="12" t="s">
        <v>32</v>
      </c>
      <c r="AX169" s="12" t="s">
        <v>76</v>
      </c>
      <c r="AY169" s="154" t="s">
        <v>158</v>
      </c>
    </row>
    <row r="170" spans="2:65" s="12" customFormat="1" ht="11.25">
      <c r="B170" s="152"/>
      <c r="D170" s="153" t="s">
        <v>192</v>
      </c>
      <c r="E170" s="154" t="s">
        <v>1</v>
      </c>
      <c r="F170" s="155" t="s">
        <v>1779</v>
      </c>
      <c r="H170" s="156">
        <v>3.3</v>
      </c>
      <c r="I170" s="157"/>
      <c r="L170" s="152"/>
      <c r="M170" s="158"/>
      <c r="T170" s="159"/>
      <c r="AT170" s="154" t="s">
        <v>192</v>
      </c>
      <c r="AU170" s="154" t="s">
        <v>85</v>
      </c>
      <c r="AV170" s="12" t="s">
        <v>85</v>
      </c>
      <c r="AW170" s="12" t="s">
        <v>32</v>
      </c>
      <c r="AX170" s="12" t="s">
        <v>76</v>
      </c>
      <c r="AY170" s="154" t="s">
        <v>158</v>
      </c>
    </row>
    <row r="171" spans="2:65" s="12" customFormat="1" ht="11.25">
      <c r="B171" s="152"/>
      <c r="D171" s="153" t="s">
        <v>192</v>
      </c>
      <c r="E171" s="154" t="s">
        <v>1</v>
      </c>
      <c r="F171" s="155" t="s">
        <v>1780</v>
      </c>
      <c r="H171" s="156">
        <v>5.2249999999999996</v>
      </c>
      <c r="I171" s="157"/>
      <c r="L171" s="152"/>
      <c r="M171" s="158"/>
      <c r="T171" s="159"/>
      <c r="AT171" s="154" t="s">
        <v>192</v>
      </c>
      <c r="AU171" s="154" t="s">
        <v>85</v>
      </c>
      <c r="AV171" s="12" t="s">
        <v>85</v>
      </c>
      <c r="AW171" s="12" t="s">
        <v>32</v>
      </c>
      <c r="AX171" s="12" t="s">
        <v>76</v>
      </c>
      <c r="AY171" s="154" t="s">
        <v>158</v>
      </c>
    </row>
    <row r="172" spans="2:65" s="12" customFormat="1" ht="11.25">
      <c r="B172" s="152"/>
      <c r="D172" s="153" t="s">
        <v>192</v>
      </c>
      <c r="E172" s="154" t="s">
        <v>1</v>
      </c>
      <c r="F172" s="155" t="s">
        <v>1781</v>
      </c>
      <c r="H172" s="156">
        <v>2.1960000000000002</v>
      </c>
      <c r="I172" s="157"/>
      <c r="L172" s="152"/>
      <c r="M172" s="158"/>
      <c r="T172" s="159"/>
      <c r="AT172" s="154" t="s">
        <v>192</v>
      </c>
      <c r="AU172" s="154" t="s">
        <v>85</v>
      </c>
      <c r="AV172" s="12" t="s">
        <v>85</v>
      </c>
      <c r="AW172" s="12" t="s">
        <v>32</v>
      </c>
      <c r="AX172" s="12" t="s">
        <v>76</v>
      </c>
      <c r="AY172" s="154" t="s">
        <v>158</v>
      </c>
    </row>
    <row r="173" spans="2:65" s="13" customFormat="1" ht="11.25">
      <c r="B173" s="160"/>
      <c r="D173" s="153" t="s">
        <v>192</v>
      </c>
      <c r="E173" s="161" t="s">
        <v>1</v>
      </c>
      <c r="F173" s="162" t="s">
        <v>255</v>
      </c>
      <c r="H173" s="163">
        <v>14.413</v>
      </c>
      <c r="I173" s="164"/>
      <c r="L173" s="160"/>
      <c r="M173" s="165"/>
      <c r="T173" s="166"/>
      <c r="AT173" s="161" t="s">
        <v>192</v>
      </c>
      <c r="AU173" s="161" t="s">
        <v>85</v>
      </c>
      <c r="AV173" s="13" t="s">
        <v>165</v>
      </c>
      <c r="AW173" s="13" t="s">
        <v>32</v>
      </c>
      <c r="AX173" s="13" t="s">
        <v>83</v>
      </c>
      <c r="AY173" s="161" t="s">
        <v>158</v>
      </c>
    </row>
    <row r="174" spans="2:65" s="1" customFormat="1" ht="24.2" customHeight="1">
      <c r="B174" s="137"/>
      <c r="C174" s="138" t="s">
        <v>272</v>
      </c>
      <c r="D174" s="138" t="s">
        <v>161</v>
      </c>
      <c r="E174" s="139" t="s">
        <v>1782</v>
      </c>
      <c r="F174" s="140" t="s">
        <v>1783</v>
      </c>
      <c r="G174" s="141" t="s">
        <v>190</v>
      </c>
      <c r="H174" s="142">
        <v>0.73199999999999998</v>
      </c>
      <c r="I174" s="143"/>
      <c r="J174" s="144">
        <f>ROUND(I174*H174,2)</f>
        <v>0</v>
      </c>
      <c r="K174" s="145"/>
      <c r="L174" s="31"/>
      <c r="M174" s="146" t="s">
        <v>1</v>
      </c>
      <c r="N174" s="147" t="s">
        <v>41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165</v>
      </c>
      <c r="AT174" s="150" t="s">
        <v>161</v>
      </c>
      <c r="AU174" s="150" t="s">
        <v>85</v>
      </c>
      <c r="AY174" s="16" t="s">
        <v>158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6" t="s">
        <v>83</v>
      </c>
      <c r="BK174" s="151">
        <f>ROUND(I174*H174,2)</f>
        <v>0</v>
      </c>
      <c r="BL174" s="16" t="s">
        <v>165</v>
      </c>
      <c r="BM174" s="150" t="s">
        <v>1784</v>
      </c>
    </row>
    <row r="175" spans="2:65" s="12" customFormat="1" ht="11.25">
      <c r="B175" s="152"/>
      <c r="D175" s="153" t="s">
        <v>192</v>
      </c>
      <c r="E175" s="154" t="s">
        <v>1</v>
      </c>
      <c r="F175" s="155" t="s">
        <v>1785</v>
      </c>
      <c r="H175" s="156">
        <v>0.73199999999999998</v>
      </c>
      <c r="I175" s="157"/>
      <c r="L175" s="152"/>
      <c r="M175" s="158"/>
      <c r="T175" s="159"/>
      <c r="AT175" s="154" t="s">
        <v>192</v>
      </c>
      <c r="AU175" s="154" t="s">
        <v>85</v>
      </c>
      <c r="AV175" s="12" t="s">
        <v>85</v>
      </c>
      <c r="AW175" s="12" t="s">
        <v>32</v>
      </c>
      <c r="AX175" s="12" t="s">
        <v>83</v>
      </c>
      <c r="AY175" s="154" t="s">
        <v>158</v>
      </c>
    </row>
    <row r="176" spans="2:65" s="1" customFormat="1" ht="16.5" customHeight="1">
      <c r="B176" s="137"/>
      <c r="C176" s="167" t="s">
        <v>277</v>
      </c>
      <c r="D176" s="167" t="s">
        <v>267</v>
      </c>
      <c r="E176" s="168" t="s">
        <v>1786</v>
      </c>
      <c r="F176" s="169" t="s">
        <v>1787</v>
      </c>
      <c r="G176" s="170" t="s">
        <v>205</v>
      </c>
      <c r="H176" s="171">
        <v>1.464</v>
      </c>
      <c r="I176" s="172"/>
      <c r="J176" s="173">
        <f>ROUND(I176*H176,2)</f>
        <v>0</v>
      </c>
      <c r="K176" s="174"/>
      <c r="L176" s="175"/>
      <c r="M176" s="176" t="s">
        <v>1</v>
      </c>
      <c r="N176" s="177" t="s">
        <v>41</v>
      </c>
      <c r="P176" s="148">
        <f>O176*H176</f>
        <v>0</v>
      </c>
      <c r="Q176" s="148">
        <v>1</v>
      </c>
      <c r="R176" s="148">
        <f>Q176*H176</f>
        <v>1.464</v>
      </c>
      <c r="S176" s="148">
        <v>0</v>
      </c>
      <c r="T176" s="149">
        <f>S176*H176</f>
        <v>0</v>
      </c>
      <c r="AR176" s="150" t="s">
        <v>194</v>
      </c>
      <c r="AT176" s="150" t="s">
        <v>267</v>
      </c>
      <c r="AU176" s="150" t="s">
        <v>85</v>
      </c>
      <c r="AY176" s="16" t="s">
        <v>158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6" t="s">
        <v>83</v>
      </c>
      <c r="BK176" s="151">
        <f>ROUND(I176*H176,2)</f>
        <v>0</v>
      </c>
      <c r="BL176" s="16" t="s">
        <v>165</v>
      </c>
      <c r="BM176" s="150" t="s">
        <v>1788</v>
      </c>
    </row>
    <row r="177" spans="2:65" s="12" customFormat="1" ht="11.25">
      <c r="B177" s="152"/>
      <c r="D177" s="153" t="s">
        <v>192</v>
      </c>
      <c r="F177" s="155" t="s">
        <v>1789</v>
      </c>
      <c r="H177" s="156">
        <v>1.464</v>
      </c>
      <c r="I177" s="157"/>
      <c r="L177" s="152"/>
      <c r="M177" s="158"/>
      <c r="T177" s="159"/>
      <c r="AT177" s="154" t="s">
        <v>192</v>
      </c>
      <c r="AU177" s="154" t="s">
        <v>85</v>
      </c>
      <c r="AV177" s="12" t="s">
        <v>85</v>
      </c>
      <c r="AW177" s="12" t="s">
        <v>3</v>
      </c>
      <c r="AX177" s="12" t="s">
        <v>83</v>
      </c>
      <c r="AY177" s="154" t="s">
        <v>158</v>
      </c>
    </row>
    <row r="178" spans="2:65" s="1" customFormat="1" ht="24.2" customHeight="1">
      <c r="B178" s="137"/>
      <c r="C178" s="138" t="s">
        <v>281</v>
      </c>
      <c r="D178" s="138" t="s">
        <v>161</v>
      </c>
      <c r="E178" s="139" t="s">
        <v>1790</v>
      </c>
      <c r="F178" s="140" t="s">
        <v>1791</v>
      </c>
      <c r="G178" s="141" t="s">
        <v>220</v>
      </c>
      <c r="H178" s="142">
        <v>153.6</v>
      </c>
      <c r="I178" s="143"/>
      <c r="J178" s="144">
        <f>ROUND(I178*H178,2)</f>
        <v>0</v>
      </c>
      <c r="K178" s="145"/>
      <c r="L178" s="31"/>
      <c r="M178" s="146" t="s">
        <v>1</v>
      </c>
      <c r="N178" s="147" t="s">
        <v>41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165</v>
      </c>
      <c r="AT178" s="150" t="s">
        <v>161</v>
      </c>
      <c r="AU178" s="150" t="s">
        <v>85</v>
      </c>
      <c r="AY178" s="16" t="s">
        <v>158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6" t="s">
        <v>83</v>
      </c>
      <c r="BK178" s="151">
        <f>ROUND(I178*H178,2)</f>
        <v>0</v>
      </c>
      <c r="BL178" s="16" t="s">
        <v>165</v>
      </c>
      <c r="BM178" s="150" t="s">
        <v>1792</v>
      </c>
    </row>
    <row r="179" spans="2:65" s="12" customFormat="1" ht="11.25">
      <c r="B179" s="152"/>
      <c r="D179" s="153" t="s">
        <v>192</v>
      </c>
      <c r="E179" s="154" t="s">
        <v>1</v>
      </c>
      <c r="F179" s="155" t="s">
        <v>1793</v>
      </c>
      <c r="H179" s="156">
        <v>30</v>
      </c>
      <c r="I179" s="157"/>
      <c r="L179" s="152"/>
      <c r="M179" s="158"/>
      <c r="T179" s="159"/>
      <c r="AT179" s="154" t="s">
        <v>192</v>
      </c>
      <c r="AU179" s="154" t="s">
        <v>85</v>
      </c>
      <c r="AV179" s="12" t="s">
        <v>85</v>
      </c>
      <c r="AW179" s="12" t="s">
        <v>32</v>
      </c>
      <c r="AX179" s="12" t="s">
        <v>76</v>
      </c>
      <c r="AY179" s="154" t="s">
        <v>158</v>
      </c>
    </row>
    <row r="180" spans="2:65" s="12" customFormat="1" ht="11.25">
      <c r="B180" s="152"/>
      <c r="D180" s="153" t="s">
        <v>192</v>
      </c>
      <c r="E180" s="154" t="s">
        <v>1</v>
      </c>
      <c r="F180" s="155" t="s">
        <v>1794</v>
      </c>
      <c r="H180" s="156">
        <v>72</v>
      </c>
      <c r="I180" s="157"/>
      <c r="L180" s="152"/>
      <c r="M180" s="158"/>
      <c r="T180" s="159"/>
      <c r="AT180" s="154" t="s">
        <v>192</v>
      </c>
      <c r="AU180" s="154" t="s">
        <v>85</v>
      </c>
      <c r="AV180" s="12" t="s">
        <v>85</v>
      </c>
      <c r="AW180" s="12" t="s">
        <v>32</v>
      </c>
      <c r="AX180" s="12" t="s">
        <v>76</v>
      </c>
      <c r="AY180" s="154" t="s">
        <v>158</v>
      </c>
    </row>
    <row r="181" spans="2:65" s="12" customFormat="1" ht="11.25">
      <c r="B181" s="152"/>
      <c r="D181" s="153" t="s">
        <v>192</v>
      </c>
      <c r="E181" s="154" t="s">
        <v>1</v>
      </c>
      <c r="F181" s="155" t="s">
        <v>1795</v>
      </c>
      <c r="H181" s="156">
        <v>51.6</v>
      </c>
      <c r="I181" s="157"/>
      <c r="L181" s="152"/>
      <c r="M181" s="158"/>
      <c r="T181" s="159"/>
      <c r="AT181" s="154" t="s">
        <v>192</v>
      </c>
      <c r="AU181" s="154" t="s">
        <v>85</v>
      </c>
      <c r="AV181" s="12" t="s">
        <v>85</v>
      </c>
      <c r="AW181" s="12" t="s">
        <v>32</v>
      </c>
      <c r="AX181" s="12" t="s">
        <v>76</v>
      </c>
      <c r="AY181" s="154" t="s">
        <v>158</v>
      </c>
    </row>
    <row r="182" spans="2:65" s="13" customFormat="1" ht="11.25">
      <c r="B182" s="160"/>
      <c r="D182" s="153" t="s">
        <v>192</v>
      </c>
      <c r="E182" s="161" t="s">
        <v>1</v>
      </c>
      <c r="F182" s="162" t="s">
        <v>255</v>
      </c>
      <c r="H182" s="163">
        <v>153.6</v>
      </c>
      <c r="I182" s="164"/>
      <c r="L182" s="160"/>
      <c r="M182" s="165"/>
      <c r="T182" s="166"/>
      <c r="AT182" s="161" t="s">
        <v>192</v>
      </c>
      <c r="AU182" s="161" t="s">
        <v>85</v>
      </c>
      <c r="AV182" s="13" t="s">
        <v>165</v>
      </c>
      <c r="AW182" s="13" t="s">
        <v>32</v>
      </c>
      <c r="AX182" s="13" t="s">
        <v>83</v>
      </c>
      <c r="AY182" s="161" t="s">
        <v>158</v>
      </c>
    </row>
    <row r="183" spans="2:65" s="1" customFormat="1" ht="24.2" customHeight="1">
      <c r="B183" s="137"/>
      <c r="C183" s="138" t="s">
        <v>285</v>
      </c>
      <c r="D183" s="138" t="s">
        <v>161</v>
      </c>
      <c r="E183" s="139" t="s">
        <v>1796</v>
      </c>
      <c r="F183" s="140" t="s">
        <v>1797</v>
      </c>
      <c r="G183" s="141" t="s">
        <v>220</v>
      </c>
      <c r="H183" s="142">
        <v>256</v>
      </c>
      <c r="I183" s="143"/>
      <c r="J183" s="144">
        <f>ROUND(I183*H183,2)</f>
        <v>0</v>
      </c>
      <c r="K183" s="145"/>
      <c r="L183" s="31"/>
      <c r="M183" s="146" t="s">
        <v>1</v>
      </c>
      <c r="N183" s="147" t="s">
        <v>41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165</v>
      </c>
      <c r="AT183" s="150" t="s">
        <v>161</v>
      </c>
      <c r="AU183" s="150" t="s">
        <v>85</v>
      </c>
      <c r="AY183" s="16" t="s">
        <v>158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6" t="s">
        <v>83</v>
      </c>
      <c r="BK183" s="151">
        <f>ROUND(I183*H183,2)</f>
        <v>0</v>
      </c>
      <c r="BL183" s="16" t="s">
        <v>165</v>
      </c>
      <c r="BM183" s="150" t="s">
        <v>1798</v>
      </c>
    </row>
    <row r="184" spans="2:65" s="1" customFormat="1" ht="24.2" customHeight="1">
      <c r="B184" s="137"/>
      <c r="C184" s="138" t="s">
        <v>289</v>
      </c>
      <c r="D184" s="138" t="s">
        <v>161</v>
      </c>
      <c r="E184" s="139" t="s">
        <v>1799</v>
      </c>
      <c r="F184" s="140" t="s">
        <v>1800</v>
      </c>
      <c r="G184" s="141" t="s">
        <v>220</v>
      </c>
      <c r="H184" s="142">
        <v>47</v>
      </c>
      <c r="I184" s="143"/>
      <c r="J184" s="144">
        <f>ROUND(I184*H184,2)</f>
        <v>0</v>
      </c>
      <c r="K184" s="145"/>
      <c r="L184" s="31"/>
      <c r="M184" s="146" t="s">
        <v>1</v>
      </c>
      <c r="N184" s="147" t="s">
        <v>41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165</v>
      </c>
      <c r="AT184" s="150" t="s">
        <v>161</v>
      </c>
      <c r="AU184" s="150" t="s">
        <v>85</v>
      </c>
      <c r="AY184" s="16" t="s">
        <v>158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6" t="s">
        <v>83</v>
      </c>
      <c r="BK184" s="151">
        <f>ROUND(I184*H184,2)</f>
        <v>0</v>
      </c>
      <c r="BL184" s="16" t="s">
        <v>165</v>
      </c>
      <c r="BM184" s="150" t="s">
        <v>1801</v>
      </c>
    </row>
    <row r="185" spans="2:65" s="12" customFormat="1" ht="11.25">
      <c r="B185" s="152"/>
      <c r="D185" s="153" t="s">
        <v>192</v>
      </c>
      <c r="E185" s="154" t="s">
        <v>1</v>
      </c>
      <c r="F185" s="155" t="s">
        <v>1802</v>
      </c>
      <c r="H185" s="156">
        <v>47</v>
      </c>
      <c r="I185" s="157"/>
      <c r="L185" s="152"/>
      <c r="M185" s="158"/>
      <c r="T185" s="159"/>
      <c r="AT185" s="154" t="s">
        <v>192</v>
      </c>
      <c r="AU185" s="154" t="s">
        <v>85</v>
      </c>
      <c r="AV185" s="12" t="s">
        <v>85</v>
      </c>
      <c r="AW185" s="12" t="s">
        <v>32</v>
      </c>
      <c r="AX185" s="12" t="s">
        <v>83</v>
      </c>
      <c r="AY185" s="154" t="s">
        <v>158</v>
      </c>
    </row>
    <row r="186" spans="2:65" s="11" customFormat="1" ht="22.9" customHeight="1">
      <c r="B186" s="126"/>
      <c r="D186" s="127" t="s">
        <v>75</v>
      </c>
      <c r="E186" s="135" t="s">
        <v>675</v>
      </c>
      <c r="F186" s="135" t="s">
        <v>1803</v>
      </c>
      <c r="I186" s="129"/>
      <c r="J186" s="136">
        <f>BK186</f>
        <v>0</v>
      </c>
      <c r="L186" s="126"/>
      <c r="M186" s="130"/>
      <c r="P186" s="131">
        <f>SUM(P187:P211)</f>
        <v>0</v>
      </c>
      <c r="R186" s="131">
        <f>SUM(R187:R211)</f>
        <v>2.3470800000000001</v>
      </c>
      <c r="T186" s="132">
        <f>SUM(T187:T211)</f>
        <v>0</v>
      </c>
      <c r="AR186" s="127" t="s">
        <v>83</v>
      </c>
      <c r="AT186" s="133" t="s">
        <v>75</v>
      </c>
      <c r="AU186" s="133" t="s">
        <v>83</v>
      </c>
      <c r="AY186" s="127" t="s">
        <v>158</v>
      </c>
      <c r="BK186" s="134">
        <f>SUM(BK187:BK211)</f>
        <v>0</v>
      </c>
    </row>
    <row r="187" spans="2:65" s="1" customFormat="1" ht="37.9" customHeight="1">
      <c r="B187" s="137"/>
      <c r="C187" s="138" t="s">
        <v>294</v>
      </c>
      <c r="D187" s="138" t="s">
        <v>161</v>
      </c>
      <c r="E187" s="139" t="s">
        <v>1804</v>
      </c>
      <c r="F187" s="140" t="s">
        <v>1805</v>
      </c>
      <c r="G187" s="141" t="s">
        <v>366</v>
      </c>
      <c r="H187" s="142">
        <v>8</v>
      </c>
      <c r="I187" s="143"/>
      <c r="J187" s="144">
        <f>ROUND(I187*H187,2)</f>
        <v>0</v>
      </c>
      <c r="K187" s="145"/>
      <c r="L187" s="31"/>
      <c r="M187" s="146" t="s">
        <v>1</v>
      </c>
      <c r="N187" s="147" t="s">
        <v>41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165</v>
      </c>
      <c r="AT187" s="150" t="s">
        <v>161</v>
      </c>
      <c r="AU187" s="150" t="s">
        <v>85</v>
      </c>
      <c r="AY187" s="16" t="s">
        <v>158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6" t="s">
        <v>83</v>
      </c>
      <c r="BK187" s="151">
        <f>ROUND(I187*H187,2)</f>
        <v>0</v>
      </c>
      <c r="BL187" s="16" t="s">
        <v>165</v>
      </c>
      <c r="BM187" s="150" t="s">
        <v>1806</v>
      </c>
    </row>
    <row r="188" spans="2:65" s="1" customFormat="1" ht="16.5" customHeight="1">
      <c r="B188" s="137"/>
      <c r="C188" s="167" t="s">
        <v>299</v>
      </c>
      <c r="D188" s="167" t="s">
        <v>267</v>
      </c>
      <c r="E188" s="168" t="s">
        <v>1807</v>
      </c>
      <c r="F188" s="169" t="s">
        <v>1808</v>
      </c>
      <c r="G188" s="170" t="s">
        <v>190</v>
      </c>
      <c r="H188" s="171">
        <v>4</v>
      </c>
      <c r="I188" s="172"/>
      <c r="J188" s="173">
        <f>ROUND(I188*H188,2)</f>
        <v>0</v>
      </c>
      <c r="K188" s="174"/>
      <c r="L188" s="175"/>
      <c r="M188" s="176" t="s">
        <v>1</v>
      </c>
      <c r="N188" s="177" t="s">
        <v>41</v>
      </c>
      <c r="P188" s="148">
        <f>O188*H188</f>
        <v>0</v>
      </c>
      <c r="Q188" s="148">
        <v>0.22</v>
      </c>
      <c r="R188" s="148">
        <f>Q188*H188</f>
        <v>0.88</v>
      </c>
      <c r="S188" s="148">
        <v>0</v>
      </c>
      <c r="T188" s="149">
        <f>S188*H188</f>
        <v>0</v>
      </c>
      <c r="AR188" s="150" t="s">
        <v>194</v>
      </c>
      <c r="AT188" s="150" t="s">
        <v>267</v>
      </c>
      <c r="AU188" s="150" t="s">
        <v>85</v>
      </c>
      <c r="AY188" s="16" t="s">
        <v>158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6" t="s">
        <v>83</v>
      </c>
      <c r="BK188" s="151">
        <f>ROUND(I188*H188,2)</f>
        <v>0</v>
      </c>
      <c r="BL188" s="16" t="s">
        <v>165</v>
      </c>
      <c r="BM188" s="150" t="s">
        <v>1809</v>
      </c>
    </row>
    <row r="189" spans="2:65" s="12" customFormat="1" ht="11.25">
      <c r="B189" s="152"/>
      <c r="D189" s="153" t="s">
        <v>192</v>
      </c>
      <c r="F189" s="155" t="s">
        <v>1810</v>
      </c>
      <c r="H189" s="156">
        <v>4</v>
      </c>
      <c r="I189" s="157"/>
      <c r="L189" s="152"/>
      <c r="M189" s="158"/>
      <c r="T189" s="159"/>
      <c r="AT189" s="154" t="s">
        <v>192</v>
      </c>
      <c r="AU189" s="154" t="s">
        <v>85</v>
      </c>
      <c r="AV189" s="12" t="s">
        <v>85</v>
      </c>
      <c r="AW189" s="12" t="s">
        <v>3</v>
      </c>
      <c r="AX189" s="12" t="s">
        <v>83</v>
      </c>
      <c r="AY189" s="154" t="s">
        <v>158</v>
      </c>
    </row>
    <row r="190" spans="2:65" s="1" customFormat="1" ht="24.2" customHeight="1">
      <c r="B190" s="137"/>
      <c r="C190" s="138" t="s">
        <v>304</v>
      </c>
      <c r="D190" s="138" t="s">
        <v>161</v>
      </c>
      <c r="E190" s="139" t="s">
        <v>1811</v>
      </c>
      <c r="F190" s="140" t="s">
        <v>1812</v>
      </c>
      <c r="G190" s="141" t="s">
        <v>366</v>
      </c>
      <c r="H190" s="142">
        <v>8</v>
      </c>
      <c r="I190" s="143"/>
      <c r="J190" s="144">
        <f>ROUND(I190*H190,2)</f>
        <v>0</v>
      </c>
      <c r="K190" s="145"/>
      <c r="L190" s="31"/>
      <c r="M190" s="146" t="s">
        <v>1</v>
      </c>
      <c r="N190" s="147" t="s">
        <v>41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165</v>
      </c>
      <c r="AT190" s="150" t="s">
        <v>161</v>
      </c>
      <c r="AU190" s="150" t="s">
        <v>85</v>
      </c>
      <c r="AY190" s="16" t="s">
        <v>158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6" t="s">
        <v>83</v>
      </c>
      <c r="BK190" s="151">
        <f>ROUND(I190*H190,2)</f>
        <v>0</v>
      </c>
      <c r="BL190" s="16" t="s">
        <v>165</v>
      </c>
      <c r="BM190" s="150" t="s">
        <v>1813</v>
      </c>
    </row>
    <row r="191" spans="2:65" s="12" customFormat="1" ht="11.25">
      <c r="B191" s="152"/>
      <c r="D191" s="153" t="s">
        <v>192</v>
      </c>
      <c r="E191" s="154" t="s">
        <v>1</v>
      </c>
      <c r="F191" s="155" t="s">
        <v>1814</v>
      </c>
      <c r="H191" s="156">
        <v>8</v>
      </c>
      <c r="I191" s="157"/>
      <c r="L191" s="152"/>
      <c r="M191" s="158"/>
      <c r="T191" s="159"/>
      <c r="AT191" s="154" t="s">
        <v>192</v>
      </c>
      <c r="AU191" s="154" t="s">
        <v>85</v>
      </c>
      <c r="AV191" s="12" t="s">
        <v>85</v>
      </c>
      <c r="AW191" s="12" t="s">
        <v>32</v>
      </c>
      <c r="AX191" s="12" t="s">
        <v>83</v>
      </c>
      <c r="AY191" s="154" t="s">
        <v>158</v>
      </c>
    </row>
    <row r="192" spans="2:65" s="1" customFormat="1" ht="16.5" customHeight="1">
      <c r="B192" s="137"/>
      <c r="C192" s="167" t="s">
        <v>309</v>
      </c>
      <c r="D192" s="167" t="s">
        <v>267</v>
      </c>
      <c r="E192" s="168" t="s">
        <v>1815</v>
      </c>
      <c r="F192" s="169" t="s">
        <v>1816</v>
      </c>
      <c r="G192" s="170" t="s">
        <v>366</v>
      </c>
      <c r="H192" s="171">
        <v>4</v>
      </c>
      <c r="I192" s="172"/>
      <c r="J192" s="173">
        <f>ROUND(I192*H192,2)</f>
        <v>0</v>
      </c>
      <c r="K192" s="174"/>
      <c r="L192" s="175"/>
      <c r="M192" s="176" t="s">
        <v>1</v>
      </c>
      <c r="N192" s="177" t="s">
        <v>41</v>
      </c>
      <c r="P192" s="148">
        <f>O192*H192</f>
        <v>0</v>
      </c>
      <c r="Q192" s="148">
        <v>3.0000000000000001E-5</v>
      </c>
      <c r="R192" s="148">
        <f>Q192*H192</f>
        <v>1.2E-4</v>
      </c>
      <c r="S192" s="148">
        <v>0</v>
      </c>
      <c r="T192" s="149">
        <f>S192*H192</f>
        <v>0</v>
      </c>
      <c r="AR192" s="150" t="s">
        <v>194</v>
      </c>
      <c r="AT192" s="150" t="s">
        <v>267</v>
      </c>
      <c r="AU192" s="150" t="s">
        <v>85</v>
      </c>
      <c r="AY192" s="16" t="s">
        <v>158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6" t="s">
        <v>83</v>
      </c>
      <c r="BK192" s="151">
        <f>ROUND(I192*H192,2)</f>
        <v>0</v>
      </c>
      <c r="BL192" s="16" t="s">
        <v>165</v>
      </c>
      <c r="BM192" s="150" t="s">
        <v>1817</v>
      </c>
    </row>
    <row r="193" spans="2:65" s="1" customFormat="1" ht="16.5" customHeight="1">
      <c r="B193" s="137"/>
      <c r="C193" s="167" t="s">
        <v>316</v>
      </c>
      <c r="D193" s="167" t="s">
        <v>267</v>
      </c>
      <c r="E193" s="168" t="s">
        <v>1818</v>
      </c>
      <c r="F193" s="169" t="s">
        <v>1819</v>
      </c>
      <c r="G193" s="170" t="s">
        <v>366</v>
      </c>
      <c r="H193" s="171">
        <v>4</v>
      </c>
      <c r="I193" s="172"/>
      <c r="J193" s="173">
        <f>ROUND(I193*H193,2)</f>
        <v>0</v>
      </c>
      <c r="K193" s="174"/>
      <c r="L193" s="175"/>
      <c r="M193" s="176" t="s">
        <v>1</v>
      </c>
      <c r="N193" s="177" t="s">
        <v>41</v>
      </c>
      <c r="P193" s="148">
        <f>O193*H193</f>
        <v>0</v>
      </c>
      <c r="Q193" s="148">
        <v>8.9999999999999993E-3</v>
      </c>
      <c r="R193" s="148">
        <f>Q193*H193</f>
        <v>3.5999999999999997E-2</v>
      </c>
      <c r="S193" s="148">
        <v>0</v>
      </c>
      <c r="T193" s="149">
        <f>S193*H193</f>
        <v>0</v>
      </c>
      <c r="AR193" s="150" t="s">
        <v>194</v>
      </c>
      <c r="AT193" s="150" t="s">
        <v>267</v>
      </c>
      <c r="AU193" s="150" t="s">
        <v>85</v>
      </c>
      <c r="AY193" s="16" t="s">
        <v>158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6" t="s">
        <v>83</v>
      </c>
      <c r="BK193" s="151">
        <f>ROUND(I193*H193,2)</f>
        <v>0</v>
      </c>
      <c r="BL193" s="16" t="s">
        <v>165</v>
      </c>
      <c r="BM193" s="150" t="s">
        <v>1820</v>
      </c>
    </row>
    <row r="194" spans="2:65" s="1" customFormat="1" ht="33" customHeight="1">
      <c r="B194" s="137"/>
      <c r="C194" s="138" t="s">
        <v>320</v>
      </c>
      <c r="D194" s="138" t="s">
        <v>161</v>
      </c>
      <c r="E194" s="139" t="s">
        <v>1821</v>
      </c>
      <c r="F194" s="140" t="s">
        <v>1822</v>
      </c>
      <c r="G194" s="141" t="s">
        <v>366</v>
      </c>
      <c r="H194" s="142">
        <v>8</v>
      </c>
      <c r="I194" s="143"/>
      <c r="J194" s="144">
        <f>ROUND(I194*H194,2)</f>
        <v>0</v>
      </c>
      <c r="K194" s="145"/>
      <c r="L194" s="31"/>
      <c r="M194" s="146" t="s">
        <v>1</v>
      </c>
      <c r="N194" s="147" t="s">
        <v>41</v>
      </c>
      <c r="P194" s="148">
        <f>O194*H194</f>
        <v>0</v>
      </c>
      <c r="Q194" s="148">
        <v>5.0000000000000002E-5</v>
      </c>
      <c r="R194" s="148">
        <f>Q194*H194</f>
        <v>4.0000000000000002E-4</v>
      </c>
      <c r="S194" s="148">
        <v>0</v>
      </c>
      <c r="T194" s="149">
        <f>S194*H194</f>
        <v>0</v>
      </c>
      <c r="AR194" s="150" t="s">
        <v>165</v>
      </c>
      <c r="AT194" s="150" t="s">
        <v>161</v>
      </c>
      <c r="AU194" s="150" t="s">
        <v>85</v>
      </c>
      <c r="AY194" s="16" t="s">
        <v>158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6" t="s">
        <v>83</v>
      </c>
      <c r="BK194" s="151">
        <f>ROUND(I194*H194,2)</f>
        <v>0</v>
      </c>
      <c r="BL194" s="16" t="s">
        <v>165</v>
      </c>
      <c r="BM194" s="150" t="s">
        <v>1823</v>
      </c>
    </row>
    <row r="195" spans="2:65" s="1" customFormat="1" ht="21.75" customHeight="1">
      <c r="B195" s="137"/>
      <c r="C195" s="167" t="s">
        <v>324</v>
      </c>
      <c r="D195" s="167" t="s">
        <v>267</v>
      </c>
      <c r="E195" s="168" t="s">
        <v>1824</v>
      </c>
      <c r="F195" s="169" t="s">
        <v>1825</v>
      </c>
      <c r="G195" s="170" t="s">
        <v>366</v>
      </c>
      <c r="H195" s="171">
        <v>24</v>
      </c>
      <c r="I195" s="172"/>
      <c r="J195" s="173">
        <f>ROUND(I195*H195,2)</f>
        <v>0</v>
      </c>
      <c r="K195" s="174"/>
      <c r="L195" s="175"/>
      <c r="M195" s="176" t="s">
        <v>1</v>
      </c>
      <c r="N195" s="177" t="s">
        <v>41</v>
      </c>
      <c r="P195" s="148">
        <f>O195*H195</f>
        <v>0</v>
      </c>
      <c r="Q195" s="148">
        <v>3.5400000000000002E-3</v>
      </c>
      <c r="R195" s="148">
        <f>Q195*H195</f>
        <v>8.4960000000000008E-2</v>
      </c>
      <c r="S195" s="148">
        <v>0</v>
      </c>
      <c r="T195" s="149">
        <f>S195*H195</f>
        <v>0</v>
      </c>
      <c r="AR195" s="150" t="s">
        <v>194</v>
      </c>
      <c r="AT195" s="150" t="s">
        <v>267</v>
      </c>
      <c r="AU195" s="150" t="s">
        <v>85</v>
      </c>
      <c r="AY195" s="16" t="s">
        <v>158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6" t="s">
        <v>83</v>
      </c>
      <c r="BK195" s="151">
        <f>ROUND(I195*H195,2)</f>
        <v>0</v>
      </c>
      <c r="BL195" s="16" t="s">
        <v>165</v>
      </c>
      <c r="BM195" s="150" t="s">
        <v>1826</v>
      </c>
    </row>
    <row r="196" spans="2:65" s="12" customFormat="1" ht="11.25">
      <c r="B196" s="152"/>
      <c r="D196" s="153" t="s">
        <v>192</v>
      </c>
      <c r="F196" s="155" t="s">
        <v>1827</v>
      </c>
      <c r="H196" s="156">
        <v>24</v>
      </c>
      <c r="I196" s="157"/>
      <c r="L196" s="152"/>
      <c r="M196" s="158"/>
      <c r="T196" s="159"/>
      <c r="AT196" s="154" t="s">
        <v>192</v>
      </c>
      <c r="AU196" s="154" t="s">
        <v>85</v>
      </c>
      <c r="AV196" s="12" t="s">
        <v>85</v>
      </c>
      <c r="AW196" s="12" t="s">
        <v>3</v>
      </c>
      <c r="AX196" s="12" t="s">
        <v>83</v>
      </c>
      <c r="AY196" s="154" t="s">
        <v>158</v>
      </c>
    </row>
    <row r="197" spans="2:65" s="1" customFormat="1" ht="24.2" customHeight="1">
      <c r="B197" s="137"/>
      <c r="C197" s="138" t="s">
        <v>329</v>
      </c>
      <c r="D197" s="138" t="s">
        <v>161</v>
      </c>
      <c r="E197" s="139" t="s">
        <v>1828</v>
      </c>
      <c r="F197" s="140" t="s">
        <v>1829</v>
      </c>
      <c r="G197" s="141" t="s">
        <v>366</v>
      </c>
      <c r="H197" s="142">
        <v>8</v>
      </c>
      <c r="I197" s="143"/>
      <c r="J197" s="144">
        <f>ROUND(I197*H197,2)</f>
        <v>0</v>
      </c>
      <c r="K197" s="145"/>
      <c r="L197" s="31"/>
      <c r="M197" s="146" t="s">
        <v>1</v>
      </c>
      <c r="N197" s="147" t="s">
        <v>41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165</v>
      </c>
      <c r="AT197" s="150" t="s">
        <v>161</v>
      </c>
      <c r="AU197" s="150" t="s">
        <v>85</v>
      </c>
      <c r="AY197" s="16" t="s">
        <v>158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6" t="s">
        <v>83</v>
      </c>
      <c r="BK197" s="151">
        <f>ROUND(I197*H197,2)</f>
        <v>0</v>
      </c>
      <c r="BL197" s="16" t="s">
        <v>165</v>
      </c>
      <c r="BM197" s="150" t="s">
        <v>1830</v>
      </c>
    </row>
    <row r="198" spans="2:65" s="1" customFormat="1" ht="16.5" customHeight="1">
      <c r="B198" s="137"/>
      <c r="C198" s="167" t="s">
        <v>335</v>
      </c>
      <c r="D198" s="167" t="s">
        <v>267</v>
      </c>
      <c r="E198" s="168" t="s">
        <v>1831</v>
      </c>
      <c r="F198" s="169" t="s">
        <v>1832</v>
      </c>
      <c r="G198" s="170" t="s">
        <v>205</v>
      </c>
      <c r="H198" s="171">
        <v>1.6E-2</v>
      </c>
      <c r="I198" s="172"/>
      <c r="J198" s="173">
        <f>ROUND(I198*H198,2)</f>
        <v>0</v>
      </c>
      <c r="K198" s="174"/>
      <c r="L198" s="175"/>
      <c r="M198" s="176" t="s">
        <v>1</v>
      </c>
      <c r="N198" s="177" t="s">
        <v>41</v>
      </c>
      <c r="P198" s="148">
        <f>O198*H198</f>
        <v>0</v>
      </c>
      <c r="Q198" s="148">
        <v>1</v>
      </c>
      <c r="R198" s="148">
        <f>Q198*H198</f>
        <v>1.6E-2</v>
      </c>
      <c r="S198" s="148">
        <v>0</v>
      </c>
      <c r="T198" s="149">
        <f>S198*H198</f>
        <v>0</v>
      </c>
      <c r="AR198" s="150" t="s">
        <v>194</v>
      </c>
      <c r="AT198" s="150" t="s">
        <v>267</v>
      </c>
      <c r="AU198" s="150" t="s">
        <v>85</v>
      </c>
      <c r="AY198" s="16" t="s">
        <v>158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6" t="s">
        <v>83</v>
      </c>
      <c r="BK198" s="151">
        <f>ROUND(I198*H198,2)</f>
        <v>0</v>
      </c>
      <c r="BL198" s="16" t="s">
        <v>165</v>
      </c>
      <c r="BM198" s="150" t="s">
        <v>1833</v>
      </c>
    </row>
    <row r="199" spans="2:65" s="12" customFormat="1" ht="11.25">
      <c r="B199" s="152"/>
      <c r="D199" s="153" t="s">
        <v>192</v>
      </c>
      <c r="F199" s="155" t="s">
        <v>1834</v>
      </c>
      <c r="H199" s="156">
        <v>1.6E-2</v>
      </c>
      <c r="I199" s="157"/>
      <c r="L199" s="152"/>
      <c r="M199" s="158"/>
      <c r="T199" s="159"/>
      <c r="AT199" s="154" t="s">
        <v>192</v>
      </c>
      <c r="AU199" s="154" t="s">
        <v>85</v>
      </c>
      <c r="AV199" s="12" t="s">
        <v>85</v>
      </c>
      <c r="AW199" s="12" t="s">
        <v>3</v>
      </c>
      <c r="AX199" s="12" t="s">
        <v>83</v>
      </c>
      <c r="AY199" s="154" t="s">
        <v>158</v>
      </c>
    </row>
    <row r="200" spans="2:65" s="1" customFormat="1" ht="24.2" customHeight="1">
      <c r="B200" s="137"/>
      <c r="C200" s="138" t="s">
        <v>343</v>
      </c>
      <c r="D200" s="138" t="s">
        <v>161</v>
      </c>
      <c r="E200" s="139" t="s">
        <v>1835</v>
      </c>
      <c r="F200" s="140" t="s">
        <v>1836</v>
      </c>
      <c r="G200" s="141" t="s">
        <v>366</v>
      </c>
      <c r="H200" s="142">
        <v>8</v>
      </c>
      <c r="I200" s="143"/>
      <c r="J200" s="144">
        <f>ROUND(I200*H200,2)</f>
        <v>0</v>
      </c>
      <c r="K200" s="145"/>
      <c r="L200" s="31"/>
      <c r="M200" s="146" t="s">
        <v>1</v>
      </c>
      <c r="N200" s="147" t="s">
        <v>41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165</v>
      </c>
      <c r="AT200" s="150" t="s">
        <v>161</v>
      </c>
      <c r="AU200" s="150" t="s">
        <v>85</v>
      </c>
      <c r="AY200" s="16" t="s">
        <v>158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6" t="s">
        <v>83</v>
      </c>
      <c r="BK200" s="151">
        <f>ROUND(I200*H200,2)</f>
        <v>0</v>
      </c>
      <c r="BL200" s="16" t="s">
        <v>165</v>
      </c>
      <c r="BM200" s="150" t="s">
        <v>1837</v>
      </c>
    </row>
    <row r="201" spans="2:65" s="1" customFormat="1" ht="37.9" customHeight="1">
      <c r="B201" s="137"/>
      <c r="C201" s="138" t="s">
        <v>347</v>
      </c>
      <c r="D201" s="138" t="s">
        <v>161</v>
      </c>
      <c r="E201" s="139" t="s">
        <v>1838</v>
      </c>
      <c r="F201" s="140" t="s">
        <v>1839</v>
      </c>
      <c r="G201" s="141" t="s">
        <v>263</v>
      </c>
      <c r="H201" s="142">
        <v>8</v>
      </c>
      <c r="I201" s="143"/>
      <c r="J201" s="144">
        <f>ROUND(I201*H201,2)</f>
        <v>0</v>
      </c>
      <c r="K201" s="145"/>
      <c r="L201" s="31"/>
      <c r="M201" s="146" t="s">
        <v>1</v>
      </c>
      <c r="N201" s="147" t="s">
        <v>41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165</v>
      </c>
      <c r="AT201" s="150" t="s">
        <v>161</v>
      </c>
      <c r="AU201" s="150" t="s">
        <v>85</v>
      </c>
      <c r="AY201" s="16" t="s">
        <v>158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6" t="s">
        <v>83</v>
      </c>
      <c r="BK201" s="151">
        <f>ROUND(I201*H201,2)</f>
        <v>0</v>
      </c>
      <c r="BL201" s="16" t="s">
        <v>165</v>
      </c>
      <c r="BM201" s="150" t="s">
        <v>1840</v>
      </c>
    </row>
    <row r="202" spans="2:65" s="1" customFormat="1" ht="16.5" customHeight="1">
      <c r="B202" s="137"/>
      <c r="C202" s="167" t="s">
        <v>351</v>
      </c>
      <c r="D202" s="167" t="s">
        <v>267</v>
      </c>
      <c r="E202" s="168" t="s">
        <v>1807</v>
      </c>
      <c r="F202" s="169" t="s">
        <v>1808</v>
      </c>
      <c r="G202" s="170" t="s">
        <v>190</v>
      </c>
      <c r="H202" s="171">
        <v>0.64</v>
      </c>
      <c r="I202" s="172"/>
      <c r="J202" s="173">
        <f>ROUND(I202*H202,2)</f>
        <v>0</v>
      </c>
      <c r="K202" s="174"/>
      <c r="L202" s="175"/>
      <c r="M202" s="176" t="s">
        <v>1</v>
      </c>
      <c r="N202" s="177" t="s">
        <v>41</v>
      </c>
      <c r="P202" s="148">
        <f>O202*H202</f>
        <v>0</v>
      </c>
      <c r="Q202" s="148">
        <v>0.22</v>
      </c>
      <c r="R202" s="148">
        <f>Q202*H202</f>
        <v>0.14080000000000001</v>
      </c>
      <c r="S202" s="148">
        <v>0</v>
      </c>
      <c r="T202" s="149">
        <f>S202*H202</f>
        <v>0</v>
      </c>
      <c r="AR202" s="150" t="s">
        <v>194</v>
      </c>
      <c r="AT202" s="150" t="s">
        <v>267</v>
      </c>
      <c r="AU202" s="150" t="s">
        <v>85</v>
      </c>
      <c r="AY202" s="16" t="s">
        <v>158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6" t="s">
        <v>83</v>
      </c>
      <c r="BK202" s="151">
        <f>ROUND(I202*H202,2)</f>
        <v>0</v>
      </c>
      <c r="BL202" s="16" t="s">
        <v>165</v>
      </c>
      <c r="BM202" s="150" t="s">
        <v>1841</v>
      </c>
    </row>
    <row r="203" spans="2:65" s="12" customFormat="1" ht="11.25">
      <c r="B203" s="152"/>
      <c r="D203" s="153" t="s">
        <v>192</v>
      </c>
      <c r="F203" s="155" t="s">
        <v>1842</v>
      </c>
      <c r="H203" s="156">
        <v>0.64</v>
      </c>
      <c r="I203" s="157"/>
      <c r="L203" s="152"/>
      <c r="M203" s="158"/>
      <c r="T203" s="159"/>
      <c r="AT203" s="154" t="s">
        <v>192</v>
      </c>
      <c r="AU203" s="154" t="s">
        <v>85</v>
      </c>
      <c r="AV203" s="12" t="s">
        <v>85</v>
      </c>
      <c r="AW203" s="12" t="s">
        <v>3</v>
      </c>
      <c r="AX203" s="12" t="s">
        <v>83</v>
      </c>
      <c r="AY203" s="154" t="s">
        <v>158</v>
      </c>
    </row>
    <row r="204" spans="2:65" s="1" customFormat="1" ht="33" customHeight="1">
      <c r="B204" s="137"/>
      <c r="C204" s="138" t="s">
        <v>355</v>
      </c>
      <c r="D204" s="138" t="s">
        <v>161</v>
      </c>
      <c r="E204" s="139" t="s">
        <v>1843</v>
      </c>
      <c r="F204" s="140" t="s">
        <v>1844</v>
      </c>
      <c r="G204" s="141" t="s">
        <v>366</v>
      </c>
      <c r="H204" s="142">
        <v>160</v>
      </c>
      <c r="I204" s="143"/>
      <c r="J204" s="144">
        <f t="shared" ref="J204:J211" si="10">ROUND(I204*H204,2)</f>
        <v>0</v>
      </c>
      <c r="K204" s="145"/>
      <c r="L204" s="31"/>
      <c r="M204" s="146" t="s">
        <v>1</v>
      </c>
      <c r="N204" s="147" t="s">
        <v>41</v>
      </c>
      <c r="P204" s="148">
        <f t="shared" ref="P204:P211" si="11">O204*H204</f>
        <v>0</v>
      </c>
      <c r="Q204" s="148">
        <v>4.4000000000000002E-4</v>
      </c>
      <c r="R204" s="148">
        <f t="shared" ref="R204:R211" si="12">Q204*H204</f>
        <v>7.0400000000000004E-2</v>
      </c>
      <c r="S204" s="148">
        <v>0</v>
      </c>
      <c r="T204" s="149">
        <f t="shared" ref="T204:T211" si="13">S204*H204</f>
        <v>0</v>
      </c>
      <c r="AR204" s="150" t="s">
        <v>165</v>
      </c>
      <c r="AT204" s="150" t="s">
        <v>161</v>
      </c>
      <c r="AU204" s="150" t="s">
        <v>85</v>
      </c>
      <c r="AY204" s="16" t="s">
        <v>158</v>
      </c>
      <c r="BE204" s="151">
        <f t="shared" ref="BE204:BE211" si="14">IF(N204="základní",J204,0)</f>
        <v>0</v>
      </c>
      <c r="BF204" s="151">
        <f t="shared" ref="BF204:BF211" si="15">IF(N204="snížená",J204,0)</f>
        <v>0</v>
      </c>
      <c r="BG204" s="151">
        <f t="shared" ref="BG204:BG211" si="16">IF(N204="zákl. přenesená",J204,0)</f>
        <v>0</v>
      </c>
      <c r="BH204" s="151">
        <f t="shared" ref="BH204:BH211" si="17">IF(N204="sníž. přenesená",J204,0)</f>
        <v>0</v>
      </c>
      <c r="BI204" s="151">
        <f t="shared" ref="BI204:BI211" si="18">IF(N204="nulová",J204,0)</f>
        <v>0</v>
      </c>
      <c r="BJ204" s="16" t="s">
        <v>83</v>
      </c>
      <c r="BK204" s="151">
        <f t="shared" ref="BK204:BK211" si="19">ROUND(I204*H204,2)</f>
        <v>0</v>
      </c>
      <c r="BL204" s="16" t="s">
        <v>165</v>
      </c>
      <c r="BM204" s="150" t="s">
        <v>1845</v>
      </c>
    </row>
    <row r="205" spans="2:65" s="1" customFormat="1" ht="24.2" customHeight="1">
      <c r="B205" s="137"/>
      <c r="C205" s="167" t="s">
        <v>359</v>
      </c>
      <c r="D205" s="167" t="s">
        <v>267</v>
      </c>
      <c r="E205" s="168" t="s">
        <v>1846</v>
      </c>
      <c r="F205" s="169" t="s">
        <v>1847</v>
      </c>
      <c r="G205" s="170" t="s">
        <v>366</v>
      </c>
      <c r="H205" s="171">
        <v>80</v>
      </c>
      <c r="I205" s="172"/>
      <c r="J205" s="173">
        <f t="shared" si="10"/>
        <v>0</v>
      </c>
      <c r="K205" s="174"/>
      <c r="L205" s="175"/>
      <c r="M205" s="176" t="s">
        <v>1</v>
      </c>
      <c r="N205" s="177" t="s">
        <v>41</v>
      </c>
      <c r="P205" s="148">
        <f t="shared" si="11"/>
        <v>0</v>
      </c>
      <c r="Q205" s="148">
        <v>0</v>
      </c>
      <c r="R205" s="148">
        <f t="shared" si="12"/>
        <v>0</v>
      </c>
      <c r="S205" s="148">
        <v>0</v>
      </c>
      <c r="T205" s="149">
        <f t="shared" si="13"/>
        <v>0</v>
      </c>
      <c r="AR205" s="150" t="s">
        <v>194</v>
      </c>
      <c r="AT205" s="150" t="s">
        <v>267</v>
      </c>
      <c r="AU205" s="150" t="s">
        <v>85</v>
      </c>
      <c r="AY205" s="16" t="s">
        <v>158</v>
      </c>
      <c r="BE205" s="151">
        <f t="shared" si="14"/>
        <v>0</v>
      </c>
      <c r="BF205" s="151">
        <f t="shared" si="15"/>
        <v>0</v>
      </c>
      <c r="BG205" s="151">
        <f t="shared" si="16"/>
        <v>0</v>
      </c>
      <c r="BH205" s="151">
        <f t="shared" si="17"/>
        <v>0</v>
      </c>
      <c r="BI205" s="151">
        <f t="shared" si="18"/>
        <v>0</v>
      </c>
      <c r="BJ205" s="16" t="s">
        <v>83</v>
      </c>
      <c r="BK205" s="151">
        <f t="shared" si="19"/>
        <v>0</v>
      </c>
      <c r="BL205" s="16" t="s">
        <v>165</v>
      </c>
      <c r="BM205" s="150" t="s">
        <v>1848</v>
      </c>
    </row>
    <row r="206" spans="2:65" s="1" customFormat="1" ht="24.2" customHeight="1">
      <c r="B206" s="137"/>
      <c r="C206" s="167" t="s">
        <v>363</v>
      </c>
      <c r="D206" s="167" t="s">
        <v>267</v>
      </c>
      <c r="E206" s="168" t="s">
        <v>1849</v>
      </c>
      <c r="F206" s="169" t="s">
        <v>1850</v>
      </c>
      <c r="G206" s="170" t="s">
        <v>366</v>
      </c>
      <c r="H206" s="171">
        <v>80</v>
      </c>
      <c r="I206" s="172"/>
      <c r="J206" s="173">
        <f t="shared" si="10"/>
        <v>0</v>
      </c>
      <c r="K206" s="174"/>
      <c r="L206" s="175"/>
      <c r="M206" s="176" t="s">
        <v>1</v>
      </c>
      <c r="N206" s="177" t="s">
        <v>41</v>
      </c>
      <c r="P206" s="148">
        <f t="shared" si="11"/>
        <v>0</v>
      </c>
      <c r="Q206" s="148">
        <v>0</v>
      </c>
      <c r="R206" s="148">
        <f t="shared" si="12"/>
        <v>0</v>
      </c>
      <c r="S206" s="148">
        <v>0</v>
      </c>
      <c r="T206" s="149">
        <f t="shared" si="13"/>
        <v>0</v>
      </c>
      <c r="AR206" s="150" t="s">
        <v>194</v>
      </c>
      <c r="AT206" s="150" t="s">
        <v>267</v>
      </c>
      <c r="AU206" s="150" t="s">
        <v>85</v>
      </c>
      <c r="AY206" s="16" t="s">
        <v>158</v>
      </c>
      <c r="BE206" s="151">
        <f t="shared" si="14"/>
        <v>0</v>
      </c>
      <c r="BF206" s="151">
        <f t="shared" si="15"/>
        <v>0</v>
      </c>
      <c r="BG206" s="151">
        <f t="shared" si="16"/>
        <v>0</v>
      </c>
      <c r="BH206" s="151">
        <f t="shared" si="17"/>
        <v>0</v>
      </c>
      <c r="BI206" s="151">
        <f t="shared" si="18"/>
        <v>0</v>
      </c>
      <c r="BJ206" s="16" t="s">
        <v>83</v>
      </c>
      <c r="BK206" s="151">
        <f t="shared" si="19"/>
        <v>0</v>
      </c>
      <c r="BL206" s="16" t="s">
        <v>165</v>
      </c>
      <c r="BM206" s="150" t="s">
        <v>1851</v>
      </c>
    </row>
    <row r="207" spans="2:65" s="1" customFormat="1" ht="24.2" customHeight="1">
      <c r="B207" s="137"/>
      <c r="C207" s="138" t="s">
        <v>370</v>
      </c>
      <c r="D207" s="138" t="s">
        <v>161</v>
      </c>
      <c r="E207" s="139" t="s">
        <v>1852</v>
      </c>
      <c r="F207" s="140" t="s">
        <v>1853</v>
      </c>
      <c r="G207" s="141" t="s">
        <v>220</v>
      </c>
      <c r="H207" s="142">
        <v>48</v>
      </c>
      <c r="I207" s="143"/>
      <c r="J207" s="144">
        <f t="shared" si="10"/>
        <v>0</v>
      </c>
      <c r="K207" s="145"/>
      <c r="L207" s="31"/>
      <c r="M207" s="146" t="s">
        <v>1</v>
      </c>
      <c r="N207" s="147" t="s">
        <v>41</v>
      </c>
      <c r="P207" s="148">
        <f t="shared" si="11"/>
        <v>0</v>
      </c>
      <c r="Q207" s="148">
        <v>0</v>
      </c>
      <c r="R207" s="148">
        <f t="shared" si="12"/>
        <v>0</v>
      </c>
      <c r="S207" s="148">
        <v>0</v>
      </c>
      <c r="T207" s="149">
        <f t="shared" si="13"/>
        <v>0</v>
      </c>
      <c r="AR207" s="150" t="s">
        <v>165</v>
      </c>
      <c r="AT207" s="150" t="s">
        <v>161</v>
      </c>
      <c r="AU207" s="150" t="s">
        <v>85</v>
      </c>
      <c r="AY207" s="16" t="s">
        <v>158</v>
      </c>
      <c r="BE207" s="151">
        <f t="shared" si="14"/>
        <v>0</v>
      </c>
      <c r="BF207" s="151">
        <f t="shared" si="15"/>
        <v>0</v>
      </c>
      <c r="BG207" s="151">
        <f t="shared" si="16"/>
        <v>0</v>
      </c>
      <c r="BH207" s="151">
        <f t="shared" si="17"/>
        <v>0</v>
      </c>
      <c r="BI207" s="151">
        <f t="shared" si="18"/>
        <v>0</v>
      </c>
      <c r="BJ207" s="16" t="s">
        <v>83</v>
      </c>
      <c r="BK207" s="151">
        <f t="shared" si="19"/>
        <v>0</v>
      </c>
      <c r="BL207" s="16" t="s">
        <v>165</v>
      </c>
      <c r="BM207" s="150" t="s">
        <v>1854</v>
      </c>
    </row>
    <row r="208" spans="2:65" s="1" customFormat="1" ht="24.2" customHeight="1">
      <c r="B208" s="137"/>
      <c r="C208" s="138" t="s">
        <v>375</v>
      </c>
      <c r="D208" s="138" t="s">
        <v>161</v>
      </c>
      <c r="E208" s="139" t="s">
        <v>1855</v>
      </c>
      <c r="F208" s="140" t="s">
        <v>1856</v>
      </c>
      <c r="G208" s="141" t="s">
        <v>220</v>
      </c>
      <c r="H208" s="142">
        <v>48</v>
      </c>
      <c r="I208" s="143"/>
      <c r="J208" s="144">
        <f t="shared" si="10"/>
        <v>0</v>
      </c>
      <c r="K208" s="145"/>
      <c r="L208" s="31"/>
      <c r="M208" s="146" t="s">
        <v>1</v>
      </c>
      <c r="N208" s="147" t="s">
        <v>41</v>
      </c>
      <c r="P208" s="148">
        <f t="shared" si="11"/>
        <v>0</v>
      </c>
      <c r="Q208" s="148">
        <v>0</v>
      </c>
      <c r="R208" s="148">
        <f t="shared" si="12"/>
        <v>0</v>
      </c>
      <c r="S208" s="148">
        <v>0</v>
      </c>
      <c r="T208" s="149">
        <f t="shared" si="13"/>
        <v>0</v>
      </c>
      <c r="AR208" s="150" t="s">
        <v>165</v>
      </c>
      <c r="AT208" s="150" t="s">
        <v>161</v>
      </c>
      <c r="AU208" s="150" t="s">
        <v>85</v>
      </c>
      <c r="AY208" s="16" t="s">
        <v>158</v>
      </c>
      <c r="BE208" s="151">
        <f t="shared" si="14"/>
        <v>0</v>
      </c>
      <c r="BF208" s="151">
        <f t="shared" si="15"/>
        <v>0</v>
      </c>
      <c r="BG208" s="151">
        <f t="shared" si="16"/>
        <v>0</v>
      </c>
      <c r="BH208" s="151">
        <f t="shared" si="17"/>
        <v>0</v>
      </c>
      <c r="BI208" s="151">
        <f t="shared" si="18"/>
        <v>0</v>
      </c>
      <c r="BJ208" s="16" t="s">
        <v>83</v>
      </c>
      <c r="BK208" s="151">
        <f t="shared" si="19"/>
        <v>0</v>
      </c>
      <c r="BL208" s="16" t="s">
        <v>165</v>
      </c>
      <c r="BM208" s="150" t="s">
        <v>1857</v>
      </c>
    </row>
    <row r="209" spans="2:65" s="1" customFormat="1" ht="16.5" customHeight="1">
      <c r="B209" s="137"/>
      <c r="C209" s="167" t="s">
        <v>380</v>
      </c>
      <c r="D209" s="167" t="s">
        <v>267</v>
      </c>
      <c r="E209" s="168" t="s">
        <v>1858</v>
      </c>
      <c r="F209" s="169" t="s">
        <v>1859</v>
      </c>
      <c r="G209" s="170" t="s">
        <v>190</v>
      </c>
      <c r="H209" s="171">
        <v>5.5919999999999996</v>
      </c>
      <c r="I209" s="172"/>
      <c r="J209" s="173">
        <f t="shared" si="10"/>
        <v>0</v>
      </c>
      <c r="K209" s="174"/>
      <c r="L209" s="175"/>
      <c r="M209" s="176" t="s">
        <v>1</v>
      </c>
      <c r="N209" s="177" t="s">
        <v>41</v>
      </c>
      <c r="P209" s="148">
        <f t="shared" si="11"/>
        <v>0</v>
      </c>
      <c r="Q209" s="148">
        <v>0.2</v>
      </c>
      <c r="R209" s="148">
        <f t="shared" si="12"/>
        <v>1.1184000000000001</v>
      </c>
      <c r="S209" s="148">
        <v>0</v>
      </c>
      <c r="T209" s="149">
        <f t="shared" si="13"/>
        <v>0</v>
      </c>
      <c r="AR209" s="150" t="s">
        <v>194</v>
      </c>
      <c r="AT209" s="150" t="s">
        <v>267</v>
      </c>
      <c r="AU209" s="150" t="s">
        <v>85</v>
      </c>
      <c r="AY209" s="16" t="s">
        <v>158</v>
      </c>
      <c r="BE209" s="151">
        <f t="shared" si="14"/>
        <v>0</v>
      </c>
      <c r="BF209" s="151">
        <f t="shared" si="15"/>
        <v>0</v>
      </c>
      <c r="BG209" s="151">
        <f t="shared" si="16"/>
        <v>0</v>
      </c>
      <c r="BH209" s="151">
        <f t="shared" si="17"/>
        <v>0</v>
      </c>
      <c r="BI209" s="151">
        <f t="shared" si="18"/>
        <v>0</v>
      </c>
      <c r="BJ209" s="16" t="s">
        <v>83</v>
      </c>
      <c r="BK209" s="151">
        <f t="shared" si="19"/>
        <v>0</v>
      </c>
      <c r="BL209" s="16" t="s">
        <v>165</v>
      </c>
      <c r="BM209" s="150" t="s">
        <v>1860</v>
      </c>
    </row>
    <row r="210" spans="2:65" s="1" customFormat="1" ht="24.2" customHeight="1">
      <c r="B210" s="137"/>
      <c r="C210" s="138" t="s">
        <v>384</v>
      </c>
      <c r="D210" s="138" t="s">
        <v>161</v>
      </c>
      <c r="E210" s="139" t="s">
        <v>1861</v>
      </c>
      <c r="F210" s="140" t="s">
        <v>1862</v>
      </c>
      <c r="G210" s="141" t="s">
        <v>205</v>
      </c>
      <c r="H210" s="142">
        <v>2E-3</v>
      </c>
      <c r="I210" s="143"/>
      <c r="J210" s="144">
        <f t="shared" si="10"/>
        <v>0</v>
      </c>
      <c r="K210" s="145"/>
      <c r="L210" s="31"/>
      <c r="M210" s="146" t="s">
        <v>1</v>
      </c>
      <c r="N210" s="147" t="s">
        <v>41</v>
      </c>
      <c r="P210" s="148">
        <f t="shared" si="11"/>
        <v>0</v>
      </c>
      <c r="Q210" s="148">
        <v>0</v>
      </c>
      <c r="R210" s="148">
        <f t="shared" si="12"/>
        <v>0</v>
      </c>
      <c r="S210" s="148">
        <v>0</v>
      </c>
      <c r="T210" s="149">
        <f t="shared" si="13"/>
        <v>0</v>
      </c>
      <c r="AR210" s="150" t="s">
        <v>165</v>
      </c>
      <c r="AT210" s="150" t="s">
        <v>161</v>
      </c>
      <c r="AU210" s="150" t="s">
        <v>85</v>
      </c>
      <c r="AY210" s="16" t="s">
        <v>158</v>
      </c>
      <c r="BE210" s="151">
        <f t="shared" si="14"/>
        <v>0</v>
      </c>
      <c r="BF210" s="151">
        <f t="shared" si="15"/>
        <v>0</v>
      </c>
      <c r="BG210" s="151">
        <f t="shared" si="16"/>
        <v>0</v>
      </c>
      <c r="BH210" s="151">
        <f t="shared" si="17"/>
        <v>0</v>
      </c>
      <c r="BI210" s="151">
        <f t="shared" si="18"/>
        <v>0</v>
      </c>
      <c r="BJ210" s="16" t="s">
        <v>83</v>
      </c>
      <c r="BK210" s="151">
        <f t="shared" si="19"/>
        <v>0</v>
      </c>
      <c r="BL210" s="16" t="s">
        <v>165</v>
      </c>
      <c r="BM210" s="150" t="s">
        <v>1863</v>
      </c>
    </row>
    <row r="211" spans="2:65" s="1" customFormat="1" ht="16.5" customHeight="1">
      <c r="B211" s="137"/>
      <c r="C211" s="167" t="s">
        <v>388</v>
      </c>
      <c r="D211" s="167" t="s">
        <v>267</v>
      </c>
      <c r="E211" s="168" t="s">
        <v>1864</v>
      </c>
      <c r="F211" s="169" t="s">
        <v>1865</v>
      </c>
      <c r="G211" s="170" t="s">
        <v>1067</v>
      </c>
      <c r="H211" s="171">
        <v>160</v>
      </c>
      <c r="I211" s="172"/>
      <c r="J211" s="173">
        <f t="shared" si="10"/>
        <v>0</v>
      </c>
      <c r="K211" s="174"/>
      <c r="L211" s="175"/>
      <c r="M211" s="176" t="s">
        <v>1</v>
      </c>
      <c r="N211" s="177" t="s">
        <v>41</v>
      </c>
      <c r="P211" s="148">
        <f t="shared" si="11"/>
        <v>0</v>
      </c>
      <c r="Q211" s="148">
        <v>0</v>
      </c>
      <c r="R211" s="148">
        <f t="shared" si="12"/>
        <v>0</v>
      </c>
      <c r="S211" s="148">
        <v>0</v>
      </c>
      <c r="T211" s="149">
        <f t="shared" si="13"/>
        <v>0</v>
      </c>
      <c r="AR211" s="150" t="s">
        <v>194</v>
      </c>
      <c r="AT211" s="150" t="s">
        <v>267</v>
      </c>
      <c r="AU211" s="150" t="s">
        <v>85</v>
      </c>
      <c r="AY211" s="16" t="s">
        <v>158</v>
      </c>
      <c r="BE211" s="151">
        <f t="shared" si="14"/>
        <v>0</v>
      </c>
      <c r="BF211" s="151">
        <f t="shared" si="15"/>
        <v>0</v>
      </c>
      <c r="BG211" s="151">
        <f t="shared" si="16"/>
        <v>0</v>
      </c>
      <c r="BH211" s="151">
        <f t="shared" si="17"/>
        <v>0</v>
      </c>
      <c r="BI211" s="151">
        <f t="shared" si="18"/>
        <v>0</v>
      </c>
      <c r="BJ211" s="16" t="s">
        <v>83</v>
      </c>
      <c r="BK211" s="151">
        <f t="shared" si="19"/>
        <v>0</v>
      </c>
      <c r="BL211" s="16" t="s">
        <v>165</v>
      </c>
      <c r="BM211" s="150" t="s">
        <v>1866</v>
      </c>
    </row>
    <row r="212" spans="2:65" s="11" customFormat="1" ht="22.9" customHeight="1">
      <c r="B212" s="126"/>
      <c r="D212" s="127" t="s">
        <v>75</v>
      </c>
      <c r="E212" s="135" t="s">
        <v>244</v>
      </c>
      <c r="F212" s="135" t="s">
        <v>1867</v>
      </c>
      <c r="I212" s="129"/>
      <c r="J212" s="136">
        <f>BK212</f>
        <v>0</v>
      </c>
      <c r="L212" s="126"/>
      <c r="M212" s="130"/>
      <c r="P212" s="131">
        <f>SUM(P213:P225)</f>
        <v>0</v>
      </c>
      <c r="R212" s="131">
        <f>SUM(R213:R225)</f>
        <v>7.0520000000000001E-3</v>
      </c>
      <c r="T212" s="132">
        <f>SUM(T213:T225)</f>
        <v>0</v>
      </c>
      <c r="AR212" s="127" t="s">
        <v>83</v>
      </c>
      <c r="AT212" s="133" t="s">
        <v>75</v>
      </c>
      <c r="AU212" s="133" t="s">
        <v>83</v>
      </c>
      <c r="AY212" s="127" t="s">
        <v>158</v>
      </c>
      <c r="BK212" s="134">
        <f>SUM(BK213:BK225)</f>
        <v>0</v>
      </c>
    </row>
    <row r="213" spans="2:65" s="1" customFormat="1" ht="37.9" customHeight="1">
      <c r="B213" s="137"/>
      <c r="C213" s="138" t="s">
        <v>392</v>
      </c>
      <c r="D213" s="138" t="s">
        <v>161</v>
      </c>
      <c r="E213" s="139" t="s">
        <v>1868</v>
      </c>
      <c r="F213" s="140" t="s">
        <v>1869</v>
      </c>
      <c r="G213" s="141" t="s">
        <v>220</v>
      </c>
      <c r="H213" s="142">
        <v>30</v>
      </c>
      <c r="I213" s="143"/>
      <c r="J213" s="144">
        <f>ROUND(I213*H213,2)</f>
        <v>0</v>
      </c>
      <c r="K213" s="145"/>
      <c r="L213" s="31"/>
      <c r="M213" s="146" t="s">
        <v>1</v>
      </c>
      <c r="N213" s="147" t="s">
        <v>41</v>
      </c>
      <c r="P213" s="148">
        <f>O213*H213</f>
        <v>0</v>
      </c>
      <c r="Q213" s="148">
        <v>0</v>
      </c>
      <c r="R213" s="148">
        <f>Q213*H213</f>
        <v>0</v>
      </c>
      <c r="S213" s="148">
        <v>0</v>
      </c>
      <c r="T213" s="149">
        <f>S213*H213</f>
        <v>0</v>
      </c>
      <c r="AR213" s="150" t="s">
        <v>165</v>
      </c>
      <c r="AT213" s="150" t="s">
        <v>161</v>
      </c>
      <c r="AU213" s="150" t="s">
        <v>85</v>
      </c>
      <c r="AY213" s="16" t="s">
        <v>158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6" t="s">
        <v>83</v>
      </c>
      <c r="BK213" s="151">
        <f>ROUND(I213*H213,2)</f>
        <v>0</v>
      </c>
      <c r="BL213" s="16" t="s">
        <v>165</v>
      </c>
      <c r="BM213" s="150" t="s">
        <v>1870</v>
      </c>
    </row>
    <row r="214" spans="2:65" s="1" customFormat="1" ht="24.2" customHeight="1">
      <c r="B214" s="137"/>
      <c r="C214" s="138" t="s">
        <v>396</v>
      </c>
      <c r="D214" s="138" t="s">
        <v>161</v>
      </c>
      <c r="E214" s="139" t="s">
        <v>1871</v>
      </c>
      <c r="F214" s="140" t="s">
        <v>1872</v>
      </c>
      <c r="G214" s="141" t="s">
        <v>220</v>
      </c>
      <c r="H214" s="142">
        <v>30</v>
      </c>
      <c r="I214" s="143"/>
      <c r="J214" s="144">
        <f>ROUND(I214*H214,2)</f>
        <v>0</v>
      </c>
      <c r="K214" s="145"/>
      <c r="L214" s="31"/>
      <c r="M214" s="146" t="s">
        <v>1</v>
      </c>
      <c r="N214" s="147" t="s">
        <v>41</v>
      </c>
      <c r="P214" s="148">
        <f>O214*H214</f>
        <v>0</v>
      </c>
      <c r="Q214" s="148">
        <v>0</v>
      </c>
      <c r="R214" s="148">
        <f>Q214*H214</f>
        <v>0</v>
      </c>
      <c r="S214" s="148">
        <v>0</v>
      </c>
      <c r="T214" s="149">
        <f>S214*H214</f>
        <v>0</v>
      </c>
      <c r="AR214" s="150" t="s">
        <v>165</v>
      </c>
      <c r="AT214" s="150" t="s">
        <v>161</v>
      </c>
      <c r="AU214" s="150" t="s">
        <v>85</v>
      </c>
      <c r="AY214" s="16" t="s">
        <v>158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6" t="s">
        <v>83</v>
      </c>
      <c r="BK214" s="151">
        <f>ROUND(I214*H214,2)</f>
        <v>0</v>
      </c>
      <c r="BL214" s="16" t="s">
        <v>165</v>
      </c>
      <c r="BM214" s="150" t="s">
        <v>1873</v>
      </c>
    </row>
    <row r="215" spans="2:65" s="12" customFormat="1" ht="11.25">
      <c r="B215" s="152"/>
      <c r="D215" s="153" t="s">
        <v>192</v>
      </c>
      <c r="E215" s="154" t="s">
        <v>1</v>
      </c>
      <c r="F215" s="155" t="s">
        <v>1874</v>
      </c>
      <c r="H215" s="156">
        <v>30</v>
      </c>
      <c r="I215" s="157"/>
      <c r="L215" s="152"/>
      <c r="M215" s="158"/>
      <c r="T215" s="159"/>
      <c r="AT215" s="154" t="s">
        <v>192</v>
      </c>
      <c r="AU215" s="154" t="s">
        <v>85</v>
      </c>
      <c r="AV215" s="12" t="s">
        <v>85</v>
      </c>
      <c r="AW215" s="12" t="s">
        <v>32</v>
      </c>
      <c r="AX215" s="12" t="s">
        <v>83</v>
      </c>
      <c r="AY215" s="154" t="s">
        <v>158</v>
      </c>
    </row>
    <row r="216" spans="2:65" s="1" customFormat="1" ht="16.5" customHeight="1">
      <c r="B216" s="137"/>
      <c r="C216" s="167" t="s">
        <v>402</v>
      </c>
      <c r="D216" s="167" t="s">
        <v>267</v>
      </c>
      <c r="E216" s="168" t="s">
        <v>1875</v>
      </c>
      <c r="F216" s="169" t="s">
        <v>1876</v>
      </c>
      <c r="G216" s="170" t="s">
        <v>1389</v>
      </c>
      <c r="H216" s="171">
        <v>5.96</v>
      </c>
      <c r="I216" s="172"/>
      <c r="J216" s="173">
        <f>ROUND(I216*H216,2)</f>
        <v>0</v>
      </c>
      <c r="K216" s="174"/>
      <c r="L216" s="175"/>
      <c r="M216" s="176" t="s">
        <v>1</v>
      </c>
      <c r="N216" s="177" t="s">
        <v>41</v>
      </c>
      <c r="P216" s="148">
        <f>O216*H216</f>
        <v>0</v>
      </c>
      <c r="Q216" s="148">
        <v>1E-3</v>
      </c>
      <c r="R216" s="148">
        <f>Q216*H216</f>
        <v>5.96E-3</v>
      </c>
      <c r="S216" s="148">
        <v>0</v>
      </c>
      <c r="T216" s="149">
        <f>S216*H216</f>
        <v>0</v>
      </c>
      <c r="AR216" s="150" t="s">
        <v>194</v>
      </c>
      <c r="AT216" s="150" t="s">
        <v>267</v>
      </c>
      <c r="AU216" s="150" t="s">
        <v>85</v>
      </c>
      <c r="AY216" s="16" t="s">
        <v>158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6" t="s">
        <v>83</v>
      </c>
      <c r="BK216" s="151">
        <f>ROUND(I216*H216,2)</f>
        <v>0</v>
      </c>
      <c r="BL216" s="16" t="s">
        <v>165</v>
      </c>
      <c r="BM216" s="150" t="s">
        <v>1877</v>
      </c>
    </row>
    <row r="217" spans="2:65" s="12" customFormat="1" ht="11.25">
      <c r="B217" s="152"/>
      <c r="D217" s="153" t="s">
        <v>192</v>
      </c>
      <c r="F217" s="155" t="s">
        <v>1878</v>
      </c>
      <c r="H217" s="156">
        <v>5.96</v>
      </c>
      <c r="I217" s="157"/>
      <c r="L217" s="152"/>
      <c r="M217" s="158"/>
      <c r="T217" s="159"/>
      <c r="AT217" s="154" t="s">
        <v>192</v>
      </c>
      <c r="AU217" s="154" t="s">
        <v>85</v>
      </c>
      <c r="AV217" s="12" t="s">
        <v>85</v>
      </c>
      <c r="AW217" s="12" t="s">
        <v>3</v>
      </c>
      <c r="AX217" s="12" t="s">
        <v>83</v>
      </c>
      <c r="AY217" s="154" t="s">
        <v>158</v>
      </c>
    </row>
    <row r="218" spans="2:65" s="1" customFormat="1" ht="21.75" customHeight="1">
      <c r="B218" s="137"/>
      <c r="C218" s="138" t="s">
        <v>407</v>
      </c>
      <c r="D218" s="138" t="s">
        <v>161</v>
      </c>
      <c r="E218" s="139" t="s">
        <v>1879</v>
      </c>
      <c r="F218" s="140" t="s">
        <v>1880</v>
      </c>
      <c r="G218" s="141" t="s">
        <v>220</v>
      </c>
      <c r="H218" s="142">
        <v>30</v>
      </c>
      <c r="I218" s="143"/>
      <c r="J218" s="144">
        <f>ROUND(I218*H218,2)</f>
        <v>0</v>
      </c>
      <c r="K218" s="145"/>
      <c r="L218" s="31"/>
      <c r="M218" s="146" t="s">
        <v>1</v>
      </c>
      <c r="N218" s="147" t="s">
        <v>41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165</v>
      </c>
      <c r="AT218" s="150" t="s">
        <v>161</v>
      </c>
      <c r="AU218" s="150" t="s">
        <v>85</v>
      </c>
      <c r="AY218" s="16" t="s">
        <v>158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6" t="s">
        <v>83</v>
      </c>
      <c r="BK218" s="151">
        <f>ROUND(I218*H218,2)</f>
        <v>0</v>
      </c>
      <c r="BL218" s="16" t="s">
        <v>165</v>
      </c>
      <c r="BM218" s="150" t="s">
        <v>1881</v>
      </c>
    </row>
    <row r="219" spans="2:65" s="1" customFormat="1" ht="21.75" customHeight="1">
      <c r="B219" s="137"/>
      <c r="C219" s="138" t="s">
        <v>413</v>
      </c>
      <c r="D219" s="138" t="s">
        <v>161</v>
      </c>
      <c r="E219" s="139" t="s">
        <v>1882</v>
      </c>
      <c r="F219" s="140" t="s">
        <v>1883</v>
      </c>
      <c r="G219" s="141" t="s">
        <v>220</v>
      </c>
      <c r="H219" s="142">
        <v>30</v>
      </c>
      <c r="I219" s="143"/>
      <c r="J219" s="144">
        <f>ROUND(I219*H219,2)</f>
        <v>0</v>
      </c>
      <c r="K219" s="145"/>
      <c r="L219" s="31"/>
      <c r="M219" s="146" t="s">
        <v>1</v>
      </c>
      <c r="N219" s="147" t="s">
        <v>41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165</v>
      </c>
      <c r="AT219" s="150" t="s">
        <v>161</v>
      </c>
      <c r="AU219" s="150" t="s">
        <v>85</v>
      </c>
      <c r="AY219" s="16" t="s">
        <v>158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6" t="s">
        <v>83</v>
      </c>
      <c r="BK219" s="151">
        <f>ROUND(I219*H219,2)</f>
        <v>0</v>
      </c>
      <c r="BL219" s="16" t="s">
        <v>165</v>
      </c>
      <c r="BM219" s="150" t="s">
        <v>1884</v>
      </c>
    </row>
    <row r="220" spans="2:65" s="1" customFormat="1" ht="21.75" customHeight="1">
      <c r="B220" s="137"/>
      <c r="C220" s="138" t="s">
        <v>418</v>
      </c>
      <c r="D220" s="138" t="s">
        <v>161</v>
      </c>
      <c r="E220" s="139" t="s">
        <v>1885</v>
      </c>
      <c r="F220" s="140" t="s">
        <v>1886</v>
      </c>
      <c r="G220" s="141" t="s">
        <v>220</v>
      </c>
      <c r="H220" s="142">
        <v>30</v>
      </c>
      <c r="I220" s="143"/>
      <c r="J220" s="144">
        <f>ROUND(I220*H220,2)</f>
        <v>0</v>
      </c>
      <c r="K220" s="145"/>
      <c r="L220" s="31"/>
      <c r="M220" s="146" t="s">
        <v>1</v>
      </c>
      <c r="N220" s="147" t="s">
        <v>41</v>
      </c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165</v>
      </c>
      <c r="AT220" s="150" t="s">
        <v>161</v>
      </c>
      <c r="AU220" s="150" t="s">
        <v>85</v>
      </c>
      <c r="AY220" s="16" t="s">
        <v>158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6" t="s">
        <v>83</v>
      </c>
      <c r="BK220" s="151">
        <f>ROUND(I220*H220,2)</f>
        <v>0</v>
      </c>
      <c r="BL220" s="16" t="s">
        <v>165</v>
      </c>
      <c r="BM220" s="150" t="s">
        <v>1887</v>
      </c>
    </row>
    <row r="221" spans="2:65" s="1" customFormat="1" ht="33" customHeight="1">
      <c r="B221" s="137"/>
      <c r="C221" s="138" t="s">
        <v>422</v>
      </c>
      <c r="D221" s="138" t="s">
        <v>161</v>
      </c>
      <c r="E221" s="139" t="s">
        <v>1888</v>
      </c>
      <c r="F221" s="140" t="s">
        <v>1889</v>
      </c>
      <c r="G221" s="141" t="s">
        <v>220</v>
      </c>
      <c r="H221" s="142">
        <v>30</v>
      </c>
      <c r="I221" s="143"/>
      <c r="J221" s="144">
        <f>ROUND(I221*H221,2)</f>
        <v>0</v>
      </c>
      <c r="K221" s="145"/>
      <c r="L221" s="31"/>
      <c r="M221" s="146" t="s">
        <v>1</v>
      </c>
      <c r="N221" s="147" t="s">
        <v>41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50" t="s">
        <v>165</v>
      </c>
      <c r="AT221" s="150" t="s">
        <v>161</v>
      </c>
      <c r="AU221" s="150" t="s">
        <v>85</v>
      </c>
      <c r="AY221" s="16" t="s">
        <v>158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6" t="s">
        <v>83</v>
      </c>
      <c r="BK221" s="151">
        <f>ROUND(I221*H221,2)</f>
        <v>0</v>
      </c>
      <c r="BL221" s="16" t="s">
        <v>165</v>
      </c>
      <c r="BM221" s="150" t="s">
        <v>1890</v>
      </c>
    </row>
    <row r="222" spans="2:65" s="1" customFormat="1" ht="24.2" customHeight="1">
      <c r="B222" s="137"/>
      <c r="C222" s="138" t="s">
        <v>426</v>
      </c>
      <c r="D222" s="138" t="s">
        <v>161</v>
      </c>
      <c r="E222" s="139" t="s">
        <v>1891</v>
      </c>
      <c r="F222" s="140" t="s">
        <v>1892</v>
      </c>
      <c r="G222" s="141" t="s">
        <v>205</v>
      </c>
      <c r="H222" s="142">
        <v>1E-3</v>
      </c>
      <c r="I222" s="143"/>
      <c r="J222" s="144">
        <f>ROUND(I222*H222,2)</f>
        <v>0</v>
      </c>
      <c r="K222" s="145"/>
      <c r="L222" s="31"/>
      <c r="M222" s="146" t="s">
        <v>1</v>
      </c>
      <c r="N222" s="147" t="s">
        <v>41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165</v>
      </c>
      <c r="AT222" s="150" t="s">
        <v>161</v>
      </c>
      <c r="AU222" s="150" t="s">
        <v>85</v>
      </c>
      <c r="AY222" s="16" t="s">
        <v>158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6" t="s">
        <v>83</v>
      </c>
      <c r="BK222" s="151">
        <f>ROUND(I222*H222,2)</f>
        <v>0</v>
      </c>
      <c r="BL222" s="16" t="s">
        <v>165</v>
      </c>
      <c r="BM222" s="150" t="s">
        <v>1893</v>
      </c>
    </row>
    <row r="223" spans="2:65" s="12" customFormat="1" ht="11.25">
      <c r="B223" s="152"/>
      <c r="D223" s="153" t="s">
        <v>192</v>
      </c>
      <c r="E223" s="154" t="s">
        <v>1</v>
      </c>
      <c r="F223" s="155" t="s">
        <v>1894</v>
      </c>
      <c r="H223" s="156">
        <v>1E-3</v>
      </c>
      <c r="I223" s="157"/>
      <c r="L223" s="152"/>
      <c r="M223" s="158"/>
      <c r="T223" s="159"/>
      <c r="AT223" s="154" t="s">
        <v>192</v>
      </c>
      <c r="AU223" s="154" t="s">
        <v>85</v>
      </c>
      <c r="AV223" s="12" t="s">
        <v>85</v>
      </c>
      <c r="AW223" s="12" t="s">
        <v>32</v>
      </c>
      <c r="AX223" s="12" t="s">
        <v>83</v>
      </c>
      <c r="AY223" s="154" t="s">
        <v>158</v>
      </c>
    </row>
    <row r="224" spans="2:65" s="1" customFormat="1" ht="16.5" customHeight="1">
      <c r="B224" s="137"/>
      <c r="C224" s="167" t="s">
        <v>430</v>
      </c>
      <c r="D224" s="167" t="s">
        <v>267</v>
      </c>
      <c r="E224" s="168" t="s">
        <v>1895</v>
      </c>
      <c r="F224" s="169" t="s">
        <v>1896</v>
      </c>
      <c r="G224" s="170" t="s">
        <v>1389</v>
      </c>
      <c r="H224" s="171">
        <v>1.0920000000000001</v>
      </c>
      <c r="I224" s="172"/>
      <c r="J224" s="173">
        <f>ROUND(I224*H224,2)</f>
        <v>0</v>
      </c>
      <c r="K224" s="174"/>
      <c r="L224" s="175"/>
      <c r="M224" s="176" t="s">
        <v>1</v>
      </c>
      <c r="N224" s="177" t="s">
        <v>41</v>
      </c>
      <c r="P224" s="148">
        <f>O224*H224</f>
        <v>0</v>
      </c>
      <c r="Q224" s="148">
        <v>1E-3</v>
      </c>
      <c r="R224" s="148">
        <f>Q224*H224</f>
        <v>1.0920000000000001E-3</v>
      </c>
      <c r="S224" s="148">
        <v>0</v>
      </c>
      <c r="T224" s="149">
        <f>S224*H224</f>
        <v>0</v>
      </c>
      <c r="AR224" s="150" t="s">
        <v>194</v>
      </c>
      <c r="AT224" s="150" t="s">
        <v>267</v>
      </c>
      <c r="AU224" s="150" t="s">
        <v>85</v>
      </c>
      <c r="AY224" s="16" t="s">
        <v>158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6" t="s">
        <v>83</v>
      </c>
      <c r="BK224" s="151">
        <f>ROUND(I224*H224,2)</f>
        <v>0</v>
      </c>
      <c r="BL224" s="16" t="s">
        <v>165</v>
      </c>
      <c r="BM224" s="150" t="s">
        <v>1897</v>
      </c>
    </row>
    <row r="225" spans="2:65" s="12" customFormat="1" ht="11.25">
      <c r="B225" s="152"/>
      <c r="D225" s="153" t="s">
        <v>192</v>
      </c>
      <c r="F225" s="155" t="s">
        <v>1898</v>
      </c>
      <c r="H225" s="156">
        <v>1.0920000000000001</v>
      </c>
      <c r="I225" s="157"/>
      <c r="L225" s="152"/>
      <c r="M225" s="158"/>
      <c r="T225" s="159"/>
      <c r="AT225" s="154" t="s">
        <v>192</v>
      </c>
      <c r="AU225" s="154" t="s">
        <v>85</v>
      </c>
      <c r="AV225" s="12" t="s">
        <v>85</v>
      </c>
      <c r="AW225" s="12" t="s">
        <v>3</v>
      </c>
      <c r="AX225" s="12" t="s">
        <v>83</v>
      </c>
      <c r="AY225" s="154" t="s">
        <v>158</v>
      </c>
    </row>
    <row r="226" spans="2:65" s="11" customFormat="1" ht="22.9" customHeight="1">
      <c r="B226" s="126"/>
      <c r="D226" s="127" t="s">
        <v>75</v>
      </c>
      <c r="E226" s="135" t="s">
        <v>170</v>
      </c>
      <c r="F226" s="135" t="s">
        <v>216</v>
      </c>
      <c r="I226" s="129"/>
      <c r="J226" s="136">
        <f>BK226</f>
        <v>0</v>
      </c>
      <c r="L226" s="126"/>
      <c r="M226" s="130"/>
      <c r="P226" s="131">
        <f>SUM(P227:P239)</f>
        <v>0</v>
      </c>
      <c r="R226" s="131">
        <f>SUM(R227:R239)</f>
        <v>20.933620000000001</v>
      </c>
      <c r="T226" s="132">
        <f>SUM(T227:T239)</f>
        <v>0</v>
      </c>
      <c r="AR226" s="127" t="s">
        <v>83</v>
      </c>
      <c r="AT226" s="133" t="s">
        <v>75</v>
      </c>
      <c r="AU226" s="133" t="s">
        <v>83</v>
      </c>
      <c r="AY226" s="127" t="s">
        <v>158</v>
      </c>
      <c r="BK226" s="134">
        <f>SUM(BK227:BK239)</f>
        <v>0</v>
      </c>
    </row>
    <row r="227" spans="2:65" s="1" customFormat="1" ht="24.2" customHeight="1">
      <c r="B227" s="137"/>
      <c r="C227" s="138" t="s">
        <v>434</v>
      </c>
      <c r="D227" s="138" t="s">
        <v>161</v>
      </c>
      <c r="E227" s="139" t="s">
        <v>1899</v>
      </c>
      <c r="F227" s="140" t="s">
        <v>1900</v>
      </c>
      <c r="G227" s="141" t="s">
        <v>366</v>
      </c>
      <c r="H227" s="142">
        <v>78</v>
      </c>
      <c r="I227" s="143"/>
      <c r="J227" s="144">
        <f t="shared" ref="J227:J236" si="20">ROUND(I227*H227,2)</f>
        <v>0</v>
      </c>
      <c r="K227" s="145"/>
      <c r="L227" s="31"/>
      <c r="M227" s="146" t="s">
        <v>1</v>
      </c>
      <c r="N227" s="147" t="s">
        <v>41</v>
      </c>
      <c r="P227" s="148">
        <f t="shared" ref="P227:P236" si="21">O227*H227</f>
        <v>0</v>
      </c>
      <c r="Q227" s="148">
        <v>0.17488999999999999</v>
      </c>
      <c r="R227" s="148">
        <f t="shared" ref="R227:R236" si="22">Q227*H227</f>
        <v>13.64142</v>
      </c>
      <c r="S227" s="148">
        <v>0</v>
      </c>
      <c r="T227" s="149">
        <f t="shared" ref="T227:T236" si="23">S227*H227</f>
        <v>0</v>
      </c>
      <c r="AR227" s="150" t="s">
        <v>165</v>
      </c>
      <c r="AT227" s="150" t="s">
        <v>161</v>
      </c>
      <c r="AU227" s="150" t="s">
        <v>85</v>
      </c>
      <c r="AY227" s="16" t="s">
        <v>158</v>
      </c>
      <c r="BE227" s="151">
        <f t="shared" ref="BE227:BE236" si="24">IF(N227="základní",J227,0)</f>
        <v>0</v>
      </c>
      <c r="BF227" s="151">
        <f t="shared" ref="BF227:BF236" si="25">IF(N227="snížená",J227,0)</f>
        <v>0</v>
      </c>
      <c r="BG227" s="151">
        <f t="shared" ref="BG227:BG236" si="26">IF(N227="zákl. přenesená",J227,0)</f>
        <v>0</v>
      </c>
      <c r="BH227" s="151">
        <f t="shared" ref="BH227:BH236" si="27">IF(N227="sníž. přenesená",J227,0)</f>
        <v>0</v>
      </c>
      <c r="BI227" s="151">
        <f t="shared" ref="BI227:BI236" si="28">IF(N227="nulová",J227,0)</f>
        <v>0</v>
      </c>
      <c r="BJ227" s="16" t="s">
        <v>83</v>
      </c>
      <c r="BK227" s="151">
        <f t="shared" ref="BK227:BK236" si="29">ROUND(I227*H227,2)</f>
        <v>0</v>
      </c>
      <c r="BL227" s="16" t="s">
        <v>165</v>
      </c>
      <c r="BM227" s="150" t="s">
        <v>1901</v>
      </c>
    </row>
    <row r="228" spans="2:65" s="1" customFormat="1" ht="33" customHeight="1">
      <c r="B228" s="137"/>
      <c r="C228" s="167" t="s">
        <v>438</v>
      </c>
      <c r="D228" s="167" t="s">
        <v>267</v>
      </c>
      <c r="E228" s="168" t="s">
        <v>1902</v>
      </c>
      <c r="F228" s="169" t="s">
        <v>1903</v>
      </c>
      <c r="G228" s="170" t="s">
        <v>366</v>
      </c>
      <c r="H228" s="171">
        <v>78</v>
      </c>
      <c r="I228" s="172"/>
      <c r="J228" s="173">
        <f t="shared" si="20"/>
        <v>0</v>
      </c>
      <c r="K228" s="174"/>
      <c r="L228" s="175"/>
      <c r="M228" s="176" t="s">
        <v>1</v>
      </c>
      <c r="N228" s="177" t="s">
        <v>41</v>
      </c>
      <c r="P228" s="148">
        <f t="shared" si="21"/>
        <v>0</v>
      </c>
      <c r="Q228" s="148">
        <v>5.3E-3</v>
      </c>
      <c r="R228" s="148">
        <f t="shared" si="22"/>
        <v>0.41339999999999999</v>
      </c>
      <c r="S228" s="148">
        <v>0</v>
      </c>
      <c r="T228" s="149">
        <f t="shared" si="23"/>
        <v>0</v>
      </c>
      <c r="AR228" s="150" t="s">
        <v>194</v>
      </c>
      <c r="AT228" s="150" t="s">
        <v>267</v>
      </c>
      <c r="AU228" s="150" t="s">
        <v>85</v>
      </c>
      <c r="AY228" s="16" t="s">
        <v>158</v>
      </c>
      <c r="BE228" s="151">
        <f t="shared" si="24"/>
        <v>0</v>
      </c>
      <c r="BF228" s="151">
        <f t="shared" si="25"/>
        <v>0</v>
      </c>
      <c r="BG228" s="151">
        <f t="shared" si="26"/>
        <v>0</v>
      </c>
      <c r="BH228" s="151">
        <f t="shared" si="27"/>
        <v>0</v>
      </c>
      <c r="BI228" s="151">
        <f t="shared" si="28"/>
        <v>0</v>
      </c>
      <c r="BJ228" s="16" t="s">
        <v>83</v>
      </c>
      <c r="BK228" s="151">
        <f t="shared" si="29"/>
        <v>0</v>
      </c>
      <c r="BL228" s="16" t="s">
        <v>165</v>
      </c>
      <c r="BM228" s="150" t="s">
        <v>1904</v>
      </c>
    </row>
    <row r="229" spans="2:65" s="1" customFormat="1" ht="24.2" customHeight="1">
      <c r="B229" s="137"/>
      <c r="C229" s="138" t="s">
        <v>442</v>
      </c>
      <c r="D229" s="138" t="s">
        <v>161</v>
      </c>
      <c r="E229" s="139" t="s">
        <v>1905</v>
      </c>
      <c r="F229" s="140" t="s">
        <v>1906</v>
      </c>
      <c r="G229" s="141" t="s">
        <v>366</v>
      </c>
      <c r="H229" s="142">
        <v>4</v>
      </c>
      <c r="I229" s="143"/>
      <c r="J229" s="144">
        <f t="shared" si="20"/>
        <v>0</v>
      </c>
      <c r="K229" s="145"/>
      <c r="L229" s="31"/>
      <c r="M229" s="146" t="s">
        <v>1</v>
      </c>
      <c r="N229" s="147" t="s">
        <v>41</v>
      </c>
      <c r="P229" s="148">
        <f t="shared" si="21"/>
        <v>0</v>
      </c>
      <c r="Q229" s="148">
        <v>0</v>
      </c>
      <c r="R229" s="148">
        <f t="shared" si="22"/>
        <v>0</v>
      </c>
      <c r="S229" s="148">
        <v>0</v>
      </c>
      <c r="T229" s="149">
        <f t="shared" si="23"/>
        <v>0</v>
      </c>
      <c r="AR229" s="150" t="s">
        <v>165</v>
      </c>
      <c r="AT229" s="150" t="s">
        <v>161</v>
      </c>
      <c r="AU229" s="150" t="s">
        <v>85</v>
      </c>
      <c r="AY229" s="16" t="s">
        <v>158</v>
      </c>
      <c r="BE229" s="151">
        <f t="shared" si="24"/>
        <v>0</v>
      </c>
      <c r="BF229" s="151">
        <f t="shared" si="25"/>
        <v>0</v>
      </c>
      <c r="BG229" s="151">
        <f t="shared" si="26"/>
        <v>0</v>
      </c>
      <c r="BH229" s="151">
        <f t="shared" si="27"/>
        <v>0</v>
      </c>
      <c r="BI229" s="151">
        <f t="shared" si="28"/>
        <v>0</v>
      </c>
      <c r="BJ229" s="16" t="s">
        <v>83</v>
      </c>
      <c r="BK229" s="151">
        <f t="shared" si="29"/>
        <v>0</v>
      </c>
      <c r="BL229" s="16" t="s">
        <v>165</v>
      </c>
      <c r="BM229" s="150" t="s">
        <v>1907</v>
      </c>
    </row>
    <row r="230" spans="2:65" s="1" customFormat="1" ht="24.2" customHeight="1">
      <c r="B230" s="137"/>
      <c r="C230" s="167" t="s">
        <v>447</v>
      </c>
      <c r="D230" s="167" t="s">
        <v>267</v>
      </c>
      <c r="E230" s="168" t="s">
        <v>453</v>
      </c>
      <c r="F230" s="169" t="s">
        <v>1908</v>
      </c>
      <c r="G230" s="170" t="s">
        <v>366</v>
      </c>
      <c r="H230" s="171">
        <v>3</v>
      </c>
      <c r="I230" s="172"/>
      <c r="J230" s="173">
        <f t="shared" si="20"/>
        <v>0</v>
      </c>
      <c r="K230" s="174"/>
      <c r="L230" s="175"/>
      <c r="M230" s="176" t="s">
        <v>1</v>
      </c>
      <c r="N230" s="177" t="s">
        <v>41</v>
      </c>
      <c r="P230" s="148">
        <f t="shared" si="21"/>
        <v>0</v>
      </c>
      <c r="Q230" s="148">
        <v>0.05</v>
      </c>
      <c r="R230" s="148">
        <f t="shared" si="22"/>
        <v>0.15000000000000002</v>
      </c>
      <c r="S230" s="148">
        <v>0</v>
      </c>
      <c r="T230" s="149">
        <f t="shared" si="23"/>
        <v>0</v>
      </c>
      <c r="AR230" s="150" t="s">
        <v>194</v>
      </c>
      <c r="AT230" s="150" t="s">
        <v>267</v>
      </c>
      <c r="AU230" s="150" t="s">
        <v>85</v>
      </c>
      <c r="AY230" s="16" t="s">
        <v>158</v>
      </c>
      <c r="BE230" s="151">
        <f t="shared" si="24"/>
        <v>0</v>
      </c>
      <c r="BF230" s="151">
        <f t="shared" si="25"/>
        <v>0</v>
      </c>
      <c r="BG230" s="151">
        <f t="shared" si="26"/>
        <v>0</v>
      </c>
      <c r="BH230" s="151">
        <f t="shared" si="27"/>
        <v>0</v>
      </c>
      <c r="BI230" s="151">
        <f t="shared" si="28"/>
        <v>0</v>
      </c>
      <c r="BJ230" s="16" t="s">
        <v>83</v>
      </c>
      <c r="BK230" s="151">
        <f t="shared" si="29"/>
        <v>0</v>
      </c>
      <c r="BL230" s="16" t="s">
        <v>165</v>
      </c>
      <c r="BM230" s="150" t="s">
        <v>1909</v>
      </c>
    </row>
    <row r="231" spans="2:65" s="1" customFormat="1" ht="24.2" customHeight="1">
      <c r="B231" s="137"/>
      <c r="C231" s="167" t="s">
        <v>452</v>
      </c>
      <c r="D231" s="167" t="s">
        <v>267</v>
      </c>
      <c r="E231" s="168" t="s">
        <v>1910</v>
      </c>
      <c r="F231" s="169" t="s">
        <v>1911</v>
      </c>
      <c r="G231" s="170" t="s">
        <v>366</v>
      </c>
      <c r="H231" s="171">
        <v>1</v>
      </c>
      <c r="I231" s="172"/>
      <c r="J231" s="173">
        <f t="shared" si="20"/>
        <v>0</v>
      </c>
      <c r="K231" s="174"/>
      <c r="L231" s="175"/>
      <c r="M231" s="176" t="s">
        <v>1</v>
      </c>
      <c r="N231" s="177" t="s">
        <v>41</v>
      </c>
      <c r="P231" s="148">
        <f t="shared" si="21"/>
        <v>0</v>
      </c>
      <c r="Q231" s="148">
        <v>0.05</v>
      </c>
      <c r="R231" s="148">
        <f t="shared" si="22"/>
        <v>0.05</v>
      </c>
      <c r="S231" s="148">
        <v>0</v>
      </c>
      <c r="T231" s="149">
        <f t="shared" si="23"/>
        <v>0</v>
      </c>
      <c r="AR231" s="150" t="s">
        <v>194</v>
      </c>
      <c r="AT231" s="150" t="s">
        <v>267</v>
      </c>
      <c r="AU231" s="150" t="s">
        <v>85</v>
      </c>
      <c r="AY231" s="16" t="s">
        <v>158</v>
      </c>
      <c r="BE231" s="151">
        <f t="shared" si="24"/>
        <v>0</v>
      </c>
      <c r="BF231" s="151">
        <f t="shared" si="25"/>
        <v>0</v>
      </c>
      <c r="BG231" s="151">
        <f t="shared" si="26"/>
        <v>0</v>
      </c>
      <c r="BH231" s="151">
        <f t="shared" si="27"/>
        <v>0</v>
      </c>
      <c r="BI231" s="151">
        <f t="shared" si="28"/>
        <v>0</v>
      </c>
      <c r="BJ231" s="16" t="s">
        <v>83</v>
      </c>
      <c r="BK231" s="151">
        <f t="shared" si="29"/>
        <v>0</v>
      </c>
      <c r="BL231" s="16" t="s">
        <v>165</v>
      </c>
      <c r="BM231" s="150" t="s">
        <v>1912</v>
      </c>
    </row>
    <row r="232" spans="2:65" s="1" customFormat="1" ht="24.2" customHeight="1">
      <c r="B232" s="137"/>
      <c r="C232" s="138" t="s">
        <v>456</v>
      </c>
      <c r="D232" s="138" t="s">
        <v>161</v>
      </c>
      <c r="E232" s="139" t="s">
        <v>1913</v>
      </c>
      <c r="F232" s="140" t="s">
        <v>1914</v>
      </c>
      <c r="G232" s="141" t="s">
        <v>366</v>
      </c>
      <c r="H232" s="142">
        <v>1</v>
      </c>
      <c r="I232" s="143"/>
      <c r="J232" s="144">
        <f t="shared" si="20"/>
        <v>0</v>
      </c>
      <c r="K232" s="145"/>
      <c r="L232" s="31"/>
      <c r="M232" s="146" t="s">
        <v>1</v>
      </c>
      <c r="N232" s="147" t="s">
        <v>41</v>
      </c>
      <c r="P232" s="148">
        <f t="shared" si="21"/>
        <v>0</v>
      </c>
      <c r="Q232" s="148">
        <v>0</v>
      </c>
      <c r="R232" s="148">
        <f t="shared" si="22"/>
        <v>0</v>
      </c>
      <c r="S232" s="148">
        <v>0</v>
      </c>
      <c r="T232" s="149">
        <f t="shared" si="23"/>
        <v>0</v>
      </c>
      <c r="AR232" s="150" t="s">
        <v>165</v>
      </c>
      <c r="AT232" s="150" t="s">
        <v>161</v>
      </c>
      <c r="AU232" s="150" t="s">
        <v>85</v>
      </c>
      <c r="AY232" s="16" t="s">
        <v>158</v>
      </c>
      <c r="BE232" s="151">
        <f t="shared" si="24"/>
        <v>0</v>
      </c>
      <c r="BF232" s="151">
        <f t="shared" si="25"/>
        <v>0</v>
      </c>
      <c r="BG232" s="151">
        <f t="shared" si="26"/>
        <v>0</v>
      </c>
      <c r="BH232" s="151">
        <f t="shared" si="27"/>
        <v>0</v>
      </c>
      <c r="BI232" s="151">
        <f t="shared" si="28"/>
        <v>0</v>
      </c>
      <c r="BJ232" s="16" t="s">
        <v>83</v>
      </c>
      <c r="BK232" s="151">
        <f t="shared" si="29"/>
        <v>0</v>
      </c>
      <c r="BL232" s="16" t="s">
        <v>165</v>
      </c>
      <c r="BM232" s="150" t="s">
        <v>1915</v>
      </c>
    </row>
    <row r="233" spans="2:65" s="1" customFormat="1" ht="24.2" customHeight="1">
      <c r="B233" s="137"/>
      <c r="C233" s="167" t="s">
        <v>462</v>
      </c>
      <c r="D233" s="167" t="s">
        <v>267</v>
      </c>
      <c r="E233" s="168" t="s">
        <v>1916</v>
      </c>
      <c r="F233" s="169" t="s">
        <v>1917</v>
      </c>
      <c r="G233" s="170" t="s">
        <v>366</v>
      </c>
      <c r="H233" s="171">
        <v>1</v>
      </c>
      <c r="I233" s="172"/>
      <c r="J233" s="173">
        <f t="shared" si="20"/>
        <v>0</v>
      </c>
      <c r="K233" s="174"/>
      <c r="L233" s="175"/>
      <c r="M233" s="176" t="s">
        <v>1</v>
      </c>
      <c r="N233" s="177" t="s">
        <v>41</v>
      </c>
      <c r="P233" s="148">
        <f t="shared" si="21"/>
        <v>0</v>
      </c>
      <c r="Q233" s="148">
        <v>0.1</v>
      </c>
      <c r="R233" s="148">
        <f t="shared" si="22"/>
        <v>0.1</v>
      </c>
      <c r="S233" s="148">
        <v>0</v>
      </c>
      <c r="T233" s="149">
        <f t="shared" si="23"/>
        <v>0</v>
      </c>
      <c r="AR233" s="150" t="s">
        <v>194</v>
      </c>
      <c r="AT233" s="150" t="s">
        <v>267</v>
      </c>
      <c r="AU233" s="150" t="s">
        <v>85</v>
      </c>
      <c r="AY233" s="16" t="s">
        <v>158</v>
      </c>
      <c r="BE233" s="151">
        <f t="shared" si="24"/>
        <v>0</v>
      </c>
      <c r="BF233" s="151">
        <f t="shared" si="25"/>
        <v>0</v>
      </c>
      <c r="BG233" s="151">
        <f t="shared" si="26"/>
        <v>0</v>
      </c>
      <c r="BH233" s="151">
        <f t="shared" si="27"/>
        <v>0</v>
      </c>
      <c r="BI233" s="151">
        <f t="shared" si="28"/>
        <v>0</v>
      </c>
      <c r="BJ233" s="16" t="s">
        <v>83</v>
      </c>
      <c r="BK233" s="151">
        <f t="shared" si="29"/>
        <v>0</v>
      </c>
      <c r="BL233" s="16" t="s">
        <v>165</v>
      </c>
      <c r="BM233" s="150" t="s">
        <v>1918</v>
      </c>
    </row>
    <row r="234" spans="2:65" s="1" customFormat="1" ht="24.2" customHeight="1">
      <c r="B234" s="137"/>
      <c r="C234" s="138" t="s">
        <v>468</v>
      </c>
      <c r="D234" s="138" t="s">
        <v>161</v>
      </c>
      <c r="E234" s="139" t="s">
        <v>1919</v>
      </c>
      <c r="F234" s="140" t="s">
        <v>1920</v>
      </c>
      <c r="G234" s="141" t="s">
        <v>366</v>
      </c>
      <c r="H234" s="142">
        <v>69</v>
      </c>
      <c r="I234" s="143"/>
      <c r="J234" s="144">
        <f t="shared" si="20"/>
        <v>0</v>
      </c>
      <c r="K234" s="145"/>
      <c r="L234" s="31"/>
      <c r="M234" s="146" t="s">
        <v>1</v>
      </c>
      <c r="N234" s="147" t="s">
        <v>41</v>
      </c>
      <c r="P234" s="148">
        <f t="shared" si="21"/>
        <v>0</v>
      </c>
      <c r="Q234" s="148">
        <v>1.1999999999999999E-3</v>
      </c>
      <c r="R234" s="148">
        <f t="shared" si="22"/>
        <v>8.2799999999999999E-2</v>
      </c>
      <c r="S234" s="148">
        <v>0</v>
      </c>
      <c r="T234" s="149">
        <f t="shared" si="23"/>
        <v>0</v>
      </c>
      <c r="AR234" s="150" t="s">
        <v>165</v>
      </c>
      <c r="AT234" s="150" t="s">
        <v>161</v>
      </c>
      <c r="AU234" s="150" t="s">
        <v>85</v>
      </c>
      <c r="AY234" s="16" t="s">
        <v>158</v>
      </c>
      <c r="BE234" s="151">
        <f t="shared" si="24"/>
        <v>0</v>
      </c>
      <c r="BF234" s="151">
        <f t="shared" si="25"/>
        <v>0</v>
      </c>
      <c r="BG234" s="151">
        <f t="shared" si="26"/>
        <v>0</v>
      </c>
      <c r="BH234" s="151">
        <f t="shared" si="27"/>
        <v>0</v>
      </c>
      <c r="BI234" s="151">
        <f t="shared" si="28"/>
        <v>0</v>
      </c>
      <c r="BJ234" s="16" t="s">
        <v>83</v>
      </c>
      <c r="BK234" s="151">
        <f t="shared" si="29"/>
        <v>0</v>
      </c>
      <c r="BL234" s="16" t="s">
        <v>165</v>
      </c>
      <c r="BM234" s="150" t="s">
        <v>1921</v>
      </c>
    </row>
    <row r="235" spans="2:65" s="1" customFormat="1" ht="37.9" customHeight="1">
      <c r="B235" s="137"/>
      <c r="C235" s="167" t="s">
        <v>472</v>
      </c>
      <c r="D235" s="167" t="s">
        <v>267</v>
      </c>
      <c r="E235" s="168" t="s">
        <v>1922</v>
      </c>
      <c r="F235" s="169" t="s">
        <v>1923</v>
      </c>
      <c r="G235" s="170" t="s">
        <v>366</v>
      </c>
      <c r="H235" s="171">
        <v>69</v>
      </c>
      <c r="I235" s="172"/>
      <c r="J235" s="173">
        <f t="shared" si="20"/>
        <v>0</v>
      </c>
      <c r="K235" s="174"/>
      <c r="L235" s="175"/>
      <c r="M235" s="176" t="s">
        <v>1</v>
      </c>
      <c r="N235" s="177" t="s">
        <v>41</v>
      </c>
      <c r="P235" s="148">
        <f t="shared" si="21"/>
        <v>0</v>
      </c>
      <c r="Q235" s="148">
        <v>7.0000000000000007E-2</v>
      </c>
      <c r="R235" s="148">
        <f t="shared" si="22"/>
        <v>4.83</v>
      </c>
      <c r="S235" s="148">
        <v>0</v>
      </c>
      <c r="T235" s="149">
        <f t="shared" si="23"/>
        <v>0</v>
      </c>
      <c r="AR235" s="150" t="s">
        <v>194</v>
      </c>
      <c r="AT235" s="150" t="s">
        <v>267</v>
      </c>
      <c r="AU235" s="150" t="s">
        <v>85</v>
      </c>
      <c r="AY235" s="16" t="s">
        <v>158</v>
      </c>
      <c r="BE235" s="151">
        <f t="shared" si="24"/>
        <v>0</v>
      </c>
      <c r="BF235" s="151">
        <f t="shared" si="25"/>
        <v>0</v>
      </c>
      <c r="BG235" s="151">
        <f t="shared" si="26"/>
        <v>0</v>
      </c>
      <c r="BH235" s="151">
        <f t="shared" si="27"/>
        <v>0</v>
      </c>
      <c r="BI235" s="151">
        <f t="shared" si="28"/>
        <v>0</v>
      </c>
      <c r="BJ235" s="16" t="s">
        <v>83</v>
      </c>
      <c r="BK235" s="151">
        <f t="shared" si="29"/>
        <v>0</v>
      </c>
      <c r="BL235" s="16" t="s">
        <v>165</v>
      </c>
      <c r="BM235" s="150" t="s">
        <v>1924</v>
      </c>
    </row>
    <row r="236" spans="2:65" s="1" customFormat="1" ht="24.2" customHeight="1">
      <c r="B236" s="137"/>
      <c r="C236" s="138" t="s">
        <v>476</v>
      </c>
      <c r="D236" s="138" t="s">
        <v>161</v>
      </c>
      <c r="E236" s="139" t="s">
        <v>1925</v>
      </c>
      <c r="F236" s="140" t="s">
        <v>1926</v>
      </c>
      <c r="G236" s="141" t="s">
        <v>263</v>
      </c>
      <c r="H236" s="142">
        <v>164.62</v>
      </c>
      <c r="I236" s="143"/>
      <c r="J236" s="144">
        <f t="shared" si="20"/>
        <v>0</v>
      </c>
      <c r="K236" s="145"/>
      <c r="L236" s="31"/>
      <c r="M236" s="146" t="s">
        <v>1</v>
      </c>
      <c r="N236" s="147" t="s">
        <v>41</v>
      </c>
      <c r="P236" s="148">
        <f t="shared" si="21"/>
        <v>0</v>
      </c>
      <c r="Q236" s="148">
        <v>0</v>
      </c>
      <c r="R236" s="148">
        <f t="shared" si="22"/>
        <v>0</v>
      </c>
      <c r="S236" s="148">
        <v>0</v>
      </c>
      <c r="T236" s="149">
        <f t="shared" si="23"/>
        <v>0</v>
      </c>
      <c r="AR236" s="150" t="s">
        <v>165</v>
      </c>
      <c r="AT236" s="150" t="s">
        <v>161</v>
      </c>
      <c r="AU236" s="150" t="s">
        <v>85</v>
      </c>
      <c r="AY236" s="16" t="s">
        <v>158</v>
      </c>
      <c r="BE236" s="151">
        <f t="shared" si="24"/>
        <v>0</v>
      </c>
      <c r="BF236" s="151">
        <f t="shared" si="25"/>
        <v>0</v>
      </c>
      <c r="BG236" s="151">
        <f t="shared" si="26"/>
        <v>0</v>
      </c>
      <c r="BH236" s="151">
        <f t="shared" si="27"/>
        <v>0</v>
      </c>
      <c r="BI236" s="151">
        <f t="shared" si="28"/>
        <v>0</v>
      </c>
      <c r="BJ236" s="16" t="s">
        <v>83</v>
      </c>
      <c r="BK236" s="151">
        <f t="shared" si="29"/>
        <v>0</v>
      </c>
      <c r="BL236" s="16" t="s">
        <v>165</v>
      </c>
      <c r="BM236" s="150" t="s">
        <v>1927</v>
      </c>
    </row>
    <row r="237" spans="2:65" s="12" customFormat="1" ht="22.5">
      <c r="B237" s="152"/>
      <c r="D237" s="153" t="s">
        <v>192</v>
      </c>
      <c r="E237" s="154" t="s">
        <v>1</v>
      </c>
      <c r="F237" s="155" t="s">
        <v>1928</v>
      </c>
      <c r="H237" s="156">
        <v>164.62</v>
      </c>
      <c r="I237" s="157"/>
      <c r="L237" s="152"/>
      <c r="M237" s="158"/>
      <c r="T237" s="159"/>
      <c r="AT237" s="154" t="s">
        <v>192</v>
      </c>
      <c r="AU237" s="154" t="s">
        <v>85</v>
      </c>
      <c r="AV237" s="12" t="s">
        <v>85</v>
      </c>
      <c r="AW237" s="12" t="s">
        <v>32</v>
      </c>
      <c r="AX237" s="12" t="s">
        <v>83</v>
      </c>
      <c r="AY237" s="154" t="s">
        <v>158</v>
      </c>
    </row>
    <row r="238" spans="2:65" s="1" customFormat="1" ht="44.25" customHeight="1">
      <c r="B238" s="137"/>
      <c r="C238" s="167" t="s">
        <v>481</v>
      </c>
      <c r="D238" s="167" t="s">
        <v>267</v>
      </c>
      <c r="E238" s="168" t="s">
        <v>1929</v>
      </c>
      <c r="F238" s="169" t="s">
        <v>1930</v>
      </c>
      <c r="G238" s="170" t="s">
        <v>366</v>
      </c>
      <c r="H238" s="171">
        <v>70</v>
      </c>
      <c r="I238" s="172"/>
      <c r="J238" s="173">
        <f>ROUND(I238*H238,2)</f>
        <v>0</v>
      </c>
      <c r="K238" s="174"/>
      <c r="L238" s="175"/>
      <c r="M238" s="176" t="s">
        <v>1</v>
      </c>
      <c r="N238" s="177" t="s">
        <v>41</v>
      </c>
      <c r="P238" s="148">
        <f>O238*H238</f>
        <v>0</v>
      </c>
      <c r="Q238" s="148">
        <v>2.3800000000000002E-2</v>
      </c>
      <c r="R238" s="148">
        <f>Q238*H238</f>
        <v>1.6660000000000001</v>
      </c>
      <c r="S238" s="148">
        <v>0</v>
      </c>
      <c r="T238" s="149">
        <f>S238*H238</f>
        <v>0</v>
      </c>
      <c r="AR238" s="150" t="s">
        <v>194</v>
      </c>
      <c r="AT238" s="150" t="s">
        <v>267</v>
      </c>
      <c r="AU238" s="150" t="s">
        <v>85</v>
      </c>
      <c r="AY238" s="16" t="s">
        <v>158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6" t="s">
        <v>83</v>
      </c>
      <c r="BK238" s="151">
        <f>ROUND(I238*H238,2)</f>
        <v>0</v>
      </c>
      <c r="BL238" s="16" t="s">
        <v>165</v>
      </c>
      <c r="BM238" s="150" t="s">
        <v>1931</v>
      </c>
    </row>
    <row r="239" spans="2:65" s="12" customFormat="1" ht="11.25">
      <c r="B239" s="152"/>
      <c r="D239" s="153" t="s">
        <v>192</v>
      </c>
      <c r="F239" s="155" t="s">
        <v>1932</v>
      </c>
      <c r="H239" s="156">
        <v>70</v>
      </c>
      <c r="I239" s="157"/>
      <c r="L239" s="152"/>
      <c r="M239" s="158"/>
      <c r="T239" s="159"/>
      <c r="AT239" s="154" t="s">
        <v>192</v>
      </c>
      <c r="AU239" s="154" t="s">
        <v>85</v>
      </c>
      <c r="AV239" s="12" t="s">
        <v>85</v>
      </c>
      <c r="AW239" s="12" t="s">
        <v>3</v>
      </c>
      <c r="AX239" s="12" t="s">
        <v>83</v>
      </c>
      <c r="AY239" s="154" t="s">
        <v>158</v>
      </c>
    </row>
    <row r="240" spans="2:65" s="11" customFormat="1" ht="22.9" customHeight="1">
      <c r="B240" s="126"/>
      <c r="D240" s="127" t="s">
        <v>75</v>
      </c>
      <c r="E240" s="135" t="s">
        <v>177</v>
      </c>
      <c r="F240" s="135" t="s">
        <v>1933</v>
      </c>
      <c r="I240" s="129"/>
      <c r="J240" s="136">
        <f>BK240</f>
        <v>0</v>
      </c>
      <c r="L240" s="126"/>
      <c r="M240" s="130"/>
      <c r="P240" s="131">
        <f>SUM(P241:P246)</f>
        <v>0</v>
      </c>
      <c r="R240" s="131">
        <f>SUM(R241:R246)</f>
        <v>143.06304</v>
      </c>
      <c r="T240" s="132">
        <f>SUM(T241:T246)</f>
        <v>0</v>
      </c>
      <c r="AR240" s="127" t="s">
        <v>83</v>
      </c>
      <c r="AT240" s="133" t="s">
        <v>75</v>
      </c>
      <c r="AU240" s="133" t="s">
        <v>83</v>
      </c>
      <c r="AY240" s="127" t="s">
        <v>158</v>
      </c>
      <c r="BK240" s="134">
        <f>SUM(BK241:BK246)</f>
        <v>0</v>
      </c>
    </row>
    <row r="241" spans="2:65" s="1" customFormat="1" ht="24.2" customHeight="1">
      <c r="B241" s="137"/>
      <c r="C241" s="138" t="s">
        <v>486</v>
      </c>
      <c r="D241" s="138" t="s">
        <v>161</v>
      </c>
      <c r="E241" s="139" t="s">
        <v>1934</v>
      </c>
      <c r="F241" s="140" t="s">
        <v>1935</v>
      </c>
      <c r="G241" s="141" t="s">
        <v>220</v>
      </c>
      <c r="H241" s="142">
        <v>256</v>
      </c>
      <c r="I241" s="143"/>
      <c r="J241" s="144">
        <f>ROUND(I241*H241,2)</f>
        <v>0</v>
      </c>
      <c r="K241" s="145"/>
      <c r="L241" s="31"/>
      <c r="M241" s="146" t="s">
        <v>1</v>
      </c>
      <c r="N241" s="147" t="s">
        <v>41</v>
      </c>
      <c r="P241" s="148">
        <f>O241*H241</f>
        <v>0</v>
      </c>
      <c r="Q241" s="148">
        <v>0.106</v>
      </c>
      <c r="R241" s="148">
        <f>Q241*H241</f>
        <v>27.135999999999999</v>
      </c>
      <c r="S241" s="148">
        <v>0</v>
      </c>
      <c r="T241" s="149">
        <f>S241*H241</f>
        <v>0</v>
      </c>
      <c r="AR241" s="150" t="s">
        <v>165</v>
      </c>
      <c r="AT241" s="150" t="s">
        <v>161</v>
      </c>
      <c r="AU241" s="150" t="s">
        <v>85</v>
      </c>
      <c r="AY241" s="16" t="s">
        <v>158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6" t="s">
        <v>83</v>
      </c>
      <c r="BK241" s="151">
        <f>ROUND(I241*H241,2)</f>
        <v>0</v>
      </c>
      <c r="BL241" s="16" t="s">
        <v>165</v>
      </c>
      <c r="BM241" s="150" t="s">
        <v>1936</v>
      </c>
    </row>
    <row r="242" spans="2:65" s="1" customFormat="1" ht="24.2" customHeight="1">
      <c r="B242" s="137"/>
      <c r="C242" s="138" t="s">
        <v>491</v>
      </c>
      <c r="D242" s="138" t="s">
        <v>161</v>
      </c>
      <c r="E242" s="139" t="s">
        <v>1937</v>
      </c>
      <c r="F242" s="140" t="s">
        <v>1938</v>
      </c>
      <c r="G242" s="141" t="s">
        <v>220</v>
      </c>
      <c r="H242" s="142">
        <v>256</v>
      </c>
      <c r="I242" s="143"/>
      <c r="J242" s="144">
        <f>ROUND(I242*H242,2)</f>
        <v>0</v>
      </c>
      <c r="K242" s="145"/>
      <c r="L242" s="31"/>
      <c r="M242" s="146" t="s">
        <v>1</v>
      </c>
      <c r="N242" s="147" t="s">
        <v>41</v>
      </c>
      <c r="P242" s="148">
        <f>O242*H242</f>
        <v>0</v>
      </c>
      <c r="Q242" s="148">
        <v>0.23</v>
      </c>
      <c r="R242" s="148">
        <f>Q242*H242</f>
        <v>58.88</v>
      </c>
      <c r="S242" s="148">
        <v>0</v>
      </c>
      <c r="T242" s="149">
        <f>S242*H242</f>
        <v>0</v>
      </c>
      <c r="AR242" s="150" t="s">
        <v>165</v>
      </c>
      <c r="AT242" s="150" t="s">
        <v>161</v>
      </c>
      <c r="AU242" s="150" t="s">
        <v>85</v>
      </c>
      <c r="AY242" s="16" t="s">
        <v>158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6" t="s">
        <v>83</v>
      </c>
      <c r="BK242" s="151">
        <f>ROUND(I242*H242,2)</f>
        <v>0</v>
      </c>
      <c r="BL242" s="16" t="s">
        <v>165</v>
      </c>
      <c r="BM242" s="150" t="s">
        <v>1939</v>
      </c>
    </row>
    <row r="243" spans="2:65" s="1" customFormat="1" ht="33" customHeight="1">
      <c r="B243" s="137"/>
      <c r="C243" s="138" t="s">
        <v>495</v>
      </c>
      <c r="D243" s="138" t="s">
        <v>161</v>
      </c>
      <c r="E243" s="139" t="s">
        <v>1940</v>
      </c>
      <c r="F243" s="140" t="s">
        <v>1941</v>
      </c>
      <c r="G243" s="141" t="s">
        <v>220</v>
      </c>
      <c r="H243" s="142">
        <v>256</v>
      </c>
      <c r="I243" s="143"/>
      <c r="J243" s="144">
        <f>ROUND(I243*H243,2)</f>
        <v>0</v>
      </c>
      <c r="K243" s="145"/>
      <c r="L243" s="31"/>
      <c r="M243" s="146" t="s">
        <v>1</v>
      </c>
      <c r="N243" s="147" t="s">
        <v>41</v>
      </c>
      <c r="P243" s="148">
        <f>O243*H243</f>
        <v>0</v>
      </c>
      <c r="Q243" s="148">
        <v>8.9219999999999994E-2</v>
      </c>
      <c r="R243" s="148">
        <f>Q243*H243</f>
        <v>22.840319999999998</v>
      </c>
      <c r="S243" s="148">
        <v>0</v>
      </c>
      <c r="T243" s="149">
        <f>S243*H243</f>
        <v>0</v>
      </c>
      <c r="AR243" s="150" t="s">
        <v>165</v>
      </c>
      <c r="AT243" s="150" t="s">
        <v>161</v>
      </c>
      <c r="AU243" s="150" t="s">
        <v>85</v>
      </c>
      <c r="AY243" s="16" t="s">
        <v>158</v>
      </c>
      <c r="BE243" s="151">
        <f>IF(N243="základní",J243,0)</f>
        <v>0</v>
      </c>
      <c r="BF243" s="151">
        <f>IF(N243="snížená",J243,0)</f>
        <v>0</v>
      </c>
      <c r="BG243" s="151">
        <f>IF(N243="zákl. přenesená",J243,0)</f>
        <v>0</v>
      </c>
      <c r="BH243" s="151">
        <f>IF(N243="sníž. přenesená",J243,0)</f>
        <v>0</v>
      </c>
      <c r="BI243" s="151">
        <f>IF(N243="nulová",J243,0)</f>
        <v>0</v>
      </c>
      <c r="BJ243" s="16" t="s">
        <v>83</v>
      </c>
      <c r="BK243" s="151">
        <f>ROUND(I243*H243,2)</f>
        <v>0</v>
      </c>
      <c r="BL243" s="16" t="s">
        <v>165</v>
      </c>
      <c r="BM243" s="150" t="s">
        <v>1942</v>
      </c>
    </row>
    <row r="244" spans="2:65" s="12" customFormat="1" ht="11.25">
      <c r="B244" s="152"/>
      <c r="D244" s="153" t="s">
        <v>192</v>
      </c>
      <c r="E244" s="154" t="s">
        <v>1</v>
      </c>
      <c r="F244" s="155" t="s">
        <v>1943</v>
      </c>
      <c r="H244" s="156">
        <v>256</v>
      </c>
      <c r="I244" s="157"/>
      <c r="L244" s="152"/>
      <c r="M244" s="158"/>
      <c r="T244" s="159"/>
      <c r="AT244" s="154" t="s">
        <v>192</v>
      </c>
      <c r="AU244" s="154" t="s">
        <v>85</v>
      </c>
      <c r="AV244" s="12" t="s">
        <v>85</v>
      </c>
      <c r="AW244" s="12" t="s">
        <v>32</v>
      </c>
      <c r="AX244" s="12" t="s">
        <v>83</v>
      </c>
      <c r="AY244" s="154" t="s">
        <v>158</v>
      </c>
    </row>
    <row r="245" spans="2:65" s="1" customFormat="1" ht="24.2" customHeight="1">
      <c r="B245" s="137"/>
      <c r="C245" s="167" t="s">
        <v>500</v>
      </c>
      <c r="D245" s="167" t="s">
        <v>267</v>
      </c>
      <c r="E245" s="168" t="s">
        <v>1944</v>
      </c>
      <c r="F245" s="169" t="s">
        <v>1945</v>
      </c>
      <c r="G245" s="170" t="s">
        <v>220</v>
      </c>
      <c r="H245" s="171">
        <v>261.12</v>
      </c>
      <c r="I245" s="172"/>
      <c r="J245" s="173">
        <f>ROUND(I245*H245,2)</f>
        <v>0</v>
      </c>
      <c r="K245" s="174"/>
      <c r="L245" s="175"/>
      <c r="M245" s="176" t="s">
        <v>1</v>
      </c>
      <c r="N245" s="177" t="s">
        <v>41</v>
      </c>
      <c r="P245" s="148">
        <f>O245*H245</f>
        <v>0</v>
      </c>
      <c r="Q245" s="148">
        <v>0.13100000000000001</v>
      </c>
      <c r="R245" s="148">
        <f>Q245*H245</f>
        <v>34.206720000000004</v>
      </c>
      <c r="S245" s="148">
        <v>0</v>
      </c>
      <c r="T245" s="149">
        <f>S245*H245</f>
        <v>0</v>
      </c>
      <c r="AR245" s="150" t="s">
        <v>194</v>
      </c>
      <c r="AT245" s="150" t="s">
        <v>267</v>
      </c>
      <c r="AU245" s="150" t="s">
        <v>85</v>
      </c>
      <c r="AY245" s="16" t="s">
        <v>158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6" t="s">
        <v>83</v>
      </c>
      <c r="BK245" s="151">
        <f>ROUND(I245*H245,2)</f>
        <v>0</v>
      </c>
      <c r="BL245" s="16" t="s">
        <v>165</v>
      </c>
      <c r="BM245" s="150" t="s">
        <v>1946</v>
      </c>
    </row>
    <row r="246" spans="2:65" s="12" customFormat="1" ht="11.25">
      <c r="B246" s="152"/>
      <c r="D246" s="153" t="s">
        <v>192</v>
      </c>
      <c r="F246" s="155" t="s">
        <v>1947</v>
      </c>
      <c r="H246" s="156">
        <v>261.12</v>
      </c>
      <c r="I246" s="157"/>
      <c r="L246" s="152"/>
      <c r="M246" s="158"/>
      <c r="T246" s="159"/>
      <c r="AT246" s="154" t="s">
        <v>192</v>
      </c>
      <c r="AU246" s="154" t="s">
        <v>85</v>
      </c>
      <c r="AV246" s="12" t="s">
        <v>85</v>
      </c>
      <c r="AW246" s="12" t="s">
        <v>3</v>
      </c>
      <c r="AX246" s="12" t="s">
        <v>83</v>
      </c>
      <c r="AY246" s="154" t="s">
        <v>158</v>
      </c>
    </row>
    <row r="247" spans="2:65" s="11" customFormat="1" ht="22.9" customHeight="1">
      <c r="B247" s="126"/>
      <c r="D247" s="127" t="s">
        <v>75</v>
      </c>
      <c r="E247" s="135" t="s">
        <v>194</v>
      </c>
      <c r="F247" s="135" t="s">
        <v>1948</v>
      </c>
      <c r="I247" s="129"/>
      <c r="J247" s="136">
        <f>BK247</f>
        <v>0</v>
      </c>
      <c r="L247" s="126"/>
      <c r="M247" s="130"/>
      <c r="P247" s="131">
        <f>SUM(P248:P249)</f>
        <v>0</v>
      </c>
      <c r="R247" s="131">
        <f>SUM(R248:R249)</f>
        <v>7.5000000000000002E-4</v>
      </c>
      <c r="T247" s="132">
        <f>SUM(T248:T249)</f>
        <v>0</v>
      </c>
      <c r="AR247" s="127" t="s">
        <v>83</v>
      </c>
      <c r="AT247" s="133" t="s">
        <v>75</v>
      </c>
      <c r="AU247" s="133" t="s">
        <v>83</v>
      </c>
      <c r="AY247" s="127" t="s">
        <v>158</v>
      </c>
      <c r="BK247" s="134">
        <f>SUM(BK248:BK249)</f>
        <v>0</v>
      </c>
    </row>
    <row r="248" spans="2:65" s="1" customFormat="1" ht="21.75" customHeight="1">
      <c r="B248" s="137"/>
      <c r="C248" s="138" t="s">
        <v>506</v>
      </c>
      <c r="D248" s="138" t="s">
        <v>161</v>
      </c>
      <c r="E248" s="139" t="s">
        <v>1949</v>
      </c>
      <c r="F248" s="140" t="s">
        <v>1950</v>
      </c>
      <c r="G248" s="141" t="s">
        <v>263</v>
      </c>
      <c r="H248" s="142">
        <v>12.5</v>
      </c>
      <c r="I248" s="143"/>
      <c r="J248" s="144">
        <f>ROUND(I248*H248,2)</f>
        <v>0</v>
      </c>
      <c r="K248" s="145"/>
      <c r="L248" s="31"/>
      <c r="M248" s="146" t="s">
        <v>1</v>
      </c>
      <c r="N248" s="147" t="s">
        <v>41</v>
      </c>
      <c r="P248" s="148">
        <f>O248*H248</f>
        <v>0</v>
      </c>
      <c r="Q248" s="148">
        <v>6.0000000000000002E-5</v>
      </c>
      <c r="R248" s="148">
        <f>Q248*H248</f>
        <v>7.5000000000000002E-4</v>
      </c>
      <c r="S248" s="148">
        <v>0</v>
      </c>
      <c r="T248" s="149">
        <f>S248*H248</f>
        <v>0</v>
      </c>
      <c r="AR248" s="150" t="s">
        <v>165</v>
      </c>
      <c r="AT248" s="150" t="s">
        <v>161</v>
      </c>
      <c r="AU248" s="150" t="s">
        <v>85</v>
      </c>
      <c r="AY248" s="16" t="s">
        <v>158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6" t="s">
        <v>83</v>
      </c>
      <c r="BK248" s="151">
        <f>ROUND(I248*H248,2)</f>
        <v>0</v>
      </c>
      <c r="BL248" s="16" t="s">
        <v>165</v>
      </c>
      <c r="BM248" s="150" t="s">
        <v>1951</v>
      </c>
    </row>
    <row r="249" spans="2:65" s="12" customFormat="1" ht="11.25">
      <c r="B249" s="152"/>
      <c r="D249" s="153" t="s">
        <v>192</v>
      </c>
      <c r="E249" s="154" t="s">
        <v>1</v>
      </c>
      <c r="F249" s="155" t="s">
        <v>1952</v>
      </c>
      <c r="H249" s="156">
        <v>12.5</v>
      </c>
      <c r="I249" s="157"/>
      <c r="L249" s="152"/>
      <c r="M249" s="158"/>
      <c r="T249" s="159"/>
      <c r="AT249" s="154" t="s">
        <v>192</v>
      </c>
      <c r="AU249" s="154" t="s">
        <v>85</v>
      </c>
      <c r="AV249" s="12" t="s">
        <v>85</v>
      </c>
      <c r="AW249" s="12" t="s">
        <v>32</v>
      </c>
      <c r="AX249" s="12" t="s">
        <v>83</v>
      </c>
      <c r="AY249" s="154" t="s">
        <v>158</v>
      </c>
    </row>
    <row r="250" spans="2:65" s="11" customFormat="1" ht="22.9" customHeight="1">
      <c r="B250" s="126"/>
      <c r="D250" s="127" t="s">
        <v>75</v>
      </c>
      <c r="E250" s="135" t="s">
        <v>198</v>
      </c>
      <c r="F250" s="135" t="s">
        <v>293</v>
      </c>
      <c r="I250" s="129"/>
      <c r="J250" s="136">
        <f>BK250</f>
        <v>0</v>
      </c>
      <c r="L250" s="126"/>
      <c r="M250" s="130"/>
      <c r="P250" s="131">
        <f>SUM(P251:P264)</f>
        <v>0</v>
      </c>
      <c r="R250" s="131">
        <f>SUM(R251:R264)</f>
        <v>21.160694999999997</v>
      </c>
      <c r="T250" s="132">
        <f>SUM(T251:T264)</f>
        <v>49.226672399999998</v>
      </c>
      <c r="AR250" s="127" t="s">
        <v>83</v>
      </c>
      <c r="AT250" s="133" t="s">
        <v>75</v>
      </c>
      <c r="AU250" s="133" t="s">
        <v>83</v>
      </c>
      <c r="AY250" s="127" t="s">
        <v>158</v>
      </c>
      <c r="BK250" s="134">
        <f>SUM(BK251:BK264)</f>
        <v>0</v>
      </c>
    </row>
    <row r="251" spans="2:65" s="1" customFormat="1" ht="24.2" customHeight="1">
      <c r="B251" s="137"/>
      <c r="C251" s="138" t="s">
        <v>510</v>
      </c>
      <c r="D251" s="138" t="s">
        <v>161</v>
      </c>
      <c r="E251" s="139" t="s">
        <v>1953</v>
      </c>
      <c r="F251" s="140" t="s">
        <v>1954</v>
      </c>
      <c r="G251" s="141" t="s">
        <v>263</v>
      </c>
      <c r="H251" s="142">
        <v>164.1</v>
      </c>
      <c r="I251" s="143"/>
      <c r="J251" s="144">
        <f>ROUND(I251*H251,2)</f>
        <v>0</v>
      </c>
      <c r="K251" s="145"/>
      <c r="L251" s="31"/>
      <c r="M251" s="146" t="s">
        <v>1</v>
      </c>
      <c r="N251" s="147" t="s">
        <v>41</v>
      </c>
      <c r="P251" s="148">
        <f>O251*H251</f>
        <v>0</v>
      </c>
      <c r="Q251" s="148">
        <v>0.10095</v>
      </c>
      <c r="R251" s="148">
        <f>Q251*H251</f>
        <v>16.565894999999998</v>
      </c>
      <c r="S251" s="148">
        <v>0</v>
      </c>
      <c r="T251" s="149">
        <f>S251*H251</f>
        <v>0</v>
      </c>
      <c r="AR251" s="150" t="s">
        <v>165</v>
      </c>
      <c r="AT251" s="150" t="s">
        <v>161</v>
      </c>
      <c r="AU251" s="150" t="s">
        <v>85</v>
      </c>
      <c r="AY251" s="16" t="s">
        <v>158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6" t="s">
        <v>83</v>
      </c>
      <c r="BK251" s="151">
        <f>ROUND(I251*H251,2)</f>
        <v>0</v>
      </c>
      <c r="BL251" s="16" t="s">
        <v>165</v>
      </c>
      <c r="BM251" s="150" t="s">
        <v>1955</v>
      </c>
    </row>
    <row r="252" spans="2:65" s="12" customFormat="1" ht="11.25">
      <c r="B252" s="152"/>
      <c r="D252" s="153" t="s">
        <v>192</v>
      </c>
      <c r="E252" s="154" t="s">
        <v>1</v>
      </c>
      <c r="F252" s="155" t="s">
        <v>1956</v>
      </c>
      <c r="H252" s="156">
        <v>164.1</v>
      </c>
      <c r="I252" s="157"/>
      <c r="L252" s="152"/>
      <c r="M252" s="158"/>
      <c r="T252" s="159"/>
      <c r="AT252" s="154" t="s">
        <v>192</v>
      </c>
      <c r="AU252" s="154" t="s">
        <v>85</v>
      </c>
      <c r="AV252" s="12" t="s">
        <v>85</v>
      </c>
      <c r="AW252" s="12" t="s">
        <v>32</v>
      </c>
      <c r="AX252" s="12" t="s">
        <v>83</v>
      </c>
      <c r="AY252" s="154" t="s">
        <v>158</v>
      </c>
    </row>
    <row r="253" spans="2:65" s="1" customFormat="1" ht="16.5" customHeight="1">
      <c r="B253" s="137"/>
      <c r="C253" s="167" t="s">
        <v>515</v>
      </c>
      <c r="D253" s="167" t="s">
        <v>267</v>
      </c>
      <c r="E253" s="168" t="s">
        <v>1957</v>
      </c>
      <c r="F253" s="169" t="s">
        <v>1958</v>
      </c>
      <c r="G253" s="170" t="s">
        <v>263</v>
      </c>
      <c r="H253" s="171">
        <v>164.1</v>
      </c>
      <c r="I253" s="172"/>
      <c r="J253" s="173">
        <f>ROUND(I253*H253,2)</f>
        <v>0</v>
      </c>
      <c r="K253" s="174"/>
      <c r="L253" s="175"/>
      <c r="M253" s="176" t="s">
        <v>1</v>
      </c>
      <c r="N253" s="177" t="s">
        <v>41</v>
      </c>
      <c r="P253" s="148">
        <f>O253*H253</f>
        <v>0</v>
      </c>
      <c r="Q253" s="148">
        <v>2.8000000000000001E-2</v>
      </c>
      <c r="R253" s="148">
        <f>Q253*H253</f>
        <v>4.5948000000000002</v>
      </c>
      <c r="S253" s="148">
        <v>0</v>
      </c>
      <c r="T253" s="149">
        <f>S253*H253</f>
        <v>0</v>
      </c>
      <c r="AR253" s="150" t="s">
        <v>194</v>
      </c>
      <c r="AT253" s="150" t="s">
        <v>267</v>
      </c>
      <c r="AU253" s="150" t="s">
        <v>85</v>
      </c>
      <c r="AY253" s="16" t="s">
        <v>158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6" t="s">
        <v>83</v>
      </c>
      <c r="BK253" s="151">
        <f>ROUND(I253*H253,2)</f>
        <v>0</v>
      </c>
      <c r="BL253" s="16" t="s">
        <v>165</v>
      </c>
      <c r="BM253" s="150" t="s">
        <v>1959</v>
      </c>
    </row>
    <row r="254" spans="2:65" s="1" customFormat="1" ht="24.2" customHeight="1">
      <c r="B254" s="137"/>
      <c r="C254" s="138" t="s">
        <v>521</v>
      </c>
      <c r="D254" s="138" t="s">
        <v>161</v>
      </c>
      <c r="E254" s="139" t="s">
        <v>1960</v>
      </c>
      <c r="F254" s="140" t="s">
        <v>1961</v>
      </c>
      <c r="G254" s="141" t="s">
        <v>366</v>
      </c>
      <c r="H254" s="142">
        <v>11</v>
      </c>
      <c r="I254" s="143"/>
      <c r="J254" s="144">
        <f>ROUND(I254*H254,2)</f>
        <v>0</v>
      </c>
      <c r="K254" s="145"/>
      <c r="L254" s="31"/>
      <c r="M254" s="146" t="s">
        <v>1</v>
      </c>
      <c r="N254" s="147" t="s">
        <v>41</v>
      </c>
      <c r="P254" s="148">
        <f>O254*H254</f>
        <v>0</v>
      </c>
      <c r="Q254" s="148">
        <v>0</v>
      </c>
      <c r="R254" s="148">
        <f>Q254*H254</f>
        <v>0</v>
      </c>
      <c r="S254" s="148">
        <v>0.16800000000000001</v>
      </c>
      <c r="T254" s="149">
        <f>S254*H254</f>
        <v>1.8480000000000001</v>
      </c>
      <c r="AR254" s="150" t="s">
        <v>165</v>
      </c>
      <c r="AT254" s="150" t="s">
        <v>161</v>
      </c>
      <c r="AU254" s="150" t="s">
        <v>85</v>
      </c>
      <c r="AY254" s="16" t="s">
        <v>158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6" t="s">
        <v>83</v>
      </c>
      <c r="BK254" s="151">
        <f>ROUND(I254*H254,2)</f>
        <v>0</v>
      </c>
      <c r="BL254" s="16" t="s">
        <v>165</v>
      </c>
      <c r="BM254" s="150" t="s">
        <v>1962</v>
      </c>
    </row>
    <row r="255" spans="2:65" s="1" customFormat="1" ht="24.2" customHeight="1">
      <c r="B255" s="137"/>
      <c r="C255" s="138" t="s">
        <v>526</v>
      </c>
      <c r="D255" s="138" t="s">
        <v>161</v>
      </c>
      <c r="E255" s="139" t="s">
        <v>1963</v>
      </c>
      <c r="F255" s="140" t="s">
        <v>1964</v>
      </c>
      <c r="G255" s="141" t="s">
        <v>366</v>
      </c>
      <c r="H255" s="142">
        <v>48</v>
      </c>
      <c r="I255" s="143"/>
      <c r="J255" s="144">
        <f>ROUND(I255*H255,2)</f>
        <v>0</v>
      </c>
      <c r="K255" s="145"/>
      <c r="L255" s="31"/>
      <c r="M255" s="146" t="s">
        <v>1</v>
      </c>
      <c r="N255" s="147" t="s">
        <v>41</v>
      </c>
      <c r="P255" s="148">
        <f>O255*H255</f>
        <v>0</v>
      </c>
      <c r="Q255" s="148">
        <v>0</v>
      </c>
      <c r="R255" s="148">
        <f>Q255*H255</f>
        <v>0</v>
      </c>
      <c r="S255" s="148">
        <v>0.16500000000000001</v>
      </c>
      <c r="T255" s="149">
        <f>S255*H255</f>
        <v>7.92</v>
      </c>
      <c r="AR255" s="150" t="s">
        <v>165</v>
      </c>
      <c r="AT255" s="150" t="s">
        <v>161</v>
      </c>
      <c r="AU255" s="150" t="s">
        <v>85</v>
      </c>
      <c r="AY255" s="16" t="s">
        <v>158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6" t="s">
        <v>83</v>
      </c>
      <c r="BK255" s="151">
        <f>ROUND(I255*H255,2)</f>
        <v>0</v>
      </c>
      <c r="BL255" s="16" t="s">
        <v>165</v>
      </c>
      <c r="BM255" s="150" t="s">
        <v>1965</v>
      </c>
    </row>
    <row r="256" spans="2:65" s="12" customFormat="1" ht="11.25">
      <c r="B256" s="152"/>
      <c r="D256" s="153" t="s">
        <v>192</v>
      </c>
      <c r="E256" s="154" t="s">
        <v>1</v>
      </c>
      <c r="F256" s="155" t="s">
        <v>1966</v>
      </c>
      <c r="H256" s="156">
        <v>40</v>
      </c>
      <c r="I256" s="157"/>
      <c r="L256" s="152"/>
      <c r="M256" s="158"/>
      <c r="T256" s="159"/>
      <c r="AT256" s="154" t="s">
        <v>192</v>
      </c>
      <c r="AU256" s="154" t="s">
        <v>85</v>
      </c>
      <c r="AV256" s="12" t="s">
        <v>85</v>
      </c>
      <c r="AW256" s="12" t="s">
        <v>32</v>
      </c>
      <c r="AX256" s="12" t="s">
        <v>76</v>
      </c>
      <c r="AY256" s="154" t="s">
        <v>158</v>
      </c>
    </row>
    <row r="257" spans="2:65" s="12" customFormat="1" ht="11.25">
      <c r="B257" s="152"/>
      <c r="D257" s="153" t="s">
        <v>192</v>
      </c>
      <c r="E257" s="154" t="s">
        <v>1</v>
      </c>
      <c r="F257" s="155" t="s">
        <v>1967</v>
      </c>
      <c r="H257" s="156">
        <v>8</v>
      </c>
      <c r="I257" s="157"/>
      <c r="L257" s="152"/>
      <c r="M257" s="158"/>
      <c r="T257" s="159"/>
      <c r="AT257" s="154" t="s">
        <v>192</v>
      </c>
      <c r="AU257" s="154" t="s">
        <v>85</v>
      </c>
      <c r="AV257" s="12" t="s">
        <v>85</v>
      </c>
      <c r="AW257" s="12" t="s">
        <v>32</v>
      </c>
      <c r="AX257" s="12" t="s">
        <v>76</v>
      </c>
      <c r="AY257" s="154" t="s">
        <v>158</v>
      </c>
    </row>
    <row r="258" spans="2:65" s="13" customFormat="1" ht="11.25">
      <c r="B258" s="160"/>
      <c r="D258" s="153" t="s">
        <v>192</v>
      </c>
      <c r="E258" s="161" t="s">
        <v>1</v>
      </c>
      <c r="F258" s="162" t="s">
        <v>255</v>
      </c>
      <c r="H258" s="163">
        <v>48</v>
      </c>
      <c r="I258" s="164"/>
      <c r="L258" s="160"/>
      <c r="M258" s="165"/>
      <c r="T258" s="166"/>
      <c r="AT258" s="161" t="s">
        <v>192</v>
      </c>
      <c r="AU258" s="161" t="s">
        <v>85</v>
      </c>
      <c r="AV258" s="13" t="s">
        <v>165</v>
      </c>
      <c r="AW258" s="13" t="s">
        <v>32</v>
      </c>
      <c r="AX258" s="13" t="s">
        <v>83</v>
      </c>
      <c r="AY258" s="161" t="s">
        <v>158</v>
      </c>
    </row>
    <row r="259" spans="2:65" s="1" customFormat="1" ht="24.2" customHeight="1">
      <c r="B259" s="137"/>
      <c r="C259" s="138" t="s">
        <v>533</v>
      </c>
      <c r="D259" s="138" t="s">
        <v>161</v>
      </c>
      <c r="E259" s="139" t="s">
        <v>1968</v>
      </c>
      <c r="F259" s="140" t="s">
        <v>1969</v>
      </c>
      <c r="G259" s="141" t="s">
        <v>263</v>
      </c>
      <c r="H259" s="142">
        <v>104.38</v>
      </c>
      <c r="I259" s="143"/>
      <c r="J259" s="144">
        <f>ROUND(I259*H259,2)</f>
        <v>0</v>
      </c>
      <c r="K259" s="145"/>
      <c r="L259" s="31"/>
      <c r="M259" s="146" t="s">
        <v>1</v>
      </c>
      <c r="N259" s="147" t="s">
        <v>41</v>
      </c>
      <c r="P259" s="148">
        <f>O259*H259</f>
        <v>0</v>
      </c>
      <c r="Q259" s="148">
        <v>0</v>
      </c>
      <c r="R259" s="148">
        <f>Q259*H259</f>
        <v>0</v>
      </c>
      <c r="S259" s="148">
        <v>1.98E-3</v>
      </c>
      <c r="T259" s="149">
        <f>S259*H259</f>
        <v>0.20667239999999998</v>
      </c>
      <c r="AR259" s="150" t="s">
        <v>165</v>
      </c>
      <c r="AT259" s="150" t="s">
        <v>161</v>
      </c>
      <c r="AU259" s="150" t="s">
        <v>85</v>
      </c>
      <c r="AY259" s="16" t="s">
        <v>158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6" t="s">
        <v>83</v>
      </c>
      <c r="BK259" s="151">
        <f>ROUND(I259*H259,2)</f>
        <v>0</v>
      </c>
      <c r="BL259" s="16" t="s">
        <v>165</v>
      </c>
      <c r="BM259" s="150" t="s">
        <v>1970</v>
      </c>
    </row>
    <row r="260" spans="2:65" s="12" customFormat="1" ht="11.25">
      <c r="B260" s="152"/>
      <c r="D260" s="153" t="s">
        <v>192</v>
      </c>
      <c r="E260" s="154" t="s">
        <v>1</v>
      </c>
      <c r="F260" s="155" t="s">
        <v>1971</v>
      </c>
      <c r="H260" s="156">
        <v>104.38</v>
      </c>
      <c r="I260" s="157"/>
      <c r="L260" s="152"/>
      <c r="M260" s="158"/>
      <c r="T260" s="159"/>
      <c r="AT260" s="154" t="s">
        <v>192</v>
      </c>
      <c r="AU260" s="154" t="s">
        <v>85</v>
      </c>
      <c r="AV260" s="12" t="s">
        <v>85</v>
      </c>
      <c r="AW260" s="12" t="s">
        <v>32</v>
      </c>
      <c r="AX260" s="12" t="s">
        <v>83</v>
      </c>
      <c r="AY260" s="154" t="s">
        <v>158</v>
      </c>
    </row>
    <row r="261" spans="2:65" s="1" customFormat="1" ht="16.5" customHeight="1">
      <c r="B261" s="137"/>
      <c r="C261" s="138" t="s">
        <v>537</v>
      </c>
      <c r="D261" s="138" t="s">
        <v>161</v>
      </c>
      <c r="E261" s="139" t="s">
        <v>1972</v>
      </c>
      <c r="F261" s="140" t="s">
        <v>1973</v>
      </c>
      <c r="G261" s="141" t="s">
        <v>366</v>
      </c>
      <c r="H261" s="142">
        <v>1</v>
      </c>
      <c r="I261" s="143"/>
      <c r="J261" s="144">
        <f>ROUND(I261*H261,2)</f>
        <v>0</v>
      </c>
      <c r="K261" s="145"/>
      <c r="L261" s="31"/>
      <c r="M261" s="146" t="s">
        <v>1</v>
      </c>
      <c r="N261" s="147" t="s">
        <v>41</v>
      </c>
      <c r="P261" s="148">
        <f>O261*H261</f>
        <v>0</v>
      </c>
      <c r="Q261" s="148">
        <v>0</v>
      </c>
      <c r="R261" s="148">
        <f>Q261*H261</f>
        <v>0</v>
      </c>
      <c r="S261" s="148">
        <v>0.192</v>
      </c>
      <c r="T261" s="149">
        <f>S261*H261</f>
        <v>0.192</v>
      </c>
      <c r="AR261" s="150" t="s">
        <v>165</v>
      </c>
      <c r="AT261" s="150" t="s">
        <v>161</v>
      </c>
      <c r="AU261" s="150" t="s">
        <v>85</v>
      </c>
      <c r="AY261" s="16" t="s">
        <v>158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6" t="s">
        <v>83</v>
      </c>
      <c r="BK261" s="151">
        <f>ROUND(I261*H261,2)</f>
        <v>0</v>
      </c>
      <c r="BL261" s="16" t="s">
        <v>165</v>
      </c>
      <c r="BM261" s="150" t="s">
        <v>1974</v>
      </c>
    </row>
    <row r="262" spans="2:65" s="1" customFormat="1" ht="21.75" customHeight="1">
      <c r="B262" s="137"/>
      <c r="C262" s="138" t="s">
        <v>541</v>
      </c>
      <c r="D262" s="138" t="s">
        <v>161</v>
      </c>
      <c r="E262" s="139" t="s">
        <v>1975</v>
      </c>
      <c r="F262" s="140" t="s">
        <v>1976</v>
      </c>
      <c r="G262" s="141" t="s">
        <v>366</v>
      </c>
      <c r="H262" s="142">
        <v>1</v>
      </c>
      <c r="I262" s="143"/>
      <c r="J262" s="144">
        <f>ROUND(I262*H262,2)</f>
        <v>0</v>
      </c>
      <c r="K262" s="145"/>
      <c r="L262" s="31"/>
      <c r="M262" s="146" t="s">
        <v>1</v>
      </c>
      <c r="N262" s="147" t="s">
        <v>41</v>
      </c>
      <c r="P262" s="148">
        <f>O262*H262</f>
        <v>0</v>
      </c>
      <c r="Q262" s="148">
        <v>0</v>
      </c>
      <c r="R262" s="148">
        <f>Q262*H262</f>
        <v>0</v>
      </c>
      <c r="S262" s="148">
        <v>0.21</v>
      </c>
      <c r="T262" s="149">
        <f>S262*H262</f>
        <v>0.21</v>
      </c>
      <c r="AR262" s="150" t="s">
        <v>165</v>
      </c>
      <c r="AT262" s="150" t="s">
        <v>161</v>
      </c>
      <c r="AU262" s="150" t="s">
        <v>85</v>
      </c>
      <c r="AY262" s="16" t="s">
        <v>158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6" t="s">
        <v>83</v>
      </c>
      <c r="BK262" s="151">
        <f>ROUND(I262*H262,2)</f>
        <v>0</v>
      </c>
      <c r="BL262" s="16" t="s">
        <v>165</v>
      </c>
      <c r="BM262" s="150" t="s">
        <v>1977</v>
      </c>
    </row>
    <row r="263" spans="2:65" s="1" customFormat="1" ht="33" customHeight="1">
      <c r="B263" s="137"/>
      <c r="C263" s="138" t="s">
        <v>549</v>
      </c>
      <c r="D263" s="138" t="s">
        <v>161</v>
      </c>
      <c r="E263" s="139" t="s">
        <v>1978</v>
      </c>
      <c r="F263" s="140" t="s">
        <v>1979</v>
      </c>
      <c r="G263" s="141" t="s">
        <v>190</v>
      </c>
      <c r="H263" s="142">
        <v>111</v>
      </c>
      <c r="I263" s="143"/>
      <c r="J263" s="144">
        <f>ROUND(I263*H263,2)</f>
        <v>0</v>
      </c>
      <c r="K263" s="145"/>
      <c r="L263" s="31"/>
      <c r="M263" s="146" t="s">
        <v>1</v>
      </c>
      <c r="N263" s="147" t="s">
        <v>41</v>
      </c>
      <c r="P263" s="148">
        <f>O263*H263</f>
        <v>0</v>
      </c>
      <c r="Q263" s="148">
        <v>0</v>
      </c>
      <c r="R263" s="148">
        <f>Q263*H263</f>
        <v>0</v>
      </c>
      <c r="S263" s="148">
        <v>0.35</v>
      </c>
      <c r="T263" s="149">
        <f>S263*H263</f>
        <v>38.849999999999994</v>
      </c>
      <c r="AR263" s="150" t="s">
        <v>165</v>
      </c>
      <c r="AT263" s="150" t="s">
        <v>161</v>
      </c>
      <c r="AU263" s="150" t="s">
        <v>85</v>
      </c>
      <c r="AY263" s="16" t="s">
        <v>158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6" t="s">
        <v>83</v>
      </c>
      <c r="BK263" s="151">
        <f>ROUND(I263*H263,2)</f>
        <v>0</v>
      </c>
      <c r="BL263" s="16" t="s">
        <v>165</v>
      </c>
      <c r="BM263" s="150" t="s">
        <v>1980</v>
      </c>
    </row>
    <row r="264" spans="2:65" s="12" customFormat="1" ht="11.25">
      <c r="B264" s="152"/>
      <c r="D264" s="153" t="s">
        <v>192</v>
      </c>
      <c r="E264" s="154" t="s">
        <v>1</v>
      </c>
      <c r="F264" s="155" t="s">
        <v>1981</v>
      </c>
      <c r="H264" s="156">
        <v>111</v>
      </c>
      <c r="I264" s="157"/>
      <c r="L264" s="152"/>
      <c r="M264" s="158"/>
      <c r="T264" s="159"/>
      <c r="AT264" s="154" t="s">
        <v>192</v>
      </c>
      <c r="AU264" s="154" t="s">
        <v>85</v>
      </c>
      <c r="AV264" s="12" t="s">
        <v>85</v>
      </c>
      <c r="AW264" s="12" t="s">
        <v>32</v>
      </c>
      <c r="AX264" s="12" t="s">
        <v>83</v>
      </c>
      <c r="AY264" s="154" t="s">
        <v>158</v>
      </c>
    </row>
    <row r="265" spans="2:65" s="11" customFormat="1" ht="22.9" customHeight="1">
      <c r="B265" s="126"/>
      <c r="D265" s="127" t="s">
        <v>75</v>
      </c>
      <c r="E265" s="135" t="s">
        <v>314</v>
      </c>
      <c r="F265" s="135" t="s">
        <v>315</v>
      </c>
      <c r="I265" s="129"/>
      <c r="J265" s="136">
        <f>BK265</f>
        <v>0</v>
      </c>
      <c r="L265" s="126"/>
      <c r="M265" s="130"/>
      <c r="P265" s="131">
        <f>SUM(P266:P270)</f>
        <v>0</v>
      </c>
      <c r="R265" s="131">
        <f>SUM(R266:R270)</f>
        <v>0</v>
      </c>
      <c r="T265" s="132">
        <f>SUM(T266:T270)</f>
        <v>0</v>
      </c>
      <c r="AR265" s="127" t="s">
        <v>83</v>
      </c>
      <c r="AT265" s="133" t="s">
        <v>75</v>
      </c>
      <c r="AU265" s="133" t="s">
        <v>83</v>
      </c>
      <c r="AY265" s="127" t="s">
        <v>158</v>
      </c>
      <c r="BK265" s="134">
        <f>SUM(BK266:BK270)</f>
        <v>0</v>
      </c>
    </row>
    <row r="266" spans="2:65" s="1" customFormat="1" ht="16.5" customHeight="1">
      <c r="B266" s="137"/>
      <c r="C266" s="138" t="s">
        <v>555</v>
      </c>
      <c r="D266" s="138" t="s">
        <v>161</v>
      </c>
      <c r="E266" s="139" t="s">
        <v>994</v>
      </c>
      <c r="F266" s="140" t="s">
        <v>995</v>
      </c>
      <c r="G266" s="141" t="s">
        <v>205</v>
      </c>
      <c r="H266" s="142">
        <v>62.959000000000003</v>
      </c>
      <c r="I266" s="143"/>
      <c r="J266" s="144">
        <f>ROUND(I266*H266,2)</f>
        <v>0</v>
      </c>
      <c r="K266" s="145"/>
      <c r="L266" s="31"/>
      <c r="M266" s="146" t="s">
        <v>1</v>
      </c>
      <c r="N266" s="147" t="s">
        <v>41</v>
      </c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AR266" s="150" t="s">
        <v>165</v>
      </c>
      <c r="AT266" s="150" t="s">
        <v>161</v>
      </c>
      <c r="AU266" s="150" t="s">
        <v>85</v>
      </c>
      <c r="AY266" s="16" t="s">
        <v>158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6" t="s">
        <v>83</v>
      </c>
      <c r="BK266" s="151">
        <f>ROUND(I266*H266,2)</f>
        <v>0</v>
      </c>
      <c r="BL266" s="16" t="s">
        <v>165</v>
      </c>
      <c r="BM266" s="150" t="s">
        <v>1982</v>
      </c>
    </row>
    <row r="267" spans="2:65" s="1" customFormat="1" ht="24.2" customHeight="1">
      <c r="B267" s="137"/>
      <c r="C267" s="138" t="s">
        <v>560</v>
      </c>
      <c r="D267" s="138" t="s">
        <v>161</v>
      </c>
      <c r="E267" s="139" t="s">
        <v>997</v>
      </c>
      <c r="F267" s="140" t="s">
        <v>998</v>
      </c>
      <c r="G267" s="141" t="s">
        <v>205</v>
      </c>
      <c r="H267" s="142">
        <v>881.42600000000004</v>
      </c>
      <c r="I267" s="143"/>
      <c r="J267" s="144">
        <f>ROUND(I267*H267,2)</f>
        <v>0</v>
      </c>
      <c r="K267" s="145"/>
      <c r="L267" s="31"/>
      <c r="M267" s="146" t="s">
        <v>1</v>
      </c>
      <c r="N267" s="147" t="s">
        <v>41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165</v>
      </c>
      <c r="AT267" s="150" t="s">
        <v>161</v>
      </c>
      <c r="AU267" s="150" t="s">
        <v>85</v>
      </c>
      <c r="AY267" s="16" t="s">
        <v>158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6" t="s">
        <v>83</v>
      </c>
      <c r="BK267" s="151">
        <f>ROUND(I267*H267,2)</f>
        <v>0</v>
      </c>
      <c r="BL267" s="16" t="s">
        <v>165</v>
      </c>
      <c r="BM267" s="150" t="s">
        <v>1983</v>
      </c>
    </row>
    <row r="268" spans="2:65" s="12" customFormat="1" ht="11.25">
      <c r="B268" s="152"/>
      <c r="D268" s="153" t="s">
        <v>192</v>
      </c>
      <c r="F268" s="155" t="s">
        <v>1984</v>
      </c>
      <c r="H268" s="156">
        <v>881.42600000000004</v>
      </c>
      <c r="I268" s="157"/>
      <c r="L268" s="152"/>
      <c r="M268" s="158"/>
      <c r="T268" s="159"/>
      <c r="AT268" s="154" t="s">
        <v>192</v>
      </c>
      <c r="AU268" s="154" t="s">
        <v>85</v>
      </c>
      <c r="AV268" s="12" t="s">
        <v>85</v>
      </c>
      <c r="AW268" s="12" t="s">
        <v>3</v>
      </c>
      <c r="AX268" s="12" t="s">
        <v>83</v>
      </c>
      <c r="AY268" s="154" t="s">
        <v>158</v>
      </c>
    </row>
    <row r="269" spans="2:65" s="1" customFormat="1" ht="24.2" customHeight="1">
      <c r="B269" s="137"/>
      <c r="C269" s="138" t="s">
        <v>565</v>
      </c>
      <c r="D269" s="138" t="s">
        <v>161</v>
      </c>
      <c r="E269" s="139" t="s">
        <v>1985</v>
      </c>
      <c r="F269" s="140" t="s">
        <v>1986</v>
      </c>
      <c r="G269" s="141" t="s">
        <v>205</v>
      </c>
      <c r="H269" s="142">
        <v>62.959000000000003</v>
      </c>
      <c r="I269" s="143"/>
      <c r="J269" s="144">
        <f>ROUND(I269*H269,2)</f>
        <v>0</v>
      </c>
      <c r="K269" s="145"/>
      <c r="L269" s="31"/>
      <c r="M269" s="146" t="s">
        <v>1</v>
      </c>
      <c r="N269" s="147" t="s">
        <v>41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165</v>
      </c>
      <c r="AT269" s="150" t="s">
        <v>161</v>
      </c>
      <c r="AU269" s="150" t="s">
        <v>85</v>
      </c>
      <c r="AY269" s="16" t="s">
        <v>158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6" t="s">
        <v>83</v>
      </c>
      <c r="BK269" s="151">
        <f>ROUND(I269*H269,2)</f>
        <v>0</v>
      </c>
      <c r="BL269" s="16" t="s">
        <v>165</v>
      </c>
      <c r="BM269" s="150" t="s">
        <v>1987</v>
      </c>
    </row>
    <row r="270" spans="2:65" s="1" customFormat="1" ht="44.25" customHeight="1">
      <c r="B270" s="137"/>
      <c r="C270" s="138" t="s">
        <v>570</v>
      </c>
      <c r="D270" s="138" t="s">
        <v>161</v>
      </c>
      <c r="E270" s="139" t="s">
        <v>330</v>
      </c>
      <c r="F270" s="140" t="s">
        <v>331</v>
      </c>
      <c r="G270" s="141" t="s">
        <v>205</v>
      </c>
      <c r="H270" s="142">
        <v>62.959000000000003</v>
      </c>
      <c r="I270" s="143"/>
      <c r="J270" s="144">
        <f>ROUND(I270*H270,2)</f>
        <v>0</v>
      </c>
      <c r="K270" s="145"/>
      <c r="L270" s="31"/>
      <c r="M270" s="146" t="s">
        <v>1</v>
      </c>
      <c r="N270" s="147" t="s">
        <v>41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165</v>
      </c>
      <c r="AT270" s="150" t="s">
        <v>161</v>
      </c>
      <c r="AU270" s="150" t="s">
        <v>85</v>
      </c>
      <c r="AY270" s="16" t="s">
        <v>158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6" t="s">
        <v>83</v>
      </c>
      <c r="BK270" s="151">
        <f>ROUND(I270*H270,2)</f>
        <v>0</v>
      </c>
      <c r="BL270" s="16" t="s">
        <v>165</v>
      </c>
      <c r="BM270" s="150" t="s">
        <v>1988</v>
      </c>
    </row>
    <row r="271" spans="2:65" s="11" customFormat="1" ht="22.9" customHeight="1">
      <c r="B271" s="126"/>
      <c r="D271" s="127" t="s">
        <v>75</v>
      </c>
      <c r="E271" s="135" t="s">
        <v>333</v>
      </c>
      <c r="F271" s="135" t="s">
        <v>334</v>
      </c>
      <c r="I271" s="129"/>
      <c r="J271" s="136">
        <f>BK271</f>
        <v>0</v>
      </c>
      <c r="L271" s="126"/>
      <c r="M271" s="130"/>
      <c r="P271" s="131">
        <f>P272</f>
        <v>0</v>
      </c>
      <c r="R271" s="131">
        <f>R272</f>
        <v>0</v>
      </c>
      <c r="T271" s="132">
        <f>T272</f>
        <v>0</v>
      </c>
      <c r="AR271" s="127" t="s">
        <v>83</v>
      </c>
      <c r="AT271" s="133" t="s">
        <v>75</v>
      </c>
      <c r="AU271" s="133" t="s">
        <v>83</v>
      </c>
      <c r="AY271" s="127" t="s">
        <v>158</v>
      </c>
      <c r="BK271" s="134">
        <f>BK272</f>
        <v>0</v>
      </c>
    </row>
    <row r="272" spans="2:65" s="1" customFormat="1" ht="24.2" customHeight="1">
      <c r="B272" s="137"/>
      <c r="C272" s="138" t="s">
        <v>575</v>
      </c>
      <c r="D272" s="138" t="s">
        <v>161</v>
      </c>
      <c r="E272" s="139" t="s">
        <v>1989</v>
      </c>
      <c r="F272" s="140" t="s">
        <v>1990</v>
      </c>
      <c r="G272" s="141" t="s">
        <v>205</v>
      </c>
      <c r="H272" s="142">
        <v>188.976</v>
      </c>
      <c r="I272" s="143"/>
      <c r="J272" s="144">
        <f>ROUND(I272*H272,2)</f>
        <v>0</v>
      </c>
      <c r="K272" s="145"/>
      <c r="L272" s="31"/>
      <c r="M272" s="146" t="s">
        <v>1</v>
      </c>
      <c r="N272" s="147" t="s">
        <v>41</v>
      </c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AR272" s="150" t="s">
        <v>165</v>
      </c>
      <c r="AT272" s="150" t="s">
        <v>161</v>
      </c>
      <c r="AU272" s="150" t="s">
        <v>85</v>
      </c>
      <c r="AY272" s="16" t="s">
        <v>158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6" t="s">
        <v>83</v>
      </c>
      <c r="BK272" s="151">
        <f>ROUND(I272*H272,2)</f>
        <v>0</v>
      </c>
      <c r="BL272" s="16" t="s">
        <v>165</v>
      </c>
      <c r="BM272" s="150" t="s">
        <v>1991</v>
      </c>
    </row>
    <row r="273" spans="2:65" s="11" customFormat="1" ht="25.9" customHeight="1">
      <c r="B273" s="126"/>
      <c r="D273" s="127" t="s">
        <v>75</v>
      </c>
      <c r="E273" s="128" t="s">
        <v>715</v>
      </c>
      <c r="F273" s="128" t="s">
        <v>716</v>
      </c>
      <c r="I273" s="129"/>
      <c r="J273" s="116">
        <f>BK273</f>
        <v>0</v>
      </c>
      <c r="L273" s="126"/>
      <c r="M273" s="130"/>
      <c r="P273" s="131">
        <f>SUM(P274:P277)</f>
        <v>0</v>
      </c>
      <c r="R273" s="131">
        <f>SUM(R274:R277)</f>
        <v>0</v>
      </c>
      <c r="T273" s="132">
        <f>SUM(T274:T277)</f>
        <v>0</v>
      </c>
      <c r="AR273" s="127" t="s">
        <v>177</v>
      </c>
      <c r="AT273" s="133" t="s">
        <v>75</v>
      </c>
      <c r="AU273" s="133" t="s">
        <v>76</v>
      </c>
      <c r="AY273" s="127" t="s">
        <v>158</v>
      </c>
      <c r="BK273" s="134">
        <f>SUM(BK274:BK277)</f>
        <v>0</v>
      </c>
    </row>
    <row r="274" spans="2:65" s="1" customFormat="1" ht="16.5" customHeight="1">
      <c r="B274" s="137"/>
      <c r="C274" s="138" t="s">
        <v>581</v>
      </c>
      <c r="D274" s="138" t="s">
        <v>161</v>
      </c>
      <c r="E274" s="139" t="s">
        <v>718</v>
      </c>
      <c r="F274" s="140" t="s">
        <v>719</v>
      </c>
      <c r="G274" s="141" t="s">
        <v>164</v>
      </c>
      <c r="H274" s="142">
        <v>1</v>
      </c>
      <c r="I274" s="143"/>
      <c r="J274" s="144">
        <f>ROUND(I274*H274,2)</f>
        <v>0</v>
      </c>
      <c r="K274" s="145"/>
      <c r="L274" s="31"/>
      <c r="M274" s="146" t="s">
        <v>1</v>
      </c>
      <c r="N274" s="147" t="s">
        <v>41</v>
      </c>
      <c r="P274" s="148">
        <f>O274*H274</f>
        <v>0</v>
      </c>
      <c r="Q274" s="148">
        <v>0</v>
      </c>
      <c r="R274" s="148">
        <f>Q274*H274</f>
        <v>0</v>
      </c>
      <c r="S274" s="148">
        <v>0</v>
      </c>
      <c r="T274" s="149">
        <f>S274*H274</f>
        <v>0</v>
      </c>
      <c r="AR274" s="150" t="s">
        <v>720</v>
      </c>
      <c r="AT274" s="150" t="s">
        <v>161</v>
      </c>
      <c r="AU274" s="150" t="s">
        <v>83</v>
      </c>
      <c r="AY274" s="16" t="s">
        <v>158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6" t="s">
        <v>83</v>
      </c>
      <c r="BK274" s="151">
        <f>ROUND(I274*H274,2)</f>
        <v>0</v>
      </c>
      <c r="BL274" s="16" t="s">
        <v>720</v>
      </c>
      <c r="BM274" s="150" t="s">
        <v>1992</v>
      </c>
    </row>
    <row r="275" spans="2:65" s="1" customFormat="1" ht="16.5" customHeight="1">
      <c r="B275" s="137"/>
      <c r="C275" s="138" t="s">
        <v>584</v>
      </c>
      <c r="D275" s="138" t="s">
        <v>161</v>
      </c>
      <c r="E275" s="139" t="s">
        <v>723</v>
      </c>
      <c r="F275" s="140" t="s">
        <v>724</v>
      </c>
      <c r="G275" s="141" t="s">
        <v>725</v>
      </c>
      <c r="H275" s="185"/>
      <c r="I275" s="143"/>
      <c r="J275" s="144">
        <f>ROUND(I275*H275,2)</f>
        <v>0</v>
      </c>
      <c r="K275" s="145"/>
      <c r="L275" s="31"/>
      <c r="M275" s="146" t="s">
        <v>1</v>
      </c>
      <c r="N275" s="147" t="s">
        <v>41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720</v>
      </c>
      <c r="AT275" s="150" t="s">
        <v>161</v>
      </c>
      <c r="AU275" s="150" t="s">
        <v>83</v>
      </c>
      <c r="AY275" s="16" t="s">
        <v>158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6" t="s">
        <v>83</v>
      </c>
      <c r="BK275" s="151">
        <f>ROUND(I275*H275,2)</f>
        <v>0</v>
      </c>
      <c r="BL275" s="16" t="s">
        <v>720</v>
      </c>
      <c r="BM275" s="150" t="s">
        <v>1993</v>
      </c>
    </row>
    <row r="276" spans="2:65" s="1" customFormat="1" ht="16.5" customHeight="1">
      <c r="B276" s="137"/>
      <c r="C276" s="138" t="s">
        <v>590</v>
      </c>
      <c r="D276" s="138" t="s">
        <v>161</v>
      </c>
      <c r="E276" s="139" t="s">
        <v>732</v>
      </c>
      <c r="F276" s="140" t="s">
        <v>733</v>
      </c>
      <c r="G276" s="141" t="s">
        <v>725</v>
      </c>
      <c r="H276" s="185"/>
      <c r="I276" s="143"/>
      <c r="J276" s="144">
        <f>ROUND(I276*H276,2)</f>
        <v>0</v>
      </c>
      <c r="K276" s="145"/>
      <c r="L276" s="31"/>
      <c r="M276" s="146" t="s">
        <v>1</v>
      </c>
      <c r="N276" s="147" t="s">
        <v>41</v>
      </c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AR276" s="150" t="s">
        <v>720</v>
      </c>
      <c r="AT276" s="150" t="s">
        <v>161</v>
      </c>
      <c r="AU276" s="150" t="s">
        <v>83</v>
      </c>
      <c r="AY276" s="16" t="s">
        <v>158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6" t="s">
        <v>83</v>
      </c>
      <c r="BK276" s="151">
        <f>ROUND(I276*H276,2)</f>
        <v>0</v>
      </c>
      <c r="BL276" s="16" t="s">
        <v>720</v>
      </c>
      <c r="BM276" s="150" t="s">
        <v>1994</v>
      </c>
    </row>
    <row r="277" spans="2:65" s="1" customFormat="1" ht="16.5" customHeight="1">
      <c r="B277" s="137"/>
      <c r="C277" s="138" t="s">
        <v>596</v>
      </c>
      <c r="D277" s="138" t="s">
        <v>161</v>
      </c>
      <c r="E277" s="139" t="s">
        <v>736</v>
      </c>
      <c r="F277" s="140" t="s">
        <v>737</v>
      </c>
      <c r="G277" s="141" t="s">
        <v>725</v>
      </c>
      <c r="H277" s="185"/>
      <c r="I277" s="143"/>
      <c r="J277" s="144">
        <f>ROUND(I277*H277,2)</f>
        <v>0</v>
      </c>
      <c r="K277" s="145"/>
      <c r="L277" s="31"/>
      <c r="M277" s="146" t="s">
        <v>1</v>
      </c>
      <c r="N277" s="147" t="s">
        <v>41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720</v>
      </c>
      <c r="AT277" s="150" t="s">
        <v>161</v>
      </c>
      <c r="AU277" s="150" t="s">
        <v>83</v>
      </c>
      <c r="AY277" s="16" t="s">
        <v>158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6" t="s">
        <v>83</v>
      </c>
      <c r="BK277" s="151">
        <f>ROUND(I277*H277,2)</f>
        <v>0</v>
      </c>
      <c r="BL277" s="16" t="s">
        <v>720</v>
      </c>
      <c r="BM277" s="150" t="s">
        <v>1995</v>
      </c>
    </row>
    <row r="278" spans="2:65" s="1" customFormat="1" ht="49.9" customHeight="1">
      <c r="B278" s="31"/>
      <c r="E278" s="128" t="s">
        <v>739</v>
      </c>
      <c r="F278" s="128" t="s">
        <v>740</v>
      </c>
      <c r="J278" s="116">
        <f t="shared" ref="J278:J283" si="30">BK278</f>
        <v>0</v>
      </c>
      <c r="L278" s="31"/>
      <c r="M278" s="186"/>
      <c r="T278" s="55"/>
      <c r="AT278" s="16" t="s">
        <v>75</v>
      </c>
      <c r="AU278" s="16" t="s">
        <v>76</v>
      </c>
      <c r="AY278" s="16" t="s">
        <v>741</v>
      </c>
      <c r="BK278" s="151">
        <f>SUM(BK279:BK283)</f>
        <v>0</v>
      </c>
    </row>
    <row r="279" spans="2:65" s="1" customFormat="1" ht="16.350000000000001" customHeight="1">
      <c r="B279" s="31"/>
      <c r="C279" s="187" t="s">
        <v>1</v>
      </c>
      <c r="D279" s="187" t="s">
        <v>161</v>
      </c>
      <c r="E279" s="188" t="s">
        <v>1</v>
      </c>
      <c r="F279" s="189" t="s">
        <v>1</v>
      </c>
      <c r="G279" s="190" t="s">
        <v>1</v>
      </c>
      <c r="H279" s="191"/>
      <c r="I279" s="192"/>
      <c r="J279" s="193">
        <f t="shared" si="30"/>
        <v>0</v>
      </c>
      <c r="K279" s="194"/>
      <c r="L279" s="31"/>
      <c r="M279" s="195" t="s">
        <v>1</v>
      </c>
      <c r="N279" s="196" t="s">
        <v>41</v>
      </c>
      <c r="T279" s="55"/>
      <c r="AT279" s="16" t="s">
        <v>741</v>
      </c>
      <c r="AU279" s="16" t="s">
        <v>83</v>
      </c>
      <c r="AY279" s="16" t="s">
        <v>741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6" t="s">
        <v>83</v>
      </c>
      <c r="BK279" s="151">
        <f>I279*H279</f>
        <v>0</v>
      </c>
    </row>
    <row r="280" spans="2:65" s="1" customFormat="1" ht="16.350000000000001" customHeight="1">
      <c r="B280" s="31"/>
      <c r="C280" s="187" t="s">
        <v>1</v>
      </c>
      <c r="D280" s="187" t="s">
        <v>161</v>
      </c>
      <c r="E280" s="188" t="s">
        <v>1</v>
      </c>
      <c r="F280" s="189" t="s">
        <v>1</v>
      </c>
      <c r="G280" s="190" t="s">
        <v>1</v>
      </c>
      <c r="H280" s="191"/>
      <c r="I280" s="192"/>
      <c r="J280" s="193">
        <f t="shared" si="30"/>
        <v>0</v>
      </c>
      <c r="K280" s="194"/>
      <c r="L280" s="31"/>
      <c r="M280" s="195" t="s">
        <v>1</v>
      </c>
      <c r="N280" s="196" t="s">
        <v>41</v>
      </c>
      <c r="T280" s="55"/>
      <c r="AT280" s="16" t="s">
        <v>741</v>
      </c>
      <c r="AU280" s="16" t="s">
        <v>83</v>
      </c>
      <c r="AY280" s="16" t="s">
        <v>741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6" t="s">
        <v>83</v>
      </c>
      <c r="BK280" s="151">
        <f>I280*H280</f>
        <v>0</v>
      </c>
    </row>
    <row r="281" spans="2:65" s="1" customFormat="1" ht="16.350000000000001" customHeight="1">
      <c r="B281" s="31"/>
      <c r="C281" s="187" t="s">
        <v>1</v>
      </c>
      <c r="D281" s="187" t="s">
        <v>161</v>
      </c>
      <c r="E281" s="188" t="s">
        <v>1</v>
      </c>
      <c r="F281" s="189" t="s">
        <v>1</v>
      </c>
      <c r="G281" s="190" t="s">
        <v>1</v>
      </c>
      <c r="H281" s="191"/>
      <c r="I281" s="192"/>
      <c r="J281" s="193">
        <f t="shared" si="30"/>
        <v>0</v>
      </c>
      <c r="K281" s="194"/>
      <c r="L281" s="31"/>
      <c r="M281" s="195" t="s">
        <v>1</v>
      </c>
      <c r="N281" s="196" t="s">
        <v>41</v>
      </c>
      <c r="T281" s="55"/>
      <c r="AT281" s="16" t="s">
        <v>741</v>
      </c>
      <c r="AU281" s="16" t="s">
        <v>83</v>
      </c>
      <c r="AY281" s="16" t="s">
        <v>741</v>
      </c>
      <c r="BE281" s="151">
        <f>IF(N281="základní",J281,0)</f>
        <v>0</v>
      </c>
      <c r="BF281" s="151">
        <f>IF(N281="snížená",J281,0)</f>
        <v>0</v>
      </c>
      <c r="BG281" s="151">
        <f>IF(N281="zákl. přenesená",J281,0)</f>
        <v>0</v>
      </c>
      <c r="BH281" s="151">
        <f>IF(N281="sníž. přenesená",J281,0)</f>
        <v>0</v>
      </c>
      <c r="BI281" s="151">
        <f>IF(N281="nulová",J281,0)</f>
        <v>0</v>
      </c>
      <c r="BJ281" s="16" t="s">
        <v>83</v>
      </c>
      <c r="BK281" s="151">
        <f>I281*H281</f>
        <v>0</v>
      </c>
    </row>
    <row r="282" spans="2:65" s="1" customFormat="1" ht="16.350000000000001" customHeight="1">
      <c r="B282" s="31"/>
      <c r="C282" s="187" t="s">
        <v>1</v>
      </c>
      <c r="D282" s="187" t="s">
        <v>161</v>
      </c>
      <c r="E282" s="188" t="s">
        <v>1</v>
      </c>
      <c r="F282" s="189" t="s">
        <v>1</v>
      </c>
      <c r="G282" s="190" t="s">
        <v>1</v>
      </c>
      <c r="H282" s="191"/>
      <c r="I282" s="192"/>
      <c r="J282" s="193">
        <f t="shared" si="30"/>
        <v>0</v>
      </c>
      <c r="K282" s="194"/>
      <c r="L282" s="31"/>
      <c r="M282" s="195" t="s">
        <v>1</v>
      </c>
      <c r="N282" s="196" t="s">
        <v>41</v>
      </c>
      <c r="T282" s="55"/>
      <c r="AT282" s="16" t="s">
        <v>741</v>
      </c>
      <c r="AU282" s="16" t="s">
        <v>83</v>
      </c>
      <c r="AY282" s="16" t="s">
        <v>741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6" t="s">
        <v>83</v>
      </c>
      <c r="BK282" s="151">
        <f>I282*H282</f>
        <v>0</v>
      </c>
    </row>
    <row r="283" spans="2:65" s="1" customFormat="1" ht="16.350000000000001" customHeight="1">
      <c r="B283" s="31"/>
      <c r="C283" s="187" t="s">
        <v>1</v>
      </c>
      <c r="D283" s="187" t="s">
        <v>161</v>
      </c>
      <c r="E283" s="188" t="s">
        <v>1</v>
      </c>
      <c r="F283" s="189" t="s">
        <v>1</v>
      </c>
      <c r="G283" s="190" t="s">
        <v>1</v>
      </c>
      <c r="H283" s="191"/>
      <c r="I283" s="192"/>
      <c r="J283" s="193">
        <f t="shared" si="30"/>
        <v>0</v>
      </c>
      <c r="K283" s="194"/>
      <c r="L283" s="31"/>
      <c r="M283" s="195" t="s">
        <v>1</v>
      </c>
      <c r="N283" s="196" t="s">
        <v>41</v>
      </c>
      <c r="O283" s="197"/>
      <c r="P283" s="197"/>
      <c r="Q283" s="197"/>
      <c r="R283" s="197"/>
      <c r="S283" s="197"/>
      <c r="T283" s="198"/>
      <c r="AT283" s="16" t="s">
        <v>741</v>
      </c>
      <c r="AU283" s="16" t="s">
        <v>83</v>
      </c>
      <c r="AY283" s="16" t="s">
        <v>741</v>
      </c>
      <c r="BE283" s="151">
        <f>IF(N283="základní",J283,0)</f>
        <v>0</v>
      </c>
      <c r="BF283" s="151">
        <f>IF(N283="snížená",J283,0)</f>
        <v>0</v>
      </c>
      <c r="BG283" s="151">
        <f>IF(N283="zákl. přenesená",J283,0)</f>
        <v>0</v>
      </c>
      <c r="BH283" s="151">
        <f>IF(N283="sníž. přenesená",J283,0)</f>
        <v>0</v>
      </c>
      <c r="BI283" s="151">
        <f>IF(N283="nulová",J283,0)</f>
        <v>0</v>
      </c>
      <c r="BJ283" s="16" t="s">
        <v>83</v>
      </c>
      <c r="BK283" s="151">
        <f>I283*H283</f>
        <v>0</v>
      </c>
    </row>
    <row r="284" spans="2:65" s="1" customFormat="1" ht="6.95" customHeight="1">
      <c r="B284" s="43"/>
      <c r="C284" s="44"/>
      <c r="D284" s="44"/>
      <c r="E284" s="44"/>
      <c r="F284" s="44"/>
      <c r="G284" s="44"/>
      <c r="H284" s="44"/>
      <c r="I284" s="44"/>
      <c r="J284" s="44"/>
      <c r="K284" s="44"/>
      <c r="L284" s="31"/>
    </row>
  </sheetData>
  <autoFilter ref="C128:K283" xr:uid="{00000000-0009-0000-0000-00000A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79:D284" xr:uid="{00000000-0002-0000-0A00-000000000000}">
      <formula1>"K, M"</formula1>
    </dataValidation>
    <dataValidation type="list" allowBlank="1" showInputMessage="1" showErrorMessage="1" error="Povoleny jsou hodnoty základní, snížená, zákl. přenesená, sníž. přenesená, nulová." sqref="N279:N284" xr:uid="{00000000-0002-0000-0A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SO-01 - Základní škola</vt:lpstr>
      <vt:lpstr>SO-01 ZTI - Zdravotechnika</vt:lpstr>
      <vt:lpstr>SO-01 VZT - Vzduchotechnika</vt:lpstr>
      <vt:lpstr>SO-01 VYT - Vytápění</vt:lpstr>
      <vt:lpstr>SO-01 ELE - Elektromontáže</vt:lpstr>
      <vt:lpstr>SO-02 - Družina</vt:lpstr>
      <vt:lpstr>SO-02 ZTI - Zdravotechnika</vt:lpstr>
      <vt:lpstr>SO-02 VYT - Vytápění</vt:lpstr>
      <vt:lpstr>SO-02 ELE - Elektromontáže</vt:lpstr>
      <vt:lpstr>SO-03 - Venkovní prostor</vt:lpstr>
      <vt:lpstr>'Rekapitulace stavby'!Názvy_tisku</vt:lpstr>
      <vt:lpstr>'SO-01 - Základní škola'!Názvy_tisku</vt:lpstr>
      <vt:lpstr>'SO-01 ELE - Elektromontáže'!Názvy_tisku</vt:lpstr>
      <vt:lpstr>'SO-01 VYT - Vytápění'!Názvy_tisku</vt:lpstr>
      <vt:lpstr>'SO-01 VZT - Vzduchotechnika'!Názvy_tisku</vt:lpstr>
      <vt:lpstr>'SO-01 ZTI - Zdravotechnika'!Názvy_tisku</vt:lpstr>
      <vt:lpstr>'SO-02 - Družina'!Názvy_tisku</vt:lpstr>
      <vt:lpstr>'SO-02 ELE - Elektromontáže'!Názvy_tisku</vt:lpstr>
      <vt:lpstr>'SO-02 VYT - Vytápění'!Názvy_tisku</vt:lpstr>
      <vt:lpstr>'SO-02 ZTI - Zdravotechnika'!Názvy_tisku</vt:lpstr>
      <vt:lpstr>'SO-03 - Venkovní prostor'!Názvy_tisku</vt:lpstr>
      <vt:lpstr>'Rekapitulace stavby'!Oblast_tisku</vt:lpstr>
      <vt:lpstr>'SO-01 - Základní škola'!Oblast_tisku</vt:lpstr>
      <vt:lpstr>'SO-01 ELE - Elektromontáže'!Oblast_tisku</vt:lpstr>
      <vt:lpstr>'SO-01 VYT - Vytápění'!Oblast_tisku</vt:lpstr>
      <vt:lpstr>'SO-01 VZT - Vzduchotechnika'!Oblast_tisku</vt:lpstr>
      <vt:lpstr>'SO-01 ZTI - Zdravotechnika'!Oblast_tisku</vt:lpstr>
      <vt:lpstr>'SO-02 - Družina'!Oblast_tisku</vt:lpstr>
      <vt:lpstr>'SO-02 ELE - Elektromontáže'!Oblast_tisku</vt:lpstr>
      <vt:lpstr>'SO-02 VYT - Vytápění'!Oblast_tisku</vt:lpstr>
      <vt:lpstr>'SO-02 ZTI - Zdravotechnika'!Oblast_tisku</vt:lpstr>
      <vt:lpstr>'SO-03 - Venkovní prostor'!Oblast_tisku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Tomšů</dc:creator>
  <cp:lastModifiedBy>Michal Tomšů</cp:lastModifiedBy>
  <dcterms:created xsi:type="dcterms:W3CDTF">2024-02-20T15:08:27Z</dcterms:created>
  <dcterms:modified xsi:type="dcterms:W3CDTF">2024-02-20T15:09:26Z</dcterms:modified>
</cp:coreProperties>
</file>