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ninap\Documents\Práce\2024_01 Boa Projekt - Byty MČ\5_Lidická 40\revize 03\_rozpočet\"/>
    </mc:Choice>
  </mc:AlternateContent>
  <xr:revisionPtr revIDLastSave="0" documentId="8_{BA06591C-C2E3-406B-8E97-568481694BD0}" xr6:coauthVersionLast="47" xr6:coauthVersionMax="47" xr10:uidLastSave="{00000000-0000-0000-0000-000000000000}"/>
  <bookViews>
    <workbookView xWindow="-120" yWindow="-120" windowWidth="29040" windowHeight="15840" tabRatio="704" xr2:uid="{00000000-000D-0000-FFFF-FFFF00000000}"/>
  </bookViews>
  <sheets>
    <sheet name="Rekapitulace stavby" sheetId="1" r:id="rId1"/>
    <sheet name="ARS - Stavební část" sheetId="2" r:id="rId2"/>
    <sheet name="ZTI - Zdravotně technické..." sheetId="3" r:id="rId3"/>
    <sheet name="VZT - Vzduchotechnika" sheetId="4" r:id="rId4"/>
    <sheet name="ÚT - Vytápění" sheetId="5" r:id="rId5"/>
    <sheet name="EL - Elektroinstalace" sheetId="6" r:id="rId6"/>
    <sheet name="VRN - Vedlejší rozpočtové..." sheetId="7" r:id="rId7"/>
    <sheet name="Pokyny pro vyplnění" sheetId="8" r:id="rId8"/>
  </sheets>
  <definedNames>
    <definedName name="_xlnm._FilterDatabase" localSheetId="1" hidden="1">'ARS - Stavební část'!$C$103:$K$619</definedName>
    <definedName name="_xlnm._FilterDatabase" localSheetId="5" hidden="1">'EL - Elektroinstalace'!$C$85:$K$126</definedName>
    <definedName name="_xlnm._FilterDatabase" localSheetId="4" hidden="1">'ÚT - Vytápění'!$C$86:$K$96</definedName>
    <definedName name="_xlnm._FilterDatabase" localSheetId="6" hidden="1">'VRN - Vedlejší rozpočtové...'!$C$84:$K$107</definedName>
    <definedName name="_xlnm._FilterDatabase" localSheetId="3" hidden="1">'VZT - Vzduchotechnika'!$C$85:$K$101</definedName>
    <definedName name="_xlnm._FilterDatabase" localSheetId="2" hidden="1">'ZTI - Zdravotně technické...'!$C$88:$K$124</definedName>
    <definedName name="_xlnm.Print_Titles" localSheetId="1">'ARS - Stavební část'!$103:$103</definedName>
    <definedName name="_xlnm.Print_Titles" localSheetId="5">'EL - Elektroinstalace'!$85:$85</definedName>
    <definedName name="_xlnm.Print_Titles" localSheetId="0">'Rekapitulace stavby'!$54:$54</definedName>
    <definedName name="_xlnm.Print_Titles" localSheetId="4">'ÚT - Vytápění'!$86:$86</definedName>
    <definedName name="_xlnm.Print_Titles" localSheetId="6">'VRN - Vedlejší rozpočtové...'!$84:$84</definedName>
    <definedName name="_xlnm.Print_Titles" localSheetId="3">'VZT - Vzduchotechnika'!$85:$85</definedName>
    <definedName name="_xlnm.Print_Titles" localSheetId="2">'ZTI - Zdravotně technické...'!$88:$88</definedName>
    <definedName name="_xlnm.Print_Area" localSheetId="1">'ARS - Stavební část'!$C$4:$J$41,'ARS - Stavební část'!$C$47:$J$83,'ARS - Stavební část'!$C$89:$K$619</definedName>
    <definedName name="_xlnm.Print_Area" localSheetId="5">'EL - Elektroinstalace'!$C$4:$J$41,'EL - Elektroinstalace'!$C$47:$J$65,'EL - Elektroinstalace'!$C$71:$K$126</definedName>
    <definedName name="_xlnm.Print_Area" localSheetId="7">'Pokyny pro vyplnění'!$B$2:$K$71,'Pokyny pro vyplnění'!$B$74:$K$118,'Pokyny pro vyplnění'!$B$121:$K$161,'Pokyny pro vyplnění'!$B$164:$K$219</definedName>
    <definedName name="_xlnm.Print_Area" localSheetId="0">'Rekapitulace stavby'!$D$4:$AO$38,'Rekapitulace stavby'!$C$44:$AQ$64</definedName>
    <definedName name="_xlnm.Print_Area" localSheetId="4">'ÚT - Vytápění'!$C$4:$J$41,'ÚT - Vytápění'!$C$47:$J$66,'ÚT - Vytápění'!$C$72:$K$96</definedName>
    <definedName name="_xlnm.Print_Area" localSheetId="6">'VRN - Vedlejší rozpočtové...'!$C$4:$J$39,'VRN - Vedlejší rozpočtové...'!$C$45:$J$66,'VRN - Vedlejší rozpočtové...'!$C$72:$K$107</definedName>
    <definedName name="_xlnm.Print_Area" localSheetId="3">'VZT - Vzduchotechnika'!$C$4:$J$41,'VZT - Vzduchotechnika'!$C$47:$J$65,'VZT - Vzduchotechnika'!$C$71:$K$101</definedName>
    <definedName name="_xlnm.Print_Area" localSheetId="2">'ZTI - Zdravotně technické...'!$C$4:$J$41,'ZTI - Zdravotně technické...'!$C$47:$J$68,'ZTI - Zdravotně technické...'!$C$74:$K$124</definedName>
  </definedNames>
  <calcPr calcId="191029"/>
</workbook>
</file>

<file path=xl/calcChain.xml><?xml version="1.0" encoding="utf-8"?>
<calcChain xmlns="http://schemas.openxmlformats.org/spreadsheetml/2006/main">
  <c r="AQ62" i="1" l="1"/>
  <c r="AQ61" i="1"/>
  <c r="AQ60" i="1"/>
  <c r="AQ59" i="1"/>
  <c r="AQ58" i="1"/>
  <c r="AQ57" i="1"/>
  <c r="AQ56" i="1" s="1"/>
  <c r="AN27" i="1" s="1"/>
  <c r="V88" i="6"/>
  <c r="V89" i="6"/>
  <c r="V90" i="6"/>
  <c r="V91" i="6"/>
  <c r="V92" i="6"/>
  <c r="V93" i="6"/>
  <c r="V94" i="6"/>
  <c r="V95" i="6"/>
  <c r="V96" i="6"/>
  <c r="V97" i="6"/>
  <c r="V98" i="6"/>
  <c r="V99" i="6"/>
  <c r="V100" i="6"/>
  <c r="V101" i="6"/>
  <c r="V102" i="6"/>
  <c r="V103" i="6"/>
  <c r="V104" i="6"/>
  <c r="V105" i="6"/>
  <c r="V106" i="6"/>
  <c r="V107" i="6"/>
  <c r="V108" i="6"/>
  <c r="V109" i="6"/>
  <c r="V110" i="6"/>
  <c r="V111" i="6"/>
  <c r="V112" i="6"/>
  <c r="V113" i="6"/>
  <c r="V114" i="6"/>
  <c r="V115" i="6"/>
  <c r="V116" i="6"/>
  <c r="V117" i="6"/>
  <c r="V118" i="6"/>
  <c r="V119" i="6"/>
  <c r="V120" i="6"/>
  <c r="V121" i="6"/>
  <c r="V122" i="6"/>
  <c r="V123" i="6"/>
  <c r="V124" i="6"/>
  <c r="V125" i="6"/>
  <c r="V126" i="6"/>
  <c r="V87" i="6"/>
  <c r="U86" i="6" s="1"/>
  <c r="V89" i="5"/>
  <c r="V90" i="5"/>
  <c r="V91" i="5"/>
  <c r="V92" i="5"/>
  <c r="V93" i="5"/>
  <c r="V94" i="5"/>
  <c r="V95" i="5"/>
  <c r="V96" i="5"/>
  <c r="V88" i="5"/>
  <c r="V88" i="4"/>
  <c r="V89" i="4"/>
  <c r="V90" i="4"/>
  <c r="V91" i="4"/>
  <c r="V92" i="4"/>
  <c r="V93" i="4"/>
  <c r="V94" i="4"/>
  <c r="V95" i="4"/>
  <c r="V96" i="4"/>
  <c r="V97" i="4"/>
  <c r="V98" i="4"/>
  <c r="V99" i="4"/>
  <c r="V100" i="4"/>
  <c r="V101" i="4"/>
  <c r="V87" i="4"/>
  <c r="V91" i="3"/>
  <c r="V92" i="3"/>
  <c r="V93" i="3"/>
  <c r="V94" i="3"/>
  <c r="V95" i="3"/>
  <c r="V96" i="3"/>
  <c r="V97" i="3"/>
  <c r="V98" i="3"/>
  <c r="V99" i="3"/>
  <c r="V100" i="3"/>
  <c r="V101" i="3"/>
  <c r="V102" i="3"/>
  <c r="V103" i="3"/>
  <c r="V104" i="3"/>
  <c r="V105" i="3"/>
  <c r="V106" i="3"/>
  <c r="V107" i="3"/>
  <c r="V108" i="3"/>
  <c r="V109" i="3"/>
  <c r="V110" i="3"/>
  <c r="V111" i="3"/>
  <c r="V112" i="3"/>
  <c r="V113" i="3"/>
  <c r="V114" i="3"/>
  <c r="V115" i="3"/>
  <c r="V116" i="3"/>
  <c r="V117" i="3"/>
  <c r="V118" i="3"/>
  <c r="V119" i="3"/>
  <c r="V120" i="3"/>
  <c r="V121" i="3"/>
  <c r="V122" i="3"/>
  <c r="V123" i="3"/>
  <c r="V124" i="3"/>
  <c r="V90" i="3"/>
  <c r="V106" i="2"/>
  <c r="V107" i="2"/>
  <c r="V108" i="2"/>
  <c r="V109" i="2"/>
  <c r="V110" i="2"/>
  <c r="V111" i="2"/>
  <c r="V112" i="2"/>
  <c r="V113" i="2"/>
  <c r="U104" i="2" s="1"/>
  <c r="V114" i="2"/>
  <c r="V115" i="2"/>
  <c r="V116" i="2"/>
  <c r="V117" i="2"/>
  <c r="V118" i="2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0" i="2"/>
  <c r="V141" i="2"/>
  <c r="V142" i="2"/>
  <c r="V143" i="2"/>
  <c r="V144" i="2"/>
  <c r="V145" i="2"/>
  <c r="V146" i="2"/>
  <c r="V147" i="2"/>
  <c r="V148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161" i="2"/>
  <c r="V162" i="2"/>
  <c r="V163" i="2"/>
  <c r="V164" i="2"/>
  <c r="V165" i="2"/>
  <c r="V166" i="2"/>
  <c r="V167" i="2"/>
  <c r="V168" i="2"/>
  <c r="V169" i="2"/>
  <c r="V170" i="2"/>
  <c r="V171" i="2"/>
  <c r="V172" i="2"/>
  <c r="V173" i="2"/>
  <c r="V174" i="2"/>
  <c r="V175" i="2"/>
  <c r="V176" i="2"/>
  <c r="V177" i="2"/>
  <c r="V178" i="2"/>
  <c r="V179" i="2"/>
  <c r="V180" i="2"/>
  <c r="V181" i="2"/>
  <c r="V182" i="2"/>
  <c r="V183" i="2"/>
  <c r="V184" i="2"/>
  <c r="V185" i="2"/>
  <c r="V186" i="2"/>
  <c r="V187" i="2"/>
  <c r="V188" i="2"/>
  <c r="V189" i="2"/>
  <c r="V190" i="2"/>
  <c r="V191" i="2"/>
  <c r="V192" i="2"/>
  <c r="V193" i="2"/>
  <c r="V194" i="2"/>
  <c r="V195" i="2"/>
  <c r="V196" i="2"/>
  <c r="V197" i="2"/>
  <c r="V198" i="2"/>
  <c r="V199" i="2"/>
  <c r="V200" i="2"/>
  <c r="V201" i="2"/>
  <c r="V202" i="2"/>
  <c r="V203" i="2"/>
  <c r="V204" i="2"/>
  <c r="V205" i="2"/>
  <c r="V206" i="2"/>
  <c r="V207" i="2"/>
  <c r="V208" i="2"/>
  <c r="V209" i="2"/>
  <c r="V210" i="2"/>
  <c r="V211" i="2"/>
  <c r="V212" i="2"/>
  <c r="V213" i="2"/>
  <c r="V214" i="2"/>
  <c r="V215" i="2"/>
  <c r="V216" i="2"/>
  <c r="V217" i="2"/>
  <c r="V218" i="2"/>
  <c r="V219" i="2"/>
  <c r="V220" i="2"/>
  <c r="V221" i="2"/>
  <c r="V222" i="2"/>
  <c r="V223" i="2"/>
  <c r="V224" i="2"/>
  <c r="V225" i="2"/>
  <c r="V226" i="2"/>
  <c r="V227" i="2"/>
  <c r="V228" i="2"/>
  <c r="V229" i="2"/>
  <c r="V230" i="2"/>
  <c r="V231" i="2"/>
  <c r="V232" i="2"/>
  <c r="V233" i="2"/>
  <c r="V234" i="2"/>
  <c r="V235" i="2"/>
  <c r="V236" i="2"/>
  <c r="V237" i="2"/>
  <c r="V238" i="2"/>
  <c r="V239" i="2"/>
  <c r="V240" i="2"/>
  <c r="V241" i="2"/>
  <c r="V242" i="2"/>
  <c r="V243" i="2"/>
  <c r="V244" i="2"/>
  <c r="V245" i="2"/>
  <c r="V246" i="2"/>
  <c r="V247" i="2"/>
  <c r="V248" i="2"/>
  <c r="V249" i="2"/>
  <c r="V250" i="2"/>
  <c r="V251" i="2"/>
  <c r="V252" i="2"/>
  <c r="V253" i="2"/>
  <c r="V254" i="2"/>
  <c r="V255" i="2"/>
  <c r="V256" i="2"/>
  <c r="V257" i="2"/>
  <c r="V258" i="2"/>
  <c r="V259" i="2"/>
  <c r="V260" i="2"/>
  <c r="V261" i="2"/>
  <c r="V262" i="2"/>
  <c r="V263" i="2"/>
  <c r="V264" i="2"/>
  <c r="V265" i="2"/>
  <c r="V266" i="2"/>
  <c r="V267" i="2"/>
  <c r="V268" i="2"/>
  <c r="V269" i="2"/>
  <c r="V270" i="2"/>
  <c r="V271" i="2"/>
  <c r="V272" i="2"/>
  <c r="V273" i="2"/>
  <c r="V274" i="2"/>
  <c r="V275" i="2"/>
  <c r="V276" i="2"/>
  <c r="V277" i="2"/>
  <c r="V278" i="2"/>
  <c r="V279" i="2"/>
  <c r="V280" i="2"/>
  <c r="V281" i="2"/>
  <c r="V282" i="2"/>
  <c r="V283" i="2"/>
  <c r="V284" i="2"/>
  <c r="V285" i="2"/>
  <c r="V286" i="2"/>
  <c r="V287" i="2"/>
  <c r="V288" i="2"/>
  <c r="V289" i="2"/>
  <c r="V290" i="2"/>
  <c r="V291" i="2"/>
  <c r="V292" i="2"/>
  <c r="V293" i="2"/>
  <c r="V294" i="2"/>
  <c r="V295" i="2"/>
  <c r="V296" i="2"/>
  <c r="V297" i="2"/>
  <c r="V298" i="2"/>
  <c r="V299" i="2"/>
  <c r="V300" i="2"/>
  <c r="V301" i="2"/>
  <c r="V302" i="2"/>
  <c r="V303" i="2"/>
  <c r="V304" i="2"/>
  <c r="V305" i="2"/>
  <c r="V306" i="2"/>
  <c r="V307" i="2"/>
  <c r="V308" i="2"/>
  <c r="V309" i="2"/>
  <c r="V310" i="2"/>
  <c r="V311" i="2"/>
  <c r="V312" i="2"/>
  <c r="V313" i="2"/>
  <c r="V314" i="2"/>
  <c r="V315" i="2"/>
  <c r="V316" i="2"/>
  <c r="V317" i="2"/>
  <c r="V318" i="2"/>
  <c r="V319" i="2"/>
  <c r="V320" i="2"/>
  <c r="V321" i="2"/>
  <c r="V322" i="2"/>
  <c r="V323" i="2"/>
  <c r="V324" i="2"/>
  <c r="V325" i="2"/>
  <c r="V326" i="2"/>
  <c r="V327" i="2"/>
  <c r="V328" i="2"/>
  <c r="V329" i="2"/>
  <c r="V330" i="2"/>
  <c r="V331" i="2"/>
  <c r="V332" i="2"/>
  <c r="V333" i="2"/>
  <c r="V334" i="2"/>
  <c r="V335" i="2"/>
  <c r="V336" i="2"/>
  <c r="V337" i="2"/>
  <c r="V338" i="2"/>
  <c r="V339" i="2"/>
  <c r="V340" i="2"/>
  <c r="V341" i="2"/>
  <c r="V342" i="2"/>
  <c r="V343" i="2"/>
  <c r="V344" i="2"/>
  <c r="V345" i="2"/>
  <c r="V346" i="2"/>
  <c r="V347" i="2"/>
  <c r="V348" i="2"/>
  <c r="V349" i="2"/>
  <c r="V350" i="2"/>
  <c r="V351" i="2"/>
  <c r="V352" i="2"/>
  <c r="V353" i="2"/>
  <c r="V354" i="2"/>
  <c r="V355" i="2"/>
  <c r="V356" i="2"/>
  <c r="V357" i="2"/>
  <c r="V358" i="2"/>
  <c r="V359" i="2"/>
  <c r="V360" i="2"/>
  <c r="V361" i="2"/>
  <c r="V362" i="2"/>
  <c r="V363" i="2"/>
  <c r="V364" i="2"/>
  <c r="V365" i="2"/>
  <c r="V366" i="2"/>
  <c r="V367" i="2"/>
  <c r="V368" i="2"/>
  <c r="V369" i="2"/>
  <c r="V370" i="2"/>
  <c r="V371" i="2"/>
  <c r="V372" i="2"/>
  <c r="V373" i="2"/>
  <c r="V374" i="2"/>
  <c r="V375" i="2"/>
  <c r="V376" i="2"/>
  <c r="V377" i="2"/>
  <c r="V378" i="2"/>
  <c r="V379" i="2"/>
  <c r="V380" i="2"/>
  <c r="V381" i="2"/>
  <c r="V382" i="2"/>
  <c r="V383" i="2"/>
  <c r="V384" i="2"/>
  <c r="V385" i="2"/>
  <c r="V386" i="2"/>
  <c r="V387" i="2"/>
  <c r="V388" i="2"/>
  <c r="V389" i="2"/>
  <c r="V390" i="2"/>
  <c r="V391" i="2"/>
  <c r="V392" i="2"/>
  <c r="V393" i="2"/>
  <c r="V394" i="2"/>
  <c r="V395" i="2"/>
  <c r="V396" i="2"/>
  <c r="V397" i="2"/>
  <c r="V398" i="2"/>
  <c r="V399" i="2"/>
  <c r="V400" i="2"/>
  <c r="V401" i="2"/>
  <c r="V402" i="2"/>
  <c r="V403" i="2"/>
  <c r="V404" i="2"/>
  <c r="V405" i="2"/>
  <c r="V406" i="2"/>
  <c r="V407" i="2"/>
  <c r="V408" i="2"/>
  <c r="V409" i="2"/>
  <c r="V410" i="2"/>
  <c r="V411" i="2"/>
  <c r="V412" i="2"/>
  <c r="V413" i="2"/>
  <c r="V414" i="2"/>
  <c r="V415" i="2"/>
  <c r="V416" i="2"/>
  <c r="V417" i="2"/>
  <c r="V418" i="2"/>
  <c r="V419" i="2"/>
  <c r="V420" i="2"/>
  <c r="V421" i="2"/>
  <c r="V422" i="2"/>
  <c r="V423" i="2"/>
  <c r="V424" i="2"/>
  <c r="V425" i="2"/>
  <c r="V426" i="2"/>
  <c r="V427" i="2"/>
  <c r="V428" i="2"/>
  <c r="V429" i="2"/>
  <c r="V430" i="2"/>
  <c r="V431" i="2"/>
  <c r="V432" i="2"/>
  <c r="V433" i="2"/>
  <c r="V434" i="2"/>
  <c r="V435" i="2"/>
  <c r="V436" i="2"/>
  <c r="V437" i="2"/>
  <c r="V438" i="2"/>
  <c r="V439" i="2"/>
  <c r="V440" i="2"/>
  <c r="V441" i="2"/>
  <c r="V442" i="2"/>
  <c r="V443" i="2"/>
  <c r="V444" i="2"/>
  <c r="V445" i="2"/>
  <c r="V446" i="2"/>
  <c r="V447" i="2"/>
  <c r="V448" i="2"/>
  <c r="V449" i="2"/>
  <c r="V450" i="2"/>
  <c r="V451" i="2"/>
  <c r="V452" i="2"/>
  <c r="V453" i="2"/>
  <c r="V454" i="2"/>
  <c r="V455" i="2"/>
  <c r="V456" i="2"/>
  <c r="V457" i="2"/>
  <c r="V458" i="2"/>
  <c r="V459" i="2"/>
  <c r="V460" i="2"/>
  <c r="V461" i="2"/>
  <c r="V462" i="2"/>
  <c r="V463" i="2"/>
  <c r="V464" i="2"/>
  <c r="V465" i="2"/>
  <c r="V466" i="2"/>
  <c r="V467" i="2"/>
  <c r="V468" i="2"/>
  <c r="V469" i="2"/>
  <c r="V470" i="2"/>
  <c r="V471" i="2"/>
  <c r="V472" i="2"/>
  <c r="V473" i="2"/>
  <c r="V474" i="2"/>
  <c r="V475" i="2"/>
  <c r="V476" i="2"/>
  <c r="V477" i="2"/>
  <c r="V478" i="2"/>
  <c r="V479" i="2"/>
  <c r="V480" i="2"/>
  <c r="V481" i="2"/>
  <c r="V482" i="2"/>
  <c r="V483" i="2"/>
  <c r="V484" i="2"/>
  <c r="V485" i="2"/>
  <c r="V486" i="2"/>
  <c r="V487" i="2"/>
  <c r="V488" i="2"/>
  <c r="V489" i="2"/>
  <c r="V490" i="2"/>
  <c r="V491" i="2"/>
  <c r="V492" i="2"/>
  <c r="V493" i="2"/>
  <c r="V494" i="2"/>
  <c r="V495" i="2"/>
  <c r="V496" i="2"/>
  <c r="V497" i="2"/>
  <c r="V498" i="2"/>
  <c r="V499" i="2"/>
  <c r="V500" i="2"/>
  <c r="V501" i="2"/>
  <c r="V502" i="2"/>
  <c r="V503" i="2"/>
  <c r="V504" i="2"/>
  <c r="V505" i="2"/>
  <c r="V506" i="2"/>
  <c r="V507" i="2"/>
  <c r="V508" i="2"/>
  <c r="V509" i="2"/>
  <c r="V510" i="2"/>
  <c r="V511" i="2"/>
  <c r="V512" i="2"/>
  <c r="V513" i="2"/>
  <c r="V514" i="2"/>
  <c r="V515" i="2"/>
  <c r="V516" i="2"/>
  <c r="V517" i="2"/>
  <c r="V518" i="2"/>
  <c r="V519" i="2"/>
  <c r="V520" i="2"/>
  <c r="V521" i="2"/>
  <c r="V522" i="2"/>
  <c r="V523" i="2"/>
  <c r="V524" i="2"/>
  <c r="V525" i="2"/>
  <c r="V526" i="2"/>
  <c r="V527" i="2"/>
  <c r="V528" i="2"/>
  <c r="V529" i="2"/>
  <c r="V530" i="2"/>
  <c r="V531" i="2"/>
  <c r="V532" i="2"/>
  <c r="V533" i="2"/>
  <c r="V534" i="2"/>
  <c r="V535" i="2"/>
  <c r="V536" i="2"/>
  <c r="V537" i="2"/>
  <c r="V538" i="2"/>
  <c r="V539" i="2"/>
  <c r="V540" i="2"/>
  <c r="V541" i="2"/>
  <c r="V542" i="2"/>
  <c r="V543" i="2"/>
  <c r="V544" i="2"/>
  <c r="V545" i="2"/>
  <c r="V546" i="2"/>
  <c r="V547" i="2"/>
  <c r="V548" i="2"/>
  <c r="V549" i="2"/>
  <c r="V550" i="2"/>
  <c r="V551" i="2"/>
  <c r="V552" i="2"/>
  <c r="V553" i="2"/>
  <c r="V554" i="2"/>
  <c r="V555" i="2"/>
  <c r="V556" i="2"/>
  <c r="V557" i="2"/>
  <c r="V558" i="2"/>
  <c r="V559" i="2"/>
  <c r="V560" i="2"/>
  <c r="V561" i="2"/>
  <c r="V562" i="2"/>
  <c r="V563" i="2"/>
  <c r="V564" i="2"/>
  <c r="V565" i="2"/>
  <c r="V566" i="2"/>
  <c r="V567" i="2"/>
  <c r="V568" i="2"/>
  <c r="V569" i="2"/>
  <c r="V570" i="2"/>
  <c r="V571" i="2"/>
  <c r="V572" i="2"/>
  <c r="V573" i="2"/>
  <c r="V574" i="2"/>
  <c r="V575" i="2"/>
  <c r="V576" i="2"/>
  <c r="V577" i="2"/>
  <c r="V578" i="2"/>
  <c r="V579" i="2"/>
  <c r="V580" i="2"/>
  <c r="V581" i="2"/>
  <c r="V582" i="2"/>
  <c r="V583" i="2"/>
  <c r="V584" i="2"/>
  <c r="V585" i="2"/>
  <c r="V586" i="2"/>
  <c r="V587" i="2"/>
  <c r="V588" i="2"/>
  <c r="V589" i="2"/>
  <c r="V590" i="2"/>
  <c r="V591" i="2"/>
  <c r="V592" i="2"/>
  <c r="V593" i="2"/>
  <c r="V594" i="2"/>
  <c r="V595" i="2"/>
  <c r="V596" i="2"/>
  <c r="V597" i="2"/>
  <c r="V598" i="2"/>
  <c r="V599" i="2"/>
  <c r="V600" i="2"/>
  <c r="V601" i="2"/>
  <c r="V602" i="2"/>
  <c r="V603" i="2"/>
  <c r="V604" i="2"/>
  <c r="V605" i="2"/>
  <c r="V606" i="2"/>
  <c r="V607" i="2"/>
  <c r="V608" i="2"/>
  <c r="V609" i="2"/>
  <c r="V610" i="2"/>
  <c r="V611" i="2"/>
  <c r="V612" i="2"/>
  <c r="V613" i="2"/>
  <c r="V614" i="2"/>
  <c r="V615" i="2"/>
  <c r="V616" i="2"/>
  <c r="V617" i="2"/>
  <c r="V618" i="2"/>
  <c r="V619" i="2"/>
  <c r="V105" i="2"/>
  <c r="J37" i="7"/>
  <c r="J36" i="7"/>
  <c r="AY63" i="1"/>
  <c r="J35" i="7"/>
  <c r="AX63" i="1" s="1"/>
  <c r="BI106" i="7"/>
  <c r="BH106" i="7"/>
  <c r="BG106" i="7"/>
  <c r="BE106" i="7"/>
  <c r="T106" i="7"/>
  <c r="R106" i="7"/>
  <c r="P106" i="7"/>
  <c r="BI105" i="7"/>
  <c r="BH105" i="7"/>
  <c r="BG105" i="7"/>
  <c r="BE105" i="7"/>
  <c r="T105" i="7"/>
  <c r="R105" i="7"/>
  <c r="P105" i="7"/>
  <c r="BI103" i="7"/>
  <c r="BH103" i="7"/>
  <c r="BG103" i="7"/>
  <c r="BE103" i="7"/>
  <c r="T103" i="7"/>
  <c r="R103" i="7"/>
  <c r="P103" i="7"/>
  <c r="BI99" i="7"/>
  <c r="BH99" i="7"/>
  <c r="BG99" i="7"/>
  <c r="BE99" i="7"/>
  <c r="T99" i="7"/>
  <c r="T98" i="7"/>
  <c r="R99" i="7"/>
  <c r="R98" i="7" s="1"/>
  <c r="P99" i="7"/>
  <c r="P98" i="7"/>
  <c r="BI96" i="7"/>
  <c r="BH96" i="7"/>
  <c r="BG96" i="7"/>
  <c r="BE96" i="7"/>
  <c r="T96" i="7"/>
  <c r="T95" i="7" s="1"/>
  <c r="R96" i="7"/>
  <c r="R95" i="7"/>
  <c r="P96" i="7"/>
  <c r="P95" i="7"/>
  <c r="BI93" i="7"/>
  <c r="BH93" i="7"/>
  <c r="BG93" i="7"/>
  <c r="BE93" i="7"/>
  <c r="T93" i="7"/>
  <c r="R93" i="7"/>
  <c r="P93" i="7"/>
  <c r="BI91" i="7"/>
  <c r="BH91" i="7"/>
  <c r="BG91" i="7"/>
  <c r="BE91" i="7"/>
  <c r="T91" i="7"/>
  <c r="R91" i="7"/>
  <c r="P91" i="7"/>
  <c r="BI88" i="7"/>
  <c r="BH88" i="7"/>
  <c r="BG88" i="7"/>
  <c r="BE88" i="7"/>
  <c r="T88" i="7"/>
  <c r="T87" i="7" s="1"/>
  <c r="R88" i="7"/>
  <c r="R87" i="7"/>
  <c r="P88" i="7"/>
  <c r="P87" i="7"/>
  <c r="J81" i="7"/>
  <c r="F81" i="7"/>
  <c r="F79" i="7"/>
  <c r="E77" i="7"/>
  <c r="J54" i="7"/>
  <c r="F54" i="7"/>
  <c r="F52" i="7"/>
  <c r="E50" i="7"/>
  <c r="J24" i="7"/>
  <c r="E24" i="7"/>
  <c r="J82" i="7" s="1"/>
  <c r="J23" i="7"/>
  <c r="J18" i="7"/>
  <c r="E18" i="7"/>
  <c r="F82" i="7" s="1"/>
  <c r="J17" i="7"/>
  <c r="J12" i="7"/>
  <c r="J79" i="7"/>
  <c r="E7" i="7"/>
  <c r="E75" i="7"/>
  <c r="J39" i="6"/>
  <c r="J38" i="6"/>
  <c r="AY62" i="1" s="1"/>
  <c r="J37" i="6"/>
  <c r="AX62" i="1"/>
  <c r="BI126" i="6"/>
  <c r="BH126" i="6"/>
  <c r="BG126" i="6"/>
  <c r="BE126" i="6"/>
  <c r="T126" i="6"/>
  <c r="R126" i="6"/>
  <c r="P126" i="6"/>
  <c r="BI125" i="6"/>
  <c r="BH125" i="6"/>
  <c r="BG125" i="6"/>
  <c r="BE125" i="6"/>
  <c r="T125" i="6"/>
  <c r="R125" i="6"/>
  <c r="P125" i="6"/>
  <c r="BI124" i="6"/>
  <c r="BH124" i="6"/>
  <c r="BG124" i="6"/>
  <c r="BE124" i="6"/>
  <c r="T124" i="6"/>
  <c r="R124" i="6"/>
  <c r="P124" i="6"/>
  <c r="BI123" i="6"/>
  <c r="BH123" i="6"/>
  <c r="BG123" i="6"/>
  <c r="BE123" i="6"/>
  <c r="T123" i="6"/>
  <c r="R123" i="6"/>
  <c r="P123" i="6"/>
  <c r="BI122" i="6"/>
  <c r="BH122" i="6"/>
  <c r="BG122" i="6"/>
  <c r="BE122" i="6"/>
  <c r="T122" i="6"/>
  <c r="R122" i="6"/>
  <c r="P122" i="6"/>
  <c r="BI121" i="6"/>
  <c r="BH121" i="6"/>
  <c r="BG121" i="6"/>
  <c r="BE121" i="6"/>
  <c r="T121" i="6"/>
  <c r="R121" i="6"/>
  <c r="P121" i="6"/>
  <c r="BI120" i="6"/>
  <c r="BH120" i="6"/>
  <c r="BG120" i="6"/>
  <c r="BE120" i="6"/>
  <c r="T120" i="6"/>
  <c r="R120" i="6"/>
  <c r="P120" i="6"/>
  <c r="BI119" i="6"/>
  <c r="BH119" i="6"/>
  <c r="BG119" i="6"/>
  <c r="BE119" i="6"/>
  <c r="T119" i="6"/>
  <c r="R119" i="6"/>
  <c r="P119" i="6"/>
  <c r="BI118" i="6"/>
  <c r="BH118" i="6"/>
  <c r="BG118" i="6"/>
  <c r="BE118" i="6"/>
  <c r="T118" i="6"/>
  <c r="R118" i="6"/>
  <c r="P118" i="6"/>
  <c r="BI117" i="6"/>
  <c r="BH117" i="6"/>
  <c r="BG117" i="6"/>
  <c r="BE117" i="6"/>
  <c r="T117" i="6"/>
  <c r="R117" i="6"/>
  <c r="P117" i="6"/>
  <c r="BI116" i="6"/>
  <c r="BH116" i="6"/>
  <c r="BG116" i="6"/>
  <c r="BE116" i="6"/>
  <c r="T116" i="6"/>
  <c r="R116" i="6"/>
  <c r="P116" i="6"/>
  <c r="BI115" i="6"/>
  <c r="BH115" i="6"/>
  <c r="BG115" i="6"/>
  <c r="BE115" i="6"/>
  <c r="T115" i="6"/>
  <c r="R115" i="6"/>
  <c r="P115" i="6"/>
  <c r="BI114" i="6"/>
  <c r="BH114" i="6"/>
  <c r="BG114" i="6"/>
  <c r="BE114" i="6"/>
  <c r="T114" i="6"/>
  <c r="R114" i="6"/>
  <c r="P114" i="6"/>
  <c r="BI113" i="6"/>
  <c r="BH113" i="6"/>
  <c r="BG113" i="6"/>
  <c r="BE113" i="6"/>
  <c r="T113" i="6"/>
  <c r="R113" i="6"/>
  <c r="P113" i="6"/>
  <c r="BI112" i="6"/>
  <c r="BH112" i="6"/>
  <c r="BG112" i="6"/>
  <c r="BE112" i="6"/>
  <c r="T112" i="6"/>
  <c r="R112" i="6"/>
  <c r="P112" i="6"/>
  <c r="BI111" i="6"/>
  <c r="BH111" i="6"/>
  <c r="BG111" i="6"/>
  <c r="BE111" i="6"/>
  <c r="T111" i="6"/>
  <c r="R111" i="6"/>
  <c r="P111" i="6"/>
  <c r="BI110" i="6"/>
  <c r="BH110" i="6"/>
  <c r="BG110" i="6"/>
  <c r="BE110" i="6"/>
  <c r="T110" i="6"/>
  <c r="R110" i="6"/>
  <c r="P110" i="6"/>
  <c r="BI109" i="6"/>
  <c r="BH109" i="6"/>
  <c r="BG109" i="6"/>
  <c r="BE109" i="6"/>
  <c r="T109" i="6"/>
  <c r="R109" i="6"/>
  <c r="P109" i="6"/>
  <c r="BI108" i="6"/>
  <c r="BH108" i="6"/>
  <c r="BG108" i="6"/>
  <c r="BE108" i="6"/>
  <c r="T108" i="6"/>
  <c r="R108" i="6"/>
  <c r="P108" i="6"/>
  <c r="BI107" i="6"/>
  <c r="BH107" i="6"/>
  <c r="BG107" i="6"/>
  <c r="BE107" i="6"/>
  <c r="T107" i="6"/>
  <c r="R107" i="6"/>
  <c r="P107" i="6"/>
  <c r="BI106" i="6"/>
  <c r="BH106" i="6"/>
  <c r="BG106" i="6"/>
  <c r="BE106" i="6"/>
  <c r="T106" i="6"/>
  <c r="R106" i="6"/>
  <c r="P106" i="6"/>
  <c r="BI105" i="6"/>
  <c r="BH105" i="6"/>
  <c r="BG105" i="6"/>
  <c r="BE105" i="6"/>
  <c r="T105" i="6"/>
  <c r="R105" i="6"/>
  <c r="P105" i="6"/>
  <c r="BI104" i="6"/>
  <c r="BH104" i="6"/>
  <c r="BG104" i="6"/>
  <c r="BE104" i="6"/>
  <c r="T104" i="6"/>
  <c r="R104" i="6"/>
  <c r="P104" i="6"/>
  <c r="BI103" i="6"/>
  <c r="BH103" i="6"/>
  <c r="BG103" i="6"/>
  <c r="BE103" i="6"/>
  <c r="T103" i="6"/>
  <c r="R103" i="6"/>
  <c r="P103" i="6"/>
  <c r="BI102" i="6"/>
  <c r="BH102" i="6"/>
  <c r="BG102" i="6"/>
  <c r="BE102" i="6"/>
  <c r="T102" i="6"/>
  <c r="R102" i="6"/>
  <c r="P102" i="6"/>
  <c r="BI101" i="6"/>
  <c r="BH101" i="6"/>
  <c r="BG101" i="6"/>
  <c r="BE101" i="6"/>
  <c r="T101" i="6"/>
  <c r="R101" i="6"/>
  <c r="P101" i="6"/>
  <c r="BI100" i="6"/>
  <c r="BH100" i="6"/>
  <c r="BG100" i="6"/>
  <c r="BE100" i="6"/>
  <c r="T100" i="6"/>
  <c r="R100" i="6"/>
  <c r="P100" i="6"/>
  <c r="BI99" i="6"/>
  <c r="BH99" i="6"/>
  <c r="BG99" i="6"/>
  <c r="BE99" i="6"/>
  <c r="T99" i="6"/>
  <c r="R99" i="6"/>
  <c r="P99" i="6"/>
  <c r="BI98" i="6"/>
  <c r="BH98" i="6"/>
  <c r="BG98" i="6"/>
  <c r="BE98" i="6"/>
  <c r="T98" i="6"/>
  <c r="R98" i="6"/>
  <c r="P98" i="6"/>
  <c r="BI97" i="6"/>
  <c r="BH97" i="6"/>
  <c r="BG97" i="6"/>
  <c r="BE97" i="6"/>
  <c r="T97" i="6"/>
  <c r="R97" i="6"/>
  <c r="P97" i="6"/>
  <c r="BI96" i="6"/>
  <c r="BH96" i="6"/>
  <c r="BG96" i="6"/>
  <c r="BE96" i="6"/>
  <c r="T96" i="6"/>
  <c r="R96" i="6"/>
  <c r="P96" i="6"/>
  <c r="BI95" i="6"/>
  <c r="BH95" i="6"/>
  <c r="BG95" i="6"/>
  <c r="BE95" i="6"/>
  <c r="T95" i="6"/>
  <c r="R95" i="6"/>
  <c r="P95" i="6"/>
  <c r="BI94" i="6"/>
  <c r="BH94" i="6"/>
  <c r="BG94" i="6"/>
  <c r="BE94" i="6"/>
  <c r="T94" i="6"/>
  <c r="R94" i="6"/>
  <c r="P94" i="6"/>
  <c r="BI93" i="6"/>
  <c r="BH93" i="6"/>
  <c r="BG93" i="6"/>
  <c r="BE93" i="6"/>
  <c r="T93" i="6"/>
  <c r="R93" i="6"/>
  <c r="P93" i="6"/>
  <c r="BI92" i="6"/>
  <c r="BH92" i="6"/>
  <c r="BG92" i="6"/>
  <c r="BE92" i="6"/>
  <c r="T92" i="6"/>
  <c r="R92" i="6"/>
  <c r="P92" i="6"/>
  <c r="BI91" i="6"/>
  <c r="BH91" i="6"/>
  <c r="BG91" i="6"/>
  <c r="BE91" i="6"/>
  <c r="T91" i="6"/>
  <c r="R91" i="6"/>
  <c r="P91" i="6"/>
  <c r="BI90" i="6"/>
  <c r="BH90" i="6"/>
  <c r="BG90" i="6"/>
  <c r="BE90" i="6"/>
  <c r="T90" i="6"/>
  <c r="R90" i="6"/>
  <c r="P90" i="6"/>
  <c r="BI89" i="6"/>
  <c r="BH89" i="6"/>
  <c r="BG89" i="6"/>
  <c r="BE89" i="6"/>
  <c r="T89" i="6"/>
  <c r="R89" i="6"/>
  <c r="P89" i="6"/>
  <c r="BI88" i="6"/>
  <c r="BH88" i="6"/>
  <c r="BG88" i="6"/>
  <c r="BE88" i="6"/>
  <c r="T88" i="6"/>
  <c r="R88" i="6"/>
  <c r="P88" i="6"/>
  <c r="J82" i="6"/>
  <c r="F82" i="6"/>
  <c r="F80" i="6"/>
  <c r="E78" i="6"/>
  <c r="J58" i="6"/>
  <c r="F58" i="6"/>
  <c r="F56" i="6"/>
  <c r="E54" i="6"/>
  <c r="J26" i="6"/>
  <c r="E26" i="6"/>
  <c r="J83" i="6" s="1"/>
  <c r="J25" i="6"/>
  <c r="J20" i="6"/>
  <c r="E20" i="6"/>
  <c r="F59" i="6"/>
  <c r="J19" i="6"/>
  <c r="J14" i="6"/>
  <c r="J56" i="6"/>
  <c r="E7" i="6"/>
  <c r="E74" i="6"/>
  <c r="J39" i="5"/>
  <c r="J38" i="5"/>
  <c r="AY61" i="1"/>
  <c r="J37" i="5"/>
  <c r="AX61" i="1" s="1"/>
  <c r="BI96" i="5"/>
  <c r="BH96" i="5"/>
  <c r="BG96" i="5"/>
  <c r="BE96" i="5"/>
  <c r="T96" i="5"/>
  <c r="T95" i="5"/>
  <c r="R96" i="5"/>
  <c r="R95" i="5" s="1"/>
  <c r="P96" i="5"/>
  <c r="P95" i="5" s="1"/>
  <c r="BI93" i="5"/>
  <c r="BH93" i="5"/>
  <c r="BG93" i="5"/>
  <c r="BE93" i="5"/>
  <c r="T93" i="5"/>
  <c r="R93" i="5"/>
  <c r="P93" i="5"/>
  <c r="BI91" i="5"/>
  <c r="BH91" i="5"/>
  <c r="BG91" i="5"/>
  <c r="BE91" i="5"/>
  <c r="T91" i="5"/>
  <c r="R91" i="5"/>
  <c r="P91" i="5"/>
  <c r="BI89" i="5"/>
  <c r="BH89" i="5"/>
  <c r="BG89" i="5"/>
  <c r="BE89" i="5"/>
  <c r="T89" i="5"/>
  <c r="R89" i="5"/>
  <c r="P89" i="5"/>
  <c r="J83" i="5"/>
  <c r="F83" i="5"/>
  <c r="F81" i="5"/>
  <c r="E79" i="5"/>
  <c r="J58" i="5"/>
  <c r="F58" i="5"/>
  <c r="F56" i="5"/>
  <c r="E54" i="5"/>
  <c r="J26" i="5"/>
  <c r="E26" i="5"/>
  <c r="J59" i="5" s="1"/>
  <c r="J25" i="5"/>
  <c r="J20" i="5"/>
  <c r="E20" i="5"/>
  <c r="F84" i="5" s="1"/>
  <c r="J19" i="5"/>
  <c r="J14" i="5"/>
  <c r="J56" i="5"/>
  <c r="E7" i="5"/>
  <c r="E50" i="5" s="1"/>
  <c r="J39" i="4"/>
  <c r="J38" i="4"/>
  <c r="AY60" i="1"/>
  <c r="J37" i="4"/>
  <c r="AX60" i="1" s="1"/>
  <c r="BI101" i="4"/>
  <c r="BH101" i="4"/>
  <c r="BG101" i="4"/>
  <c r="BE101" i="4"/>
  <c r="T101" i="4"/>
  <c r="R101" i="4"/>
  <c r="P101" i="4"/>
  <c r="BI100" i="4"/>
  <c r="BH100" i="4"/>
  <c r="BG100" i="4"/>
  <c r="BE100" i="4"/>
  <c r="T100" i="4"/>
  <c r="R100" i="4"/>
  <c r="P100" i="4"/>
  <c r="BI99" i="4"/>
  <c r="BH99" i="4"/>
  <c r="BG99" i="4"/>
  <c r="BE99" i="4"/>
  <c r="T99" i="4"/>
  <c r="R99" i="4"/>
  <c r="P99" i="4"/>
  <c r="BI98" i="4"/>
  <c r="BH98" i="4"/>
  <c r="BG98" i="4"/>
  <c r="BE98" i="4"/>
  <c r="T98" i="4"/>
  <c r="R98" i="4"/>
  <c r="P98" i="4"/>
  <c r="BI97" i="4"/>
  <c r="BH97" i="4"/>
  <c r="BG97" i="4"/>
  <c r="BE97" i="4"/>
  <c r="T97" i="4"/>
  <c r="R97" i="4"/>
  <c r="P97" i="4"/>
  <c r="BI96" i="4"/>
  <c r="BH96" i="4"/>
  <c r="BG96" i="4"/>
  <c r="BE96" i="4"/>
  <c r="T96" i="4"/>
  <c r="R96" i="4"/>
  <c r="P96" i="4"/>
  <c r="BI95" i="4"/>
  <c r="BH95" i="4"/>
  <c r="BG95" i="4"/>
  <c r="BE95" i="4"/>
  <c r="T95" i="4"/>
  <c r="R95" i="4"/>
  <c r="P95" i="4"/>
  <c r="BI94" i="4"/>
  <c r="BH94" i="4"/>
  <c r="BG94" i="4"/>
  <c r="BE94" i="4"/>
  <c r="T94" i="4"/>
  <c r="R94" i="4"/>
  <c r="P94" i="4"/>
  <c r="BI93" i="4"/>
  <c r="BH93" i="4"/>
  <c r="BG93" i="4"/>
  <c r="BE93" i="4"/>
  <c r="T93" i="4"/>
  <c r="R93" i="4"/>
  <c r="P93" i="4"/>
  <c r="BI92" i="4"/>
  <c r="BH92" i="4"/>
  <c r="BG92" i="4"/>
  <c r="BE92" i="4"/>
  <c r="T92" i="4"/>
  <c r="R92" i="4"/>
  <c r="P92" i="4"/>
  <c r="BI91" i="4"/>
  <c r="BH91" i="4"/>
  <c r="BG91" i="4"/>
  <c r="BE91" i="4"/>
  <c r="T91" i="4"/>
  <c r="R91" i="4"/>
  <c r="P91" i="4"/>
  <c r="BI90" i="4"/>
  <c r="BH90" i="4"/>
  <c r="BG90" i="4"/>
  <c r="BE90" i="4"/>
  <c r="T90" i="4"/>
  <c r="R90" i="4"/>
  <c r="P90" i="4"/>
  <c r="BI89" i="4"/>
  <c r="BH89" i="4"/>
  <c r="BG89" i="4"/>
  <c r="BE89" i="4"/>
  <c r="T89" i="4"/>
  <c r="R89" i="4"/>
  <c r="P89" i="4"/>
  <c r="BI88" i="4"/>
  <c r="BH88" i="4"/>
  <c r="BG88" i="4"/>
  <c r="BE88" i="4"/>
  <c r="T88" i="4"/>
  <c r="R88" i="4"/>
  <c r="P88" i="4"/>
  <c r="J82" i="4"/>
  <c r="F82" i="4"/>
  <c r="F80" i="4"/>
  <c r="E78" i="4"/>
  <c r="J58" i="4"/>
  <c r="F58" i="4"/>
  <c r="F56" i="4"/>
  <c r="E54" i="4"/>
  <c r="J26" i="4"/>
  <c r="E26" i="4"/>
  <c r="J59" i="4" s="1"/>
  <c r="J25" i="4"/>
  <c r="J20" i="4"/>
  <c r="E20" i="4"/>
  <c r="F83" i="4" s="1"/>
  <c r="J19" i="4"/>
  <c r="J14" i="4"/>
  <c r="J80" i="4" s="1"/>
  <c r="E7" i="4"/>
  <c r="E50" i="4"/>
  <c r="J39" i="3"/>
  <c r="J38" i="3"/>
  <c r="AY59" i="1" s="1"/>
  <c r="J37" i="3"/>
  <c r="AX59" i="1"/>
  <c r="BI124" i="3"/>
  <c r="BH124" i="3"/>
  <c r="BG124" i="3"/>
  <c r="BE124" i="3"/>
  <c r="T124" i="3"/>
  <c r="R124" i="3"/>
  <c r="P124" i="3"/>
  <c r="BI123" i="3"/>
  <c r="BH123" i="3"/>
  <c r="BG123" i="3"/>
  <c r="BE123" i="3"/>
  <c r="T123" i="3"/>
  <c r="R123" i="3"/>
  <c r="P123" i="3"/>
  <c r="BI121" i="3"/>
  <c r="BH121" i="3"/>
  <c r="BG121" i="3"/>
  <c r="BE121" i="3"/>
  <c r="T121" i="3"/>
  <c r="R121" i="3"/>
  <c r="P121" i="3"/>
  <c r="BI120" i="3"/>
  <c r="BH120" i="3"/>
  <c r="BG120" i="3"/>
  <c r="BE120" i="3"/>
  <c r="T120" i="3"/>
  <c r="R120" i="3"/>
  <c r="P120" i="3"/>
  <c r="BI119" i="3"/>
  <c r="BH119" i="3"/>
  <c r="BG119" i="3"/>
  <c r="BE119" i="3"/>
  <c r="T119" i="3"/>
  <c r="R119" i="3"/>
  <c r="P119" i="3"/>
  <c r="BI118" i="3"/>
  <c r="BH118" i="3"/>
  <c r="BG118" i="3"/>
  <c r="BE118" i="3"/>
  <c r="T118" i="3"/>
  <c r="R118" i="3"/>
  <c r="P118" i="3"/>
  <c r="BI117" i="3"/>
  <c r="BH117" i="3"/>
  <c r="BG117" i="3"/>
  <c r="BE117" i="3"/>
  <c r="T117" i="3"/>
  <c r="R117" i="3"/>
  <c r="P117" i="3"/>
  <c r="BI116" i="3"/>
  <c r="BH116" i="3"/>
  <c r="BG116" i="3"/>
  <c r="BE116" i="3"/>
  <c r="T116" i="3"/>
  <c r="R116" i="3"/>
  <c r="P116" i="3"/>
  <c r="BI115" i="3"/>
  <c r="BH115" i="3"/>
  <c r="BG115" i="3"/>
  <c r="BE115" i="3"/>
  <c r="T115" i="3"/>
  <c r="R115" i="3"/>
  <c r="P115" i="3"/>
  <c r="BI114" i="3"/>
  <c r="BH114" i="3"/>
  <c r="BG114" i="3"/>
  <c r="BE114" i="3"/>
  <c r="T114" i="3"/>
  <c r="R114" i="3"/>
  <c r="P114" i="3"/>
  <c r="BI113" i="3"/>
  <c r="BH113" i="3"/>
  <c r="BG113" i="3"/>
  <c r="BE113" i="3"/>
  <c r="T113" i="3"/>
  <c r="R113" i="3"/>
  <c r="P113" i="3"/>
  <c r="BI112" i="3"/>
  <c r="BH112" i="3"/>
  <c r="BG112" i="3"/>
  <c r="BE112" i="3"/>
  <c r="T112" i="3"/>
  <c r="R112" i="3"/>
  <c r="P112" i="3"/>
  <c r="BI111" i="3"/>
  <c r="BH111" i="3"/>
  <c r="BG111" i="3"/>
  <c r="BE111" i="3"/>
  <c r="T111" i="3"/>
  <c r="R111" i="3"/>
  <c r="P111" i="3"/>
  <c r="BI110" i="3"/>
  <c r="BH110" i="3"/>
  <c r="BG110" i="3"/>
  <c r="BE110" i="3"/>
  <c r="T110" i="3"/>
  <c r="R110" i="3"/>
  <c r="P110" i="3"/>
  <c r="BI109" i="3"/>
  <c r="BH109" i="3"/>
  <c r="BG109" i="3"/>
  <c r="BE109" i="3"/>
  <c r="T109" i="3"/>
  <c r="R109" i="3"/>
  <c r="P109" i="3"/>
  <c r="BI108" i="3"/>
  <c r="BH108" i="3"/>
  <c r="BG108" i="3"/>
  <c r="BE108" i="3"/>
  <c r="T108" i="3"/>
  <c r="R108" i="3"/>
  <c r="P108" i="3"/>
  <c r="BI106" i="3"/>
  <c r="BH106" i="3"/>
  <c r="BG106" i="3"/>
  <c r="BE106" i="3"/>
  <c r="T106" i="3"/>
  <c r="R106" i="3"/>
  <c r="P106" i="3"/>
  <c r="BI105" i="3"/>
  <c r="BH105" i="3"/>
  <c r="BG105" i="3"/>
  <c r="BE105" i="3"/>
  <c r="T105" i="3"/>
  <c r="R105" i="3"/>
  <c r="P105" i="3"/>
  <c r="BI104" i="3"/>
  <c r="BH104" i="3"/>
  <c r="BG104" i="3"/>
  <c r="BE104" i="3"/>
  <c r="T104" i="3"/>
  <c r="R104" i="3"/>
  <c r="P104" i="3"/>
  <c r="BI103" i="3"/>
  <c r="BH103" i="3"/>
  <c r="BG103" i="3"/>
  <c r="BE103" i="3"/>
  <c r="T103" i="3"/>
  <c r="R103" i="3"/>
  <c r="P103" i="3"/>
  <c r="BI102" i="3"/>
  <c r="BH102" i="3"/>
  <c r="BG102" i="3"/>
  <c r="BE102" i="3"/>
  <c r="T102" i="3"/>
  <c r="R102" i="3"/>
  <c r="P102" i="3"/>
  <c r="BI101" i="3"/>
  <c r="BH101" i="3"/>
  <c r="BG101" i="3"/>
  <c r="BE101" i="3"/>
  <c r="T101" i="3"/>
  <c r="R101" i="3"/>
  <c r="P101" i="3"/>
  <c r="BI100" i="3"/>
  <c r="BH100" i="3"/>
  <c r="BG100" i="3"/>
  <c r="BE100" i="3"/>
  <c r="T100" i="3"/>
  <c r="R100" i="3"/>
  <c r="P100" i="3"/>
  <c r="BI98" i="3"/>
  <c r="BH98" i="3"/>
  <c r="BG98" i="3"/>
  <c r="BE98" i="3"/>
  <c r="T98" i="3"/>
  <c r="R98" i="3"/>
  <c r="P98" i="3"/>
  <c r="BI97" i="3"/>
  <c r="BH97" i="3"/>
  <c r="BG97" i="3"/>
  <c r="BE97" i="3"/>
  <c r="T97" i="3"/>
  <c r="R97" i="3"/>
  <c r="P97" i="3"/>
  <c r="BI96" i="3"/>
  <c r="BH96" i="3"/>
  <c r="BG96" i="3"/>
  <c r="BE96" i="3"/>
  <c r="T96" i="3"/>
  <c r="R96" i="3"/>
  <c r="P96" i="3"/>
  <c r="BI95" i="3"/>
  <c r="BH95" i="3"/>
  <c r="BG95" i="3"/>
  <c r="BE95" i="3"/>
  <c r="T95" i="3"/>
  <c r="R95" i="3"/>
  <c r="P95" i="3"/>
  <c r="BI94" i="3"/>
  <c r="BH94" i="3"/>
  <c r="BG94" i="3"/>
  <c r="BE94" i="3"/>
  <c r="T94" i="3"/>
  <c r="R94" i="3"/>
  <c r="P94" i="3"/>
  <c r="BI93" i="3"/>
  <c r="BH93" i="3"/>
  <c r="BG93" i="3"/>
  <c r="BE93" i="3"/>
  <c r="T93" i="3"/>
  <c r="R93" i="3"/>
  <c r="P93" i="3"/>
  <c r="BI92" i="3"/>
  <c r="BH92" i="3"/>
  <c r="BG92" i="3"/>
  <c r="BE92" i="3"/>
  <c r="T92" i="3"/>
  <c r="R92" i="3"/>
  <c r="P92" i="3"/>
  <c r="BI91" i="3"/>
  <c r="BH91" i="3"/>
  <c r="BG91" i="3"/>
  <c r="BE91" i="3"/>
  <c r="T91" i="3"/>
  <c r="R91" i="3"/>
  <c r="P91" i="3"/>
  <c r="J85" i="3"/>
  <c r="F85" i="3"/>
  <c r="F83" i="3"/>
  <c r="E81" i="3"/>
  <c r="J58" i="3"/>
  <c r="F58" i="3"/>
  <c r="F56" i="3"/>
  <c r="E54" i="3"/>
  <c r="J26" i="3"/>
  <c r="E26" i="3"/>
  <c r="J86" i="3"/>
  <c r="J25" i="3"/>
  <c r="J20" i="3"/>
  <c r="E20" i="3"/>
  <c r="F86" i="3" s="1"/>
  <c r="J19" i="3"/>
  <c r="J14" i="3"/>
  <c r="J56" i="3"/>
  <c r="E7" i="3"/>
  <c r="E77" i="3" s="1"/>
  <c r="J39" i="2"/>
  <c r="J38" i="2"/>
  <c r="AY58" i="1"/>
  <c r="J37" i="2"/>
  <c r="AX58" i="1"/>
  <c r="BI616" i="2"/>
  <c r="BH616" i="2"/>
  <c r="BG616" i="2"/>
  <c r="BE616" i="2"/>
  <c r="T616" i="2"/>
  <c r="R616" i="2"/>
  <c r="P616" i="2"/>
  <c r="BI614" i="2"/>
  <c r="BH614" i="2"/>
  <c r="BG614" i="2"/>
  <c r="BE614" i="2"/>
  <c r="T614" i="2"/>
  <c r="R614" i="2"/>
  <c r="P614" i="2"/>
  <c r="BI590" i="2"/>
  <c r="BH590" i="2"/>
  <c r="BG590" i="2"/>
  <c r="BE590" i="2"/>
  <c r="T590" i="2"/>
  <c r="R590" i="2"/>
  <c r="P590" i="2"/>
  <c r="BI588" i="2"/>
  <c r="BH588" i="2"/>
  <c r="BG588" i="2"/>
  <c r="BE588" i="2"/>
  <c r="T588" i="2"/>
  <c r="R588" i="2"/>
  <c r="P588" i="2"/>
  <c r="BI583" i="2"/>
  <c r="BH583" i="2"/>
  <c r="BG583" i="2"/>
  <c r="BE583" i="2"/>
  <c r="T583" i="2"/>
  <c r="R583" i="2"/>
  <c r="P583" i="2"/>
  <c r="BI580" i="2"/>
  <c r="BH580" i="2"/>
  <c r="BG580" i="2"/>
  <c r="BE580" i="2"/>
  <c r="T580" i="2"/>
  <c r="R580" i="2"/>
  <c r="P580" i="2"/>
  <c r="BI572" i="2"/>
  <c r="BH572" i="2"/>
  <c r="BG572" i="2"/>
  <c r="BE572" i="2"/>
  <c r="T572" i="2"/>
  <c r="R572" i="2"/>
  <c r="P572" i="2"/>
  <c r="BI567" i="2"/>
  <c r="BH567" i="2"/>
  <c r="BG567" i="2"/>
  <c r="BE567" i="2"/>
  <c r="T567" i="2"/>
  <c r="R567" i="2"/>
  <c r="P567" i="2"/>
  <c r="BI563" i="2"/>
  <c r="BH563" i="2"/>
  <c r="BG563" i="2"/>
  <c r="BE563" i="2"/>
  <c r="T563" i="2"/>
  <c r="R563" i="2"/>
  <c r="P563" i="2"/>
  <c r="BI559" i="2"/>
  <c r="BH559" i="2"/>
  <c r="BG559" i="2"/>
  <c r="BE559" i="2"/>
  <c r="T559" i="2"/>
  <c r="R559" i="2"/>
  <c r="P559" i="2"/>
  <c r="BI558" i="2"/>
  <c r="BH558" i="2"/>
  <c r="BG558" i="2"/>
  <c r="BE558" i="2"/>
  <c r="T558" i="2"/>
  <c r="R558" i="2"/>
  <c r="P558" i="2"/>
  <c r="BI556" i="2"/>
  <c r="BH556" i="2"/>
  <c r="BG556" i="2"/>
  <c r="BE556" i="2"/>
  <c r="T556" i="2"/>
  <c r="R556" i="2"/>
  <c r="P556" i="2"/>
  <c r="BI547" i="2"/>
  <c r="BH547" i="2"/>
  <c r="BG547" i="2"/>
  <c r="BE547" i="2"/>
  <c r="T547" i="2"/>
  <c r="R547" i="2"/>
  <c r="P547" i="2"/>
  <c r="BI545" i="2"/>
  <c r="BH545" i="2"/>
  <c r="BG545" i="2"/>
  <c r="BE545" i="2"/>
  <c r="T545" i="2"/>
  <c r="R545" i="2"/>
  <c r="P545" i="2"/>
  <c r="BI542" i="2"/>
  <c r="BH542" i="2"/>
  <c r="BG542" i="2"/>
  <c r="BE542" i="2"/>
  <c r="T542" i="2"/>
  <c r="R542" i="2"/>
  <c r="P542" i="2"/>
  <c r="BI540" i="2"/>
  <c r="BH540" i="2"/>
  <c r="BG540" i="2"/>
  <c r="BE540" i="2"/>
  <c r="T540" i="2"/>
  <c r="R540" i="2"/>
  <c r="P540" i="2"/>
  <c r="BI533" i="2"/>
  <c r="BH533" i="2"/>
  <c r="BG533" i="2"/>
  <c r="BE533" i="2"/>
  <c r="T533" i="2"/>
  <c r="R533" i="2"/>
  <c r="P533" i="2"/>
  <c r="BI531" i="2"/>
  <c r="BH531" i="2"/>
  <c r="BG531" i="2"/>
  <c r="BE531" i="2"/>
  <c r="T531" i="2"/>
  <c r="R531" i="2"/>
  <c r="P531" i="2"/>
  <c r="BI524" i="2"/>
  <c r="BH524" i="2"/>
  <c r="BG524" i="2"/>
  <c r="BE524" i="2"/>
  <c r="T524" i="2"/>
  <c r="R524" i="2"/>
  <c r="P524" i="2"/>
  <c r="BI520" i="2"/>
  <c r="BH520" i="2"/>
  <c r="BG520" i="2"/>
  <c r="BE520" i="2"/>
  <c r="T520" i="2"/>
  <c r="R520" i="2"/>
  <c r="P520" i="2"/>
  <c r="BI514" i="2"/>
  <c r="BH514" i="2"/>
  <c r="BG514" i="2"/>
  <c r="BE514" i="2"/>
  <c r="T514" i="2"/>
  <c r="R514" i="2"/>
  <c r="P514" i="2"/>
  <c r="BI512" i="2"/>
  <c r="BH512" i="2"/>
  <c r="BG512" i="2"/>
  <c r="BE512" i="2"/>
  <c r="T512" i="2"/>
  <c r="R512" i="2"/>
  <c r="P512" i="2"/>
  <c r="BI508" i="2"/>
  <c r="BH508" i="2"/>
  <c r="BG508" i="2"/>
  <c r="BE508" i="2"/>
  <c r="T508" i="2"/>
  <c r="R508" i="2"/>
  <c r="P508" i="2"/>
  <c r="BI499" i="2"/>
  <c r="BH499" i="2"/>
  <c r="BG499" i="2"/>
  <c r="BE499" i="2"/>
  <c r="T499" i="2"/>
  <c r="R499" i="2"/>
  <c r="P499" i="2"/>
  <c r="BI494" i="2"/>
  <c r="BH494" i="2"/>
  <c r="BG494" i="2"/>
  <c r="BE494" i="2"/>
  <c r="T494" i="2"/>
  <c r="R494" i="2"/>
  <c r="P494" i="2"/>
  <c r="BI487" i="2"/>
  <c r="BH487" i="2"/>
  <c r="BG487" i="2"/>
  <c r="BE487" i="2"/>
  <c r="T487" i="2"/>
  <c r="R487" i="2"/>
  <c r="P487" i="2"/>
  <c r="BI484" i="2"/>
  <c r="BH484" i="2"/>
  <c r="BG484" i="2"/>
  <c r="BE484" i="2"/>
  <c r="T484" i="2"/>
  <c r="R484" i="2"/>
  <c r="P484" i="2"/>
  <c r="BI483" i="2"/>
  <c r="BH483" i="2"/>
  <c r="BG483" i="2"/>
  <c r="BE483" i="2"/>
  <c r="T483" i="2"/>
  <c r="R483" i="2"/>
  <c r="P483" i="2"/>
  <c r="BI478" i="2"/>
  <c r="BH478" i="2"/>
  <c r="BG478" i="2"/>
  <c r="BE478" i="2"/>
  <c r="T478" i="2"/>
  <c r="R478" i="2"/>
  <c r="P478" i="2"/>
  <c r="BI475" i="2"/>
  <c r="BH475" i="2"/>
  <c r="BG475" i="2"/>
  <c r="BE475" i="2"/>
  <c r="T475" i="2"/>
  <c r="R475" i="2"/>
  <c r="P475" i="2"/>
  <c r="BI470" i="2"/>
  <c r="BH470" i="2"/>
  <c r="BG470" i="2"/>
  <c r="BE470" i="2"/>
  <c r="T470" i="2"/>
  <c r="R470" i="2"/>
  <c r="P470" i="2"/>
  <c r="BI466" i="2"/>
  <c r="BH466" i="2"/>
  <c r="BG466" i="2"/>
  <c r="BE466" i="2"/>
  <c r="T466" i="2"/>
  <c r="R466" i="2"/>
  <c r="P466" i="2"/>
  <c r="BI462" i="2"/>
  <c r="BH462" i="2"/>
  <c r="BG462" i="2"/>
  <c r="BE462" i="2"/>
  <c r="T462" i="2"/>
  <c r="R462" i="2"/>
  <c r="P462" i="2"/>
  <c r="BI458" i="2"/>
  <c r="BH458" i="2"/>
  <c r="BG458" i="2"/>
  <c r="BE458" i="2"/>
  <c r="T458" i="2"/>
  <c r="R458" i="2"/>
  <c r="P458" i="2"/>
  <c r="BI454" i="2"/>
  <c r="BH454" i="2"/>
  <c r="BG454" i="2"/>
  <c r="BE454" i="2"/>
  <c r="T454" i="2"/>
  <c r="R454" i="2"/>
  <c r="P454" i="2"/>
  <c r="BI451" i="2"/>
  <c r="BH451" i="2"/>
  <c r="BG451" i="2"/>
  <c r="BE451" i="2"/>
  <c r="T451" i="2"/>
  <c r="R451" i="2"/>
  <c r="P451" i="2"/>
  <c r="BI447" i="2"/>
  <c r="BH447" i="2"/>
  <c r="BG447" i="2"/>
  <c r="BE447" i="2"/>
  <c r="T447" i="2"/>
  <c r="R447" i="2"/>
  <c r="P447" i="2"/>
  <c r="BI444" i="2"/>
  <c r="BH444" i="2"/>
  <c r="BG444" i="2"/>
  <c r="BE444" i="2"/>
  <c r="T444" i="2"/>
  <c r="R444" i="2"/>
  <c r="P444" i="2"/>
  <c r="BI432" i="2"/>
  <c r="BH432" i="2"/>
  <c r="BG432" i="2"/>
  <c r="BE432" i="2"/>
  <c r="T432" i="2"/>
  <c r="R432" i="2"/>
  <c r="P432" i="2"/>
  <c r="BI428" i="2"/>
  <c r="BH428" i="2"/>
  <c r="BG428" i="2"/>
  <c r="BE428" i="2"/>
  <c r="T428" i="2"/>
  <c r="R428" i="2"/>
  <c r="P428" i="2"/>
  <c r="BI424" i="2"/>
  <c r="BH424" i="2"/>
  <c r="BG424" i="2"/>
  <c r="BE424" i="2"/>
  <c r="T424" i="2"/>
  <c r="R424" i="2"/>
  <c r="P424" i="2"/>
  <c r="BI422" i="2"/>
  <c r="BH422" i="2"/>
  <c r="BG422" i="2"/>
  <c r="BE422" i="2"/>
  <c r="T422" i="2"/>
  <c r="R422" i="2"/>
  <c r="P422" i="2"/>
  <c r="BI420" i="2"/>
  <c r="BH420" i="2"/>
  <c r="BG420" i="2"/>
  <c r="BE420" i="2"/>
  <c r="T420" i="2"/>
  <c r="R420" i="2"/>
  <c r="P420" i="2"/>
  <c r="BI415" i="2"/>
  <c r="BH415" i="2"/>
  <c r="BG415" i="2"/>
  <c r="BE415" i="2"/>
  <c r="T415" i="2"/>
  <c r="R415" i="2"/>
  <c r="P415" i="2"/>
  <c r="BI410" i="2"/>
  <c r="BH410" i="2"/>
  <c r="BG410" i="2"/>
  <c r="BE410" i="2"/>
  <c r="T410" i="2"/>
  <c r="R410" i="2"/>
  <c r="P410" i="2"/>
  <c r="BI408" i="2"/>
  <c r="BH408" i="2"/>
  <c r="BG408" i="2"/>
  <c r="BE408" i="2"/>
  <c r="T408" i="2"/>
  <c r="R408" i="2"/>
  <c r="P408" i="2"/>
  <c r="BI403" i="2"/>
  <c r="BH403" i="2"/>
  <c r="BG403" i="2"/>
  <c r="BE403" i="2"/>
  <c r="T403" i="2"/>
  <c r="R403" i="2"/>
  <c r="P403" i="2"/>
  <c r="BI398" i="2"/>
  <c r="BH398" i="2"/>
  <c r="BG398" i="2"/>
  <c r="BE398" i="2"/>
  <c r="T398" i="2"/>
  <c r="R398" i="2"/>
  <c r="P398" i="2"/>
  <c r="BI397" i="2"/>
  <c r="BH397" i="2"/>
  <c r="BG397" i="2"/>
  <c r="BE397" i="2"/>
  <c r="T397" i="2"/>
  <c r="R397" i="2"/>
  <c r="P397" i="2"/>
  <c r="BI395" i="2"/>
  <c r="BH395" i="2"/>
  <c r="BG395" i="2"/>
  <c r="BE395" i="2"/>
  <c r="T395" i="2"/>
  <c r="R395" i="2"/>
  <c r="P395" i="2"/>
  <c r="BI393" i="2"/>
  <c r="BH393" i="2"/>
  <c r="BG393" i="2"/>
  <c r="BE393" i="2"/>
  <c r="T393" i="2"/>
  <c r="R393" i="2"/>
  <c r="P393" i="2"/>
  <c r="BI389" i="2"/>
  <c r="BH389" i="2"/>
  <c r="BG389" i="2"/>
  <c r="BE389" i="2"/>
  <c r="T389" i="2"/>
  <c r="R389" i="2"/>
  <c r="P389" i="2"/>
  <c r="BI388" i="2"/>
  <c r="BH388" i="2"/>
  <c r="BG388" i="2"/>
  <c r="BE388" i="2"/>
  <c r="T388" i="2"/>
  <c r="R388" i="2"/>
  <c r="P388" i="2"/>
  <c r="BI386" i="2"/>
  <c r="BH386" i="2"/>
  <c r="BG386" i="2"/>
  <c r="BE386" i="2"/>
  <c r="T386" i="2"/>
  <c r="R386" i="2"/>
  <c r="P386" i="2"/>
  <c r="BI385" i="2"/>
  <c r="BH385" i="2"/>
  <c r="BG385" i="2"/>
  <c r="BE385" i="2"/>
  <c r="T385" i="2"/>
  <c r="R385" i="2"/>
  <c r="P385" i="2"/>
  <c r="BI383" i="2"/>
  <c r="BH383" i="2"/>
  <c r="BG383" i="2"/>
  <c r="BE383" i="2"/>
  <c r="T383" i="2"/>
  <c r="R383" i="2"/>
  <c r="P383" i="2"/>
  <c r="BI379" i="2"/>
  <c r="BH379" i="2"/>
  <c r="BG379" i="2"/>
  <c r="BE379" i="2"/>
  <c r="T379" i="2"/>
  <c r="R379" i="2"/>
  <c r="P379" i="2"/>
  <c r="BI375" i="2"/>
  <c r="BH375" i="2"/>
  <c r="BG375" i="2"/>
  <c r="BE375" i="2"/>
  <c r="T375" i="2"/>
  <c r="R375" i="2"/>
  <c r="P375" i="2"/>
  <c r="BI371" i="2"/>
  <c r="BH371" i="2"/>
  <c r="BG371" i="2"/>
  <c r="BE371" i="2"/>
  <c r="T371" i="2"/>
  <c r="R371" i="2"/>
  <c r="P371" i="2"/>
  <c r="BI364" i="2"/>
  <c r="BH364" i="2"/>
  <c r="BG364" i="2"/>
  <c r="BE364" i="2"/>
  <c r="T364" i="2"/>
  <c r="R364" i="2"/>
  <c r="P364" i="2"/>
  <c r="BI359" i="2"/>
  <c r="BH359" i="2"/>
  <c r="BG359" i="2"/>
  <c r="BE359" i="2"/>
  <c r="T359" i="2"/>
  <c r="R359" i="2"/>
  <c r="P359" i="2"/>
  <c r="BI355" i="2"/>
  <c r="BH355" i="2"/>
  <c r="BG355" i="2"/>
  <c r="BE355" i="2"/>
  <c r="T355" i="2"/>
  <c r="R355" i="2"/>
  <c r="P355" i="2"/>
  <c r="BI352" i="2"/>
  <c r="BH352" i="2"/>
  <c r="BG352" i="2"/>
  <c r="BE352" i="2"/>
  <c r="T352" i="2"/>
  <c r="R352" i="2"/>
  <c r="P352" i="2"/>
  <c r="BI348" i="2"/>
  <c r="BH348" i="2"/>
  <c r="BG348" i="2"/>
  <c r="BE348" i="2"/>
  <c r="T348" i="2"/>
  <c r="R348" i="2"/>
  <c r="P348" i="2"/>
  <c r="BI344" i="2"/>
  <c r="BH344" i="2"/>
  <c r="BG344" i="2"/>
  <c r="BE344" i="2"/>
  <c r="T344" i="2"/>
  <c r="R344" i="2"/>
  <c r="P344" i="2"/>
  <c r="BI337" i="2"/>
  <c r="BH337" i="2"/>
  <c r="BG337" i="2"/>
  <c r="BE337" i="2"/>
  <c r="T337" i="2"/>
  <c r="R337" i="2"/>
  <c r="P337" i="2"/>
  <c r="BI331" i="2"/>
  <c r="BH331" i="2"/>
  <c r="BG331" i="2"/>
  <c r="BE331" i="2"/>
  <c r="T331" i="2"/>
  <c r="R331" i="2"/>
  <c r="P331" i="2"/>
  <c r="BI326" i="2"/>
  <c r="BH326" i="2"/>
  <c r="BG326" i="2"/>
  <c r="BE326" i="2"/>
  <c r="T326" i="2"/>
  <c r="R326" i="2"/>
  <c r="P326" i="2"/>
  <c r="BI321" i="2"/>
  <c r="BH321" i="2"/>
  <c r="BG321" i="2"/>
  <c r="BE321" i="2"/>
  <c r="T321" i="2"/>
  <c r="R321" i="2"/>
  <c r="P321" i="2"/>
  <c r="BI317" i="2"/>
  <c r="BH317" i="2"/>
  <c r="BG317" i="2"/>
  <c r="BE317" i="2"/>
  <c r="T317" i="2"/>
  <c r="R317" i="2"/>
  <c r="P317" i="2"/>
  <c r="BI315" i="2"/>
  <c r="BH315" i="2"/>
  <c r="BG315" i="2"/>
  <c r="BE315" i="2"/>
  <c r="T315" i="2"/>
  <c r="R315" i="2"/>
  <c r="P315" i="2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10" i="2"/>
  <c r="BH310" i="2"/>
  <c r="BG310" i="2"/>
  <c r="BE310" i="2"/>
  <c r="T310" i="2"/>
  <c r="R310" i="2"/>
  <c r="P310" i="2"/>
  <c r="BI308" i="2"/>
  <c r="BH308" i="2"/>
  <c r="BG308" i="2"/>
  <c r="BE308" i="2"/>
  <c r="T308" i="2"/>
  <c r="R308" i="2"/>
  <c r="P308" i="2"/>
  <c r="BI306" i="2"/>
  <c r="BH306" i="2"/>
  <c r="BG306" i="2"/>
  <c r="BE306" i="2"/>
  <c r="T306" i="2"/>
  <c r="R306" i="2"/>
  <c r="P306" i="2"/>
  <c r="BI304" i="2"/>
  <c r="BH304" i="2"/>
  <c r="BG304" i="2"/>
  <c r="BE304" i="2"/>
  <c r="T304" i="2"/>
  <c r="R304" i="2"/>
  <c r="P304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299" i="2"/>
  <c r="BH299" i="2"/>
  <c r="BG299" i="2"/>
  <c r="BE299" i="2"/>
  <c r="T299" i="2"/>
  <c r="T298" i="2" s="1"/>
  <c r="R299" i="2"/>
  <c r="R298" i="2"/>
  <c r="P299" i="2"/>
  <c r="P298" i="2" s="1"/>
  <c r="BI296" i="2"/>
  <c r="BH296" i="2"/>
  <c r="BG296" i="2"/>
  <c r="BE296" i="2"/>
  <c r="T296" i="2"/>
  <c r="R296" i="2"/>
  <c r="P296" i="2"/>
  <c r="BI290" i="2"/>
  <c r="BH290" i="2"/>
  <c r="BG290" i="2"/>
  <c r="BE290" i="2"/>
  <c r="T290" i="2"/>
  <c r="R290" i="2"/>
  <c r="P290" i="2"/>
  <c r="BI286" i="2"/>
  <c r="BH286" i="2"/>
  <c r="BG286" i="2"/>
  <c r="BE286" i="2"/>
  <c r="T286" i="2"/>
  <c r="T285" i="2" s="1"/>
  <c r="R286" i="2"/>
  <c r="R285" i="2"/>
  <c r="P286" i="2"/>
  <c r="P285" i="2" s="1"/>
  <c r="BI279" i="2"/>
  <c r="BH279" i="2"/>
  <c r="BG279" i="2"/>
  <c r="BE279" i="2"/>
  <c r="T279" i="2"/>
  <c r="R279" i="2"/>
  <c r="P279" i="2"/>
  <c r="BI277" i="2"/>
  <c r="BH277" i="2"/>
  <c r="BG277" i="2"/>
  <c r="BE277" i="2"/>
  <c r="T277" i="2"/>
  <c r="R277" i="2"/>
  <c r="P277" i="2"/>
  <c r="BI273" i="2"/>
  <c r="BH273" i="2"/>
  <c r="BG273" i="2"/>
  <c r="BE273" i="2"/>
  <c r="T273" i="2"/>
  <c r="R273" i="2"/>
  <c r="P273" i="2"/>
  <c r="BI269" i="2"/>
  <c r="BH269" i="2"/>
  <c r="BG269" i="2"/>
  <c r="BE269" i="2"/>
  <c r="T269" i="2"/>
  <c r="R269" i="2"/>
  <c r="P269" i="2"/>
  <c r="BI267" i="2"/>
  <c r="BH267" i="2"/>
  <c r="BG267" i="2"/>
  <c r="BE267" i="2"/>
  <c r="T267" i="2"/>
  <c r="R267" i="2"/>
  <c r="P267" i="2"/>
  <c r="BI265" i="2"/>
  <c r="BH265" i="2"/>
  <c r="BG265" i="2"/>
  <c r="BE265" i="2"/>
  <c r="T265" i="2"/>
  <c r="R265" i="2"/>
  <c r="P265" i="2"/>
  <c r="BI263" i="2"/>
  <c r="BH263" i="2"/>
  <c r="BG263" i="2"/>
  <c r="BE263" i="2"/>
  <c r="T263" i="2"/>
  <c r="R263" i="2"/>
  <c r="P263" i="2"/>
  <c r="BI257" i="2"/>
  <c r="BH257" i="2"/>
  <c r="BG257" i="2"/>
  <c r="BE257" i="2"/>
  <c r="T257" i="2"/>
  <c r="R257" i="2"/>
  <c r="P257" i="2"/>
  <c r="BI255" i="2"/>
  <c r="BH255" i="2"/>
  <c r="BG255" i="2"/>
  <c r="BE255" i="2"/>
  <c r="T255" i="2"/>
  <c r="R255" i="2"/>
  <c r="P255" i="2"/>
  <c r="BI253" i="2"/>
  <c r="BH253" i="2"/>
  <c r="BG253" i="2"/>
  <c r="BE253" i="2"/>
  <c r="T253" i="2"/>
  <c r="R253" i="2"/>
  <c r="P253" i="2"/>
  <c r="BI241" i="2"/>
  <c r="BH241" i="2"/>
  <c r="BG241" i="2"/>
  <c r="BE241" i="2"/>
  <c r="T241" i="2"/>
  <c r="R241" i="2"/>
  <c r="P241" i="2"/>
  <c r="BI235" i="2"/>
  <c r="BH235" i="2"/>
  <c r="BG235" i="2"/>
  <c r="BE235" i="2"/>
  <c r="T235" i="2"/>
  <c r="R235" i="2"/>
  <c r="P235" i="2"/>
  <c r="BI231" i="2"/>
  <c r="BH231" i="2"/>
  <c r="BG231" i="2"/>
  <c r="BE231" i="2"/>
  <c r="T231" i="2"/>
  <c r="R231" i="2"/>
  <c r="P231" i="2"/>
  <c r="BI227" i="2"/>
  <c r="BH227" i="2"/>
  <c r="BG227" i="2"/>
  <c r="BE227" i="2"/>
  <c r="T227" i="2"/>
  <c r="R227" i="2"/>
  <c r="P227" i="2"/>
  <c r="BI222" i="2"/>
  <c r="BH222" i="2"/>
  <c r="BG222" i="2"/>
  <c r="BE222" i="2"/>
  <c r="T222" i="2"/>
  <c r="R222" i="2"/>
  <c r="P222" i="2"/>
  <c r="BI218" i="2"/>
  <c r="BH218" i="2"/>
  <c r="BG218" i="2"/>
  <c r="BE218" i="2"/>
  <c r="T218" i="2"/>
  <c r="R218" i="2"/>
  <c r="P218" i="2"/>
  <c r="BI216" i="2"/>
  <c r="BH216" i="2"/>
  <c r="BG216" i="2"/>
  <c r="BE216" i="2"/>
  <c r="T216" i="2"/>
  <c r="R216" i="2"/>
  <c r="P216" i="2"/>
  <c r="BI214" i="2"/>
  <c r="BH214" i="2"/>
  <c r="BG214" i="2"/>
  <c r="BE214" i="2"/>
  <c r="T214" i="2"/>
  <c r="R214" i="2"/>
  <c r="P214" i="2"/>
  <c r="BI211" i="2"/>
  <c r="BH211" i="2"/>
  <c r="BG211" i="2"/>
  <c r="BE211" i="2"/>
  <c r="T211" i="2"/>
  <c r="R211" i="2"/>
  <c r="P211" i="2"/>
  <c r="BI207" i="2"/>
  <c r="BH207" i="2"/>
  <c r="BG207" i="2"/>
  <c r="BE207" i="2"/>
  <c r="T207" i="2"/>
  <c r="R207" i="2"/>
  <c r="P207" i="2"/>
  <c r="BI202" i="2"/>
  <c r="BH202" i="2"/>
  <c r="BG202" i="2"/>
  <c r="BE202" i="2"/>
  <c r="T202" i="2"/>
  <c r="R202" i="2"/>
  <c r="P202" i="2"/>
  <c r="BI198" i="2"/>
  <c r="BH198" i="2"/>
  <c r="BG198" i="2"/>
  <c r="BE198" i="2"/>
  <c r="T198" i="2"/>
  <c r="R198" i="2"/>
  <c r="P198" i="2"/>
  <c r="BI194" i="2"/>
  <c r="BH194" i="2"/>
  <c r="BG194" i="2"/>
  <c r="BE194" i="2"/>
  <c r="T194" i="2"/>
  <c r="R194" i="2"/>
  <c r="P194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4" i="2"/>
  <c r="BH184" i="2"/>
  <c r="BG184" i="2"/>
  <c r="BE184" i="2"/>
  <c r="T184" i="2"/>
  <c r="R184" i="2"/>
  <c r="P184" i="2"/>
  <c r="BI177" i="2"/>
  <c r="BH177" i="2"/>
  <c r="BG177" i="2"/>
  <c r="BE177" i="2"/>
  <c r="T177" i="2"/>
  <c r="R177" i="2"/>
  <c r="P177" i="2"/>
  <c r="BI173" i="2"/>
  <c r="BH173" i="2"/>
  <c r="BG173" i="2"/>
  <c r="BE173" i="2"/>
  <c r="T173" i="2"/>
  <c r="R173" i="2"/>
  <c r="P173" i="2"/>
  <c r="BI170" i="2"/>
  <c r="BH170" i="2"/>
  <c r="BG170" i="2"/>
  <c r="BE170" i="2"/>
  <c r="T170" i="2"/>
  <c r="R170" i="2"/>
  <c r="P170" i="2"/>
  <c r="BI166" i="2"/>
  <c r="BH166" i="2"/>
  <c r="BG166" i="2"/>
  <c r="BE166" i="2"/>
  <c r="T166" i="2"/>
  <c r="R166" i="2"/>
  <c r="P166" i="2"/>
  <c r="BI164" i="2"/>
  <c r="BH164" i="2"/>
  <c r="BG164" i="2"/>
  <c r="BE164" i="2"/>
  <c r="T164" i="2"/>
  <c r="R164" i="2"/>
  <c r="P164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BI153" i="2"/>
  <c r="BH153" i="2"/>
  <c r="BG153" i="2"/>
  <c r="BE153" i="2"/>
  <c r="T153" i="2"/>
  <c r="R153" i="2"/>
  <c r="P153" i="2"/>
  <c r="BI148" i="2"/>
  <c r="BH148" i="2"/>
  <c r="BG148" i="2"/>
  <c r="BE148" i="2"/>
  <c r="T148" i="2"/>
  <c r="R148" i="2"/>
  <c r="P148" i="2"/>
  <c r="BI137" i="2"/>
  <c r="BH137" i="2"/>
  <c r="BG137" i="2"/>
  <c r="BE137" i="2"/>
  <c r="T137" i="2"/>
  <c r="R137" i="2"/>
  <c r="P137" i="2"/>
  <c r="BI135" i="2"/>
  <c r="BH135" i="2"/>
  <c r="BG135" i="2"/>
  <c r="BE135" i="2"/>
  <c r="T135" i="2"/>
  <c r="R135" i="2"/>
  <c r="P135" i="2"/>
  <c r="BI133" i="2"/>
  <c r="BH133" i="2"/>
  <c r="BG133" i="2"/>
  <c r="BE133" i="2"/>
  <c r="T133" i="2"/>
  <c r="R133" i="2"/>
  <c r="P133" i="2"/>
  <c r="BI128" i="2"/>
  <c r="BH128" i="2"/>
  <c r="BG128" i="2"/>
  <c r="BE128" i="2"/>
  <c r="T128" i="2"/>
  <c r="R128" i="2"/>
  <c r="P128" i="2"/>
  <c r="BI123" i="2"/>
  <c r="BH123" i="2"/>
  <c r="BG123" i="2"/>
  <c r="BE123" i="2"/>
  <c r="T123" i="2"/>
  <c r="R123" i="2"/>
  <c r="P123" i="2"/>
  <c r="BI118" i="2"/>
  <c r="BH118" i="2"/>
  <c r="BG118" i="2"/>
  <c r="BE118" i="2"/>
  <c r="T118" i="2"/>
  <c r="R118" i="2"/>
  <c r="P118" i="2"/>
  <c r="BI115" i="2"/>
  <c r="BH115" i="2"/>
  <c r="BG115" i="2"/>
  <c r="BE115" i="2"/>
  <c r="T115" i="2"/>
  <c r="R115" i="2"/>
  <c r="P115" i="2"/>
  <c r="BI111" i="2"/>
  <c r="BH111" i="2"/>
  <c r="BG111" i="2"/>
  <c r="BE111" i="2"/>
  <c r="T111" i="2"/>
  <c r="R111" i="2"/>
  <c r="P111" i="2"/>
  <c r="BI107" i="2"/>
  <c r="BH107" i="2"/>
  <c r="BG107" i="2"/>
  <c r="BE107" i="2"/>
  <c r="T107" i="2"/>
  <c r="R107" i="2"/>
  <c r="P107" i="2"/>
  <c r="J100" i="2"/>
  <c r="F100" i="2"/>
  <c r="F98" i="2"/>
  <c r="E96" i="2"/>
  <c r="J58" i="2"/>
  <c r="F58" i="2"/>
  <c r="F56" i="2"/>
  <c r="E54" i="2"/>
  <c r="J26" i="2"/>
  <c r="E26" i="2"/>
  <c r="J101" i="2" s="1"/>
  <c r="J25" i="2"/>
  <c r="J20" i="2"/>
  <c r="E20" i="2"/>
  <c r="F101" i="2" s="1"/>
  <c r="J19" i="2"/>
  <c r="J14" i="2"/>
  <c r="J98" i="2" s="1"/>
  <c r="E7" i="2"/>
  <c r="E50" i="2" s="1"/>
  <c r="L52" i="1"/>
  <c r="AM52" i="1"/>
  <c r="AM51" i="1"/>
  <c r="L51" i="1"/>
  <c r="AM49" i="1"/>
  <c r="L49" i="1"/>
  <c r="L47" i="1"/>
  <c r="L46" i="1"/>
  <c r="BK137" i="2"/>
  <c r="BK556" i="2"/>
  <c r="J202" i="2"/>
  <c r="J111" i="3"/>
  <c r="J105" i="6"/>
  <c r="BK90" i="6"/>
  <c r="J454" i="2"/>
  <c r="J470" i="2"/>
  <c r="BK188" i="2"/>
  <c r="J119" i="3"/>
  <c r="BK109" i="6"/>
  <c r="J531" i="2"/>
  <c r="J253" i="2"/>
  <c r="BK313" i="2"/>
  <c r="BK499" i="2"/>
  <c r="BK198" i="2"/>
  <c r="BK110" i="3"/>
  <c r="BK119" i="3"/>
  <c r="BK90" i="4"/>
  <c r="BK119" i="6"/>
  <c r="BK321" i="2"/>
  <c r="J389" i="2"/>
  <c r="BK235" i="2"/>
  <c r="BK410" i="2"/>
  <c r="BK189" i="2"/>
  <c r="BK97" i="4"/>
  <c r="BK211" i="2"/>
  <c r="BK466" i="2"/>
  <c r="BK375" i="2"/>
  <c r="BK533" i="2"/>
  <c r="J211" i="2"/>
  <c r="BK104" i="3"/>
  <c r="J106" i="6"/>
  <c r="BK314" i="2"/>
  <c r="BK475" i="2"/>
  <c r="J321" i="2"/>
  <c r="BK187" i="2"/>
  <c r="J100" i="3"/>
  <c r="J114" i="6"/>
  <c r="BK428" i="2"/>
  <c r="J547" i="2"/>
  <c r="J198" i="2"/>
  <c r="J308" i="2"/>
  <c r="J94" i="3"/>
  <c r="J97" i="4"/>
  <c r="J101" i="6"/>
  <c r="BK91" i="6"/>
  <c r="BK583" i="2"/>
  <c r="J359" i="2"/>
  <c r="J184" i="2"/>
  <c r="J123" i="3"/>
  <c r="J110" i="6"/>
  <c r="J99" i="6"/>
  <c r="BK331" i="2"/>
  <c r="J317" i="2"/>
  <c r="BK458" i="2"/>
  <c r="J112" i="3"/>
  <c r="BK95" i="4"/>
  <c r="BK103" i="6"/>
  <c r="J166" i="2"/>
  <c r="BK118" i="2"/>
  <c r="BK93" i="3"/>
  <c r="BK95" i="6"/>
  <c r="J103" i="7"/>
  <c r="BK397" i="2"/>
  <c r="J379" i="2"/>
  <c r="BK614" i="2"/>
  <c r="BK395" i="2"/>
  <c r="BK118" i="3"/>
  <c r="BK101" i="4"/>
  <c r="BK110" i="6"/>
  <c r="BK389" i="2"/>
  <c r="BK542" i="2"/>
  <c r="BK512" i="2"/>
  <c r="J326" i="2"/>
  <c r="BK120" i="3"/>
  <c r="BK106" i="6"/>
  <c r="J524" i="2"/>
  <c r="J257" i="2"/>
  <c r="BK408" i="2"/>
  <c r="BK484" i="2"/>
  <c r="J99" i="4"/>
  <c r="BK117" i="6"/>
  <c r="BK487" i="2"/>
  <c r="BK184" i="2"/>
  <c r="BK422" i="2"/>
  <c r="BK116" i="3"/>
  <c r="BK94" i="4"/>
  <c r="BK114" i="6"/>
  <c r="BK386" i="2"/>
  <c r="J408" i="2"/>
  <c r="BK393" i="2"/>
  <c r="J558" i="2"/>
  <c r="BK133" i="2"/>
  <c r="BK91" i="3"/>
  <c r="BK89" i="5"/>
  <c r="BK105" i="6"/>
  <c r="J410" i="2"/>
  <c r="J415" i="2"/>
  <c r="J123" i="2"/>
  <c r="J105" i="3"/>
  <c r="BK96" i="4"/>
  <c r="J88" i="6"/>
  <c r="J267" i="2"/>
  <c r="J494" i="2"/>
  <c r="BK567" i="2"/>
  <c r="J104" i="3"/>
  <c r="BK113" i="6"/>
  <c r="BK99" i="7"/>
  <c r="J385" i="2"/>
  <c r="BK454" i="2"/>
  <c r="BK194" i="2"/>
  <c r="J93" i="4"/>
  <c r="J113" i="6"/>
  <c r="J277" i="2"/>
  <c r="BK231" i="2"/>
  <c r="J424" i="2"/>
  <c r="J111" i="2"/>
  <c r="J304" i="2"/>
  <c r="BK290" i="2"/>
  <c r="BK92" i="3"/>
  <c r="J124" i="6"/>
  <c r="J104" i="6"/>
  <c r="BK310" i="2"/>
  <c r="BK531" i="2"/>
  <c r="J296" i="2"/>
  <c r="BK277" i="2"/>
  <c r="BK96" i="3"/>
  <c r="BK98" i="6"/>
  <c r="BK89" i="6"/>
  <c r="BK572" i="2"/>
  <c r="J508" i="2"/>
  <c r="J583" i="2"/>
  <c r="BK93" i="4"/>
  <c r="J111" i="6"/>
  <c r="BK218" i="2"/>
  <c r="J588" i="2"/>
  <c r="BK524" i="2"/>
  <c r="J235" i="2"/>
  <c r="J90" i="6"/>
  <c r="J88" i="7"/>
  <c r="J512" i="2"/>
  <c r="BK478" i="2"/>
  <c r="J499" i="2"/>
  <c r="J128" i="2"/>
  <c r="BK263" i="2"/>
  <c r="J106" i="3"/>
  <c r="J115" i="3"/>
  <c r="J96" i="5"/>
  <c r="J93" i="6"/>
  <c r="BK296" i="2"/>
  <c r="BK115" i="2"/>
  <c r="J306" i="2"/>
  <c r="BK109" i="3"/>
  <c r="BK99" i="6"/>
  <c r="BK96" i="7"/>
  <c r="BK547" i="2"/>
  <c r="BK580" i="2"/>
  <c r="BK337" i="2"/>
  <c r="J170" i="2"/>
  <c r="J110" i="3"/>
  <c r="BK124" i="6"/>
  <c r="J125" i="6"/>
  <c r="BK398" i="2"/>
  <c r="BK135" i="2"/>
  <c r="J514" i="2"/>
  <c r="BK170" i="2"/>
  <c r="J542" i="2"/>
  <c r="J255" i="2"/>
  <c r="J113" i="3"/>
  <c r="J100" i="6"/>
  <c r="J95" i="6"/>
  <c r="J314" i="2"/>
  <c r="BK494" i="2"/>
  <c r="BK403" i="2"/>
  <c r="J337" i="2"/>
  <c r="J397" i="2"/>
  <c r="BK379" i="2"/>
  <c r="BK161" i="2"/>
  <c r="BK98" i="3"/>
  <c r="J91" i="3"/>
  <c r="BK92" i="6"/>
  <c r="J89" i="6"/>
  <c r="J96" i="6"/>
  <c r="BK520" i="2"/>
  <c r="J227" i="2"/>
  <c r="BK148" i="2"/>
  <c r="J109" i="3"/>
  <c r="J117" i="6"/>
  <c r="J103" i="6"/>
  <c r="BK352" i="2"/>
  <c r="BK420" i="2"/>
  <c r="J135" i="2"/>
  <c r="J194" i="2"/>
  <c r="BK123" i="2"/>
  <c r="BK121" i="3"/>
  <c r="BK88" i="4"/>
  <c r="J99" i="7"/>
  <c r="J403" i="2"/>
  <c r="J386" i="2"/>
  <c r="BK415" i="2"/>
  <c r="BK107" i="2"/>
  <c r="BK306" i="2"/>
  <c r="BK95" i="3"/>
  <c r="BK100" i="4"/>
  <c r="BK96" i="6"/>
  <c r="J422" i="2"/>
  <c r="J352" i="2"/>
  <c r="J313" i="2"/>
  <c r="J302" i="2"/>
  <c r="J344" i="2"/>
  <c r="J462" i="2"/>
  <c r="J487" i="2"/>
  <c r="BK108" i="3"/>
  <c r="BK114" i="3"/>
  <c r="J98" i="4"/>
  <c r="BK123" i="6"/>
  <c r="J96" i="7"/>
  <c r="J432" i="2"/>
  <c r="J533" i="2"/>
  <c r="BK302" i="2"/>
  <c r="J475" i="2"/>
  <c r="J121" i="3"/>
  <c r="BK92" i="4"/>
  <c r="J112" i="6"/>
  <c r="J106" i="7"/>
  <c r="BK508" i="2"/>
  <c r="J420" i="2"/>
  <c r="J265" i="2"/>
  <c r="BK269" i="2"/>
  <c r="J96" i="3"/>
  <c r="J118" i="6"/>
  <c r="J105" i="7"/>
  <c r="J393" i="2"/>
  <c r="J567" i="2"/>
  <c r="BK447" i="2"/>
  <c r="BK286" i="2"/>
  <c r="J94" i="4"/>
  <c r="J123" i="6"/>
  <c r="BK153" i="2"/>
  <c r="J148" i="2"/>
  <c r="J572" i="2"/>
  <c r="BK207" i="2"/>
  <c r="J616" i="2"/>
  <c r="J108" i="3"/>
  <c r="J95" i="3"/>
  <c r="J94" i="6"/>
  <c r="BK462" i="2"/>
  <c r="J428" i="2"/>
  <c r="J559" i="2"/>
  <c r="J556" i="2"/>
  <c r="BK111" i="3"/>
  <c r="J88" i="4"/>
  <c r="J107" i="6"/>
  <c r="BK128" i="2"/>
  <c r="BK432" i="2"/>
  <c r="BK241" i="2"/>
  <c r="BK94" i="3"/>
  <c r="BK93" i="5"/>
  <c r="BK100" i="6"/>
  <c r="BK588" i="2"/>
  <c r="BK483" i="2"/>
  <c r="BK100" i="3"/>
  <c r="BK101" i="6"/>
  <c r="BK202" i="2"/>
  <c r="J371" i="2"/>
  <c r="BK424" i="2"/>
  <c r="BK470" i="2"/>
  <c r="J103" i="3"/>
  <c r="J92" i="6"/>
  <c r="BK108" i="6"/>
  <c r="BK173" i="2"/>
  <c r="BK348" i="2"/>
  <c r="J214" i="2"/>
  <c r="J98" i="3"/>
  <c r="J126" i="6"/>
  <c r="BK112" i="6"/>
  <c r="J444" i="2"/>
  <c r="BK308" i="2"/>
  <c r="BK111" i="2"/>
  <c r="J92" i="4"/>
  <c r="BK122" i="6"/>
  <c r="BK326" i="2"/>
  <c r="BK514" i="2"/>
  <c r="BK299" i="2"/>
  <c r="BK123" i="3"/>
  <c r="J102" i="3"/>
  <c r="J115" i="6"/>
  <c r="J133" i="2"/>
  <c r="J545" i="2"/>
  <c r="BK540" i="2"/>
  <c r="J540" i="2"/>
  <c r="BK105" i="3"/>
  <c r="BK106" i="3"/>
  <c r="BK91" i="5"/>
  <c r="J116" i="6"/>
  <c r="BK106" i="7"/>
  <c r="J483" i="2"/>
  <c r="BK559" i="2"/>
  <c r="J159" i="2"/>
  <c r="BK103" i="3"/>
  <c r="J89" i="5"/>
  <c r="J122" i="6"/>
  <c r="BK214" i="2"/>
  <c r="J286" i="2"/>
  <c r="BK279" i="2"/>
  <c r="J120" i="3"/>
  <c r="J89" i="4"/>
  <c r="J120" i="6"/>
  <c r="J520" i="2"/>
  <c r="BK257" i="2"/>
  <c r="BK124" i="3"/>
  <c r="J100" i="4"/>
  <c r="BK94" i="6"/>
  <c r="BK545" i="2"/>
  <c r="J451" i="2"/>
  <c r="J466" i="2"/>
  <c r="J301" i="2"/>
  <c r="BK166" i="2"/>
  <c r="BK117" i="3"/>
  <c r="BK107" i="6"/>
  <c r="BK88" i="7"/>
  <c r="J388" i="2"/>
  <c r="AS57" i="1"/>
  <c r="BK96" i="5"/>
  <c r="BK383" i="2"/>
  <c r="BK444" i="2"/>
  <c r="BK563" i="2"/>
  <c r="J177" i="2"/>
  <c r="BK99" i="4"/>
  <c r="BK102" i="6"/>
  <c r="J161" i="2"/>
  <c r="J290" i="2"/>
  <c r="BK164" i="2"/>
  <c r="J92" i="3"/>
  <c r="J95" i="4"/>
  <c r="J478" i="2"/>
  <c r="BK451" i="2"/>
  <c r="J458" i="2"/>
  <c r="J164" i="2"/>
  <c r="BK267" i="2"/>
  <c r="J187" i="2"/>
  <c r="J91" i="4"/>
  <c r="BK120" i="6"/>
  <c r="BK103" i="7"/>
  <c r="J269" i="2"/>
  <c r="BK355" i="2"/>
  <c r="BK112" i="3"/>
  <c r="BK121" i="6"/>
  <c r="BK91" i="7"/>
  <c r="J348" i="2"/>
  <c r="BK558" i="2"/>
  <c r="J398" i="2"/>
  <c r="BK101" i="3"/>
  <c r="BK115" i="6"/>
  <c r="BK93" i="7"/>
  <c r="J118" i="2"/>
  <c r="BK344" i="2"/>
  <c r="J107" i="2"/>
  <c r="J97" i="3"/>
  <c r="BK104" i="6"/>
  <c r="J91" i="6"/>
  <c r="BK159" i="2"/>
  <c r="J563" i="2"/>
  <c r="J279" i="2"/>
  <c r="BK616" i="2"/>
  <c r="BK216" i="2"/>
  <c r="J118" i="3"/>
  <c r="BK89" i="4"/>
  <c r="BK88" i="6"/>
  <c r="J109" i="6"/>
  <c r="J273" i="2"/>
  <c r="BK255" i="2"/>
  <c r="BK265" i="2"/>
  <c r="BK102" i="3"/>
  <c r="J96" i="4"/>
  <c r="BK111" i="6"/>
  <c r="J231" i="2"/>
  <c r="BK388" i="2"/>
  <c r="J188" i="2"/>
  <c r="J310" i="2"/>
  <c r="BK359" i="2"/>
  <c r="BK115" i="3"/>
  <c r="J101" i="4"/>
  <c r="BK118" i="6"/>
  <c r="J590" i="2"/>
  <c r="J315" i="2"/>
  <c r="BK371" i="2"/>
  <c r="BK253" i="2"/>
  <c r="J364" i="2"/>
  <c r="BK364" i="2"/>
  <c r="J114" i="3"/>
  <c r="J93" i="5"/>
  <c r="J97" i="6"/>
  <c r="J93" i="7"/>
  <c r="BK385" i="2"/>
  <c r="J484" i="2"/>
  <c r="BK273" i="2"/>
  <c r="BK304" i="2"/>
  <c r="J447" i="2"/>
  <c r="BK227" i="2"/>
  <c r="J101" i="3"/>
  <c r="J90" i="4"/>
  <c r="BK93" i="6"/>
  <c r="J98" i="6"/>
  <c r="J91" i="7"/>
  <c r="J614" i="2"/>
  <c r="J137" i="2"/>
  <c r="J218" i="2"/>
  <c r="J207" i="2"/>
  <c r="J93" i="3"/>
  <c r="BK125" i="6"/>
  <c r="J102" i="6"/>
  <c r="J375" i="2"/>
  <c r="J383" i="2"/>
  <c r="J222" i="2"/>
  <c r="J241" i="2"/>
  <c r="J153" i="2"/>
  <c r="J117" i="3"/>
  <c r="BK126" i="6"/>
  <c r="BK116" i="6"/>
  <c r="J355" i="2"/>
  <c r="J395" i="2"/>
  <c r="BK301" i="2"/>
  <c r="J263" i="2"/>
  <c r="J115" i="2"/>
  <c r="J116" i="3"/>
  <c r="BK113" i="3"/>
  <c r="J91" i="5"/>
  <c r="J108" i="6"/>
  <c r="J299" i="2"/>
  <c r="J216" i="2"/>
  <c r="BK590" i="2"/>
  <c r="BK315" i="2"/>
  <c r="BK222" i="2"/>
  <c r="J331" i="2"/>
  <c r="J189" i="2"/>
  <c r="J124" i="3"/>
  <c r="BK98" i="4"/>
  <c r="BK97" i="6"/>
  <c r="J119" i="6"/>
  <c r="BK105" i="7"/>
  <c r="J173" i="2"/>
  <c r="BK177" i="2"/>
  <c r="BK317" i="2"/>
  <c r="J580" i="2"/>
  <c r="BK97" i="3"/>
  <c r="BK91" i="4"/>
  <c r="J121" i="6"/>
  <c r="U87" i="5" l="1"/>
  <c r="U86" i="4"/>
  <c r="U89" i="3"/>
  <c r="R106" i="2"/>
  <c r="BK186" i="2"/>
  <c r="J186" i="2"/>
  <c r="J67" i="2" s="1"/>
  <c r="P289" i="2"/>
  <c r="BK303" i="2"/>
  <c r="J303" i="2"/>
  <c r="J74" i="2"/>
  <c r="P354" i="2"/>
  <c r="BK486" i="2"/>
  <c r="J486" i="2" s="1"/>
  <c r="J80" i="2" s="1"/>
  <c r="R544" i="2"/>
  <c r="T90" i="3"/>
  <c r="T99" i="3"/>
  <c r="R122" i="3"/>
  <c r="R87" i="4"/>
  <c r="R86" i="4"/>
  <c r="BK88" i="5"/>
  <c r="R122" i="2"/>
  <c r="T264" i="2"/>
  <c r="BK354" i="2"/>
  <c r="J354" i="2"/>
  <c r="J77" i="2"/>
  <c r="T486" i="2"/>
  <c r="R582" i="2"/>
  <c r="T107" i="3"/>
  <c r="P87" i="4"/>
  <c r="P86" i="4" s="1"/>
  <c r="AU60" i="1" s="1"/>
  <c r="BK87" i="6"/>
  <c r="J87" i="6"/>
  <c r="J64" i="6" s="1"/>
  <c r="T122" i="2"/>
  <c r="P264" i="2"/>
  <c r="R300" i="2"/>
  <c r="BK312" i="2"/>
  <c r="J312" i="2"/>
  <c r="J75" i="2"/>
  <c r="R316" i="2"/>
  <c r="R446" i="2"/>
  <c r="R477" i="2"/>
  <c r="P544" i="2"/>
  <c r="BK99" i="3"/>
  <c r="J99" i="3" s="1"/>
  <c r="J65" i="3" s="1"/>
  <c r="BK122" i="3"/>
  <c r="J122" i="3"/>
  <c r="J67" i="3" s="1"/>
  <c r="BK106" i="2"/>
  <c r="R186" i="2"/>
  <c r="T289" i="2"/>
  <c r="T303" i="2"/>
  <c r="T312" i="2"/>
  <c r="T316" i="2"/>
  <c r="T446" i="2"/>
  <c r="T477" i="2"/>
  <c r="BK582" i="2"/>
  <c r="J582" i="2"/>
  <c r="J82" i="2"/>
  <c r="P107" i="3"/>
  <c r="P88" i="5"/>
  <c r="P87" i="5"/>
  <c r="AU61" i="1"/>
  <c r="T87" i="6"/>
  <c r="T86" i="6" s="1"/>
  <c r="BK122" i="2"/>
  <c r="J122" i="2"/>
  <c r="J66" i="2" s="1"/>
  <c r="R264" i="2"/>
  <c r="R303" i="2"/>
  <c r="P312" i="2"/>
  <c r="P316" i="2"/>
  <c r="P446" i="2"/>
  <c r="BK477" i="2"/>
  <c r="J477" i="2"/>
  <c r="J79" i="2" s="1"/>
  <c r="T544" i="2"/>
  <c r="R107" i="3"/>
  <c r="T90" i="7"/>
  <c r="T106" i="2"/>
  <c r="P186" i="2"/>
  <c r="BK300" i="2"/>
  <c r="J300" i="2"/>
  <c r="J73" i="2" s="1"/>
  <c r="T300" i="2"/>
  <c r="T354" i="2"/>
  <c r="P486" i="2"/>
  <c r="T582" i="2"/>
  <c r="P90" i="3"/>
  <c r="BK107" i="3"/>
  <c r="J107" i="3"/>
  <c r="J66" i="3" s="1"/>
  <c r="P122" i="3"/>
  <c r="T87" i="4"/>
  <c r="T86" i="4"/>
  <c r="R88" i="5"/>
  <c r="R87" i="5" s="1"/>
  <c r="P87" i="6"/>
  <c r="P86" i="6"/>
  <c r="AU62" i="1" s="1"/>
  <c r="R90" i="7"/>
  <c r="P122" i="2"/>
  <c r="BK264" i="2"/>
  <c r="J264" i="2" s="1"/>
  <c r="J68" i="2" s="1"/>
  <c r="BK289" i="2"/>
  <c r="J289" i="2"/>
  <c r="J71" i="2" s="1"/>
  <c r="P303" i="2"/>
  <c r="R312" i="2"/>
  <c r="BK316" i="2"/>
  <c r="J316" i="2" s="1"/>
  <c r="J76" i="2" s="1"/>
  <c r="BK446" i="2"/>
  <c r="J446" i="2"/>
  <c r="J78" i="2" s="1"/>
  <c r="P477" i="2"/>
  <c r="BK544" i="2"/>
  <c r="J544" i="2"/>
  <c r="J81" i="2" s="1"/>
  <c r="BK90" i="3"/>
  <c r="J90" i="3"/>
  <c r="J64" i="3"/>
  <c r="P99" i="3"/>
  <c r="T122" i="3"/>
  <c r="BK90" i="7"/>
  <c r="J90" i="7"/>
  <c r="J62" i="7" s="1"/>
  <c r="P106" i="2"/>
  <c r="T186" i="2"/>
  <c r="R289" i="2"/>
  <c r="P300" i="2"/>
  <c r="R354" i="2"/>
  <c r="R486" i="2"/>
  <c r="P582" i="2"/>
  <c r="R90" i="3"/>
  <c r="R99" i="3"/>
  <c r="R89" i="3" s="1"/>
  <c r="BK87" i="4"/>
  <c r="J87" i="4" s="1"/>
  <c r="J64" i="4" s="1"/>
  <c r="T88" i="5"/>
  <c r="T87" i="5"/>
  <c r="R87" i="6"/>
  <c r="R86" i="6" s="1"/>
  <c r="P90" i="7"/>
  <c r="BK102" i="7"/>
  <c r="J102" i="7" s="1"/>
  <c r="J65" i="7" s="1"/>
  <c r="P102" i="7"/>
  <c r="R102" i="7"/>
  <c r="T102" i="7"/>
  <c r="BK285" i="2"/>
  <c r="J285" i="2"/>
  <c r="J69" i="2"/>
  <c r="BK298" i="2"/>
  <c r="J298" i="2"/>
  <c r="J72" i="2"/>
  <c r="BK95" i="5"/>
  <c r="J95" i="5" s="1"/>
  <c r="J65" i="5" s="1"/>
  <c r="BK95" i="7"/>
  <c r="J95" i="7"/>
  <c r="J63" i="7" s="1"/>
  <c r="BK87" i="7"/>
  <c r="J87" i="7"/>
  <c r="J61" i="7"/>
  <c r="BK98" i="7"/>
  <c r="J98" i="7" s="1"/>
  <c r="J64" i="7" s="1"/>
  <c r="BF99" i="7"/>
  <c r="BF106" i="7"/>
  <c r="E48" i="7"/>
  <c r="F55" i="7"/>
  <c r="BK86" i="6"/>
  <c r="J86" i="6" s="1"/>
  <c r="J63" i="6" s="1"/>
  <c r="J52" i="7"/>
  <c r="BF93" i="7"/>
  <c r="J55" i="7"/>
  <c r="BF88" i="7"/>
  <c r="BF96" i="7"/>
  <c r="BF105" i="7"/>
  <c r="BF103" i="7"/>
  <c r="BF91" i="7"/>
  <c r="F83" i="6"/>
  <c r="BF91" i="6"/>
  <c r="BF102" i="6"/>
  <c r="BF109" i="6"/>
  <c r="BF111" i="6"/>
  <c r="BF119" i="6"/>
  <c r="BF126" i="6"/>
  <c r="E50" i="6"/>
  <c r="J80" i="6"/>
  <c r="BF96" i="6"/>
  <c r="BF100" i="6"/>
  <c r="BF104" i="6"/>
  <c r="BF110" i="6"/>
  <c r="BF114" i="6"/>
  <c r="BF115" i="6"/>
  <c r="BF120" i="6"/>
  <c r="J59" i="6"/>
  <c r="BF90" i="6"/>
  <c r="BF98" i="6"/>
  <c r="BF106" i="6"/>
  <c r="BF117" i="6"/>
  <c r="BF125" i="6"/>
  <c r="BF92" i="6"/>
  <c r="BF93" i="6"/>
  <c r="BF94" i="6"/>
  <c r="BF113" i="6"/>
  <c r="BF97" i="6"/>
  <c r="BF108" i="6"/>
  <c r="BF116" i="6"/>
  <c r="BF122" i="6"/>
  <c r="J88" i="5"/>
  <c r="J64" i="5"/>
  <c r="BF88" i="6"/>
  <c r="BF95" i="6"/>
  <c r="BF103" i="6"/>
  <c r="BF118" i="6"/>
  <c r="BF121" i="6"/>
  <c r="BF123" i="6"/>
  <c r="BF124" i="6"/>
  <c r="BF89" i="6"/>
  <c r="BF99" i="6"/>
  <c r="BF101" i="6"/>
  <c r="BF105" i="6"/>
  <c r="BF107" i="6"/>
  <c r="BF112" i="6"/>
  <c r="E75" i="5"/>
  <c r="J81" i="5"/>
  <c r="BF93" i="5"/>
  <c r="BF96" i="5"/>
  <c r="BK86" i="4"/>
  <c r="J86" i="4" s="1"/>
  <c r="J63" i="4" s="1"/>
  <c r="BF91" i="5"/>
  <c r="F59" i="5"/>
  <c r="J84" i="5"/>
  <c r="BF89" i="5"/>
  <c r="J56" i="4"/>
  <c r="F59" i="4"/>
  <c r="E74" i="4"/>
  <c r="BF88" i="4"/>
  <c r="BF92" i="4"/>
  <c r="BF93" i="4"/>
  <c r="BF97" i="4"/>
  <c r="BF90" i="4"/>
  <c r="BF101" i="4"/>
  <c r="BF94" i="4"/>
  <c r="BF98" i="4"/>
  <c r="BF99" i="4"/>
  <c r="BF89" i="4"/>
  <c r="BF95" i="4"/>
  <c r="BF96" i="4"/>
  <c r="BF100" i="4"/>
  <c r="J83" i="4"/>
  <c r="BF91" i="4"/>
  <c r="J106" i="2"/>
  <c r="J65" i="2"/>
  <c r="J59" i="3"/>
  <c r="J83" i="3"/>
  <c r="BF93" i="3"/>
  <c r="BF94" i="3"/>
  <c r="BF100" i="3"/>
  <c r="BF101" i="3"/>
  <c r="BF106" i="3"/>
  <c r="BF114" i="3"/>
  <c r="BF115" i="3"/>
  <c r="BF121" i="3"/>
  <c r="BF96" i="3"/>
  <c r="BF105" i="3"/>
  <c r="F59" i="3"/>
  <c r="BF91" i="3"/>
  <c r="BF98" i="3"/>
  <c r="BF119" i="3"/>
  <c r="BF95" i="3"/>
  <c r="BF104" i="3"/>
  <c r="BF108" i="3"/>
  <c r="BF113" i="3"/>
  <c r="BF112" i="3"/>
  <c r="E50" i="3"/>
  <c r="BF92" i="3"/>
  <c r="BF109" i="3"/>
  <c r="BF111" i="3"/>
  <c r="BF116" i="3"/>
  <c r="BF117" i="3"/>
  <c r="BF118" i="3"/>
  <c r="BF123" i="3"/>
  <c r="BF102" i="3"/>
  <c r="BF124" i="3"/>
  <c r="BF97" i="3"/>
  <c r="BF103" i="3"/>
  <c r="BF110" i="3"/>
  <c r="BF120" i="3"/>
  <c r="J56" i="2"/>
  <c r="BF128" i="2"/>
  <c r="BF153" i="2"/>
  <c r="BF257" i="2"/>
  <c r="BF277" i="2"/>
  <c r="BF296" i="2"/>
  <c r="BF301" i="2"/>
  <c r="BF344" i="2"/>
  <c r="BF371" i="2"/>
  <c r="BF408" i="2"/>
  <c r="BF420" i="2"/>
  <c r="BF428" i="2"/>
  <c r="BF520" i="2"/>
  <c r="BF524" i="2"/>
  <c r="BF531" i="2"/>
  <c r="BF533" i="2"/>
  <c r="BF588" i="2"/>
  <c r="E92" i="2"/>
  <c r="BF107" i="2"/>
  <c r="BF164" i="2"/>
  <c r="BF184" i="2"/>
  <c r="BF218" i="2"/>
  <c r="BF235" i="2"/>
  <c r="BF253" i="2"/>
  <c r="BF273" i="2"/>
  <c r="BF321" i="2"/>
  <c r="BF383" i="2"/>
  <c r="BF389" i="2"/>
  <c r="BF395" i="2"/>
  <c r="BF470" i="2"/>
  <c r="BF494" i="2"/>
  <c r="BF547" i="2"/>
  <c r="BF563" i="2"/>
  <c r="BF580" i="2"/>
  <c r="BF590" i="2"/>
  <c r="BF135" i="2"/>
  <c r="BF137" i="2"/>
  <c r="BF166" i="2"/>
  <c r="BF211" i="2"/>
  <c r="BF227" i="2"/>
  <c r="BF286" i="2"/>
  <c r="BF290" i="2"/>
  <c r="BF299" i="2"/>
  <c r="BF310" i="2"/>
  <c r="BF315" i="2"/>
  <c r="BF385" i="2"/>
  <c r="BF386" i="2"/>
  <c r="BF393" i="2"/>
  <c r="BF424" i="2"/>
  <c r="BF458" i="2"/>
  <c r="BF478" i="2"/>
  <c r="BF514" i="2"/>
  <c r="BF542" i="2"/>
  <c r="BF556" i="2"/>
  <c r="BF614" i="2"/>
  <c r="J59" i="2"/>
  <c r="BF118" i="2"/>
  <c r="BF170" i="2"/>
  <c r="BF173" i="2"/>
  <c r="BF187" i="2"/>
  <c r="BF202" i="2"/>
  <c r="BF267" i="2"/>
  <c r="BF304" i="2"/>
  <c r="BF308" i="2"/>
  <c r="BF313" i="2"/>
  <c r="BF326" i="2"/>
  <c r="BF352" i="2"/>
  <c r="BF397" i="2"/>
  <c r="BF403" i="2"/>
  <c r="BF462" i="2"/>
  <c r="BF484" i="2"/>
  <c r="BF559" i="2"/>
  <c r="BF616" i="2"/>
  <c r="BF133" i="2"/>
  <c r="BF148" i="2"/>
  <c r="BF177" i="2"/>
  <c r="BF214" i="2"/>
  <c r="BF241" i="2"/>
  <c r="BF337" i="2"/>
  <c r="BF348" i="2"/>
  <c r="BF375" i="2"/>
  <c r="BF444" i="2"/>
  <c r="BF508" i="2"/>
  <c r="BF540" i="2"/>
  <c r="F59" i="2"/>
  <c r="BF111" i="2"/>
  <c r="BF161" i="2"/>
  <c r="BF188" i="2"/>
  <c r="BF198" i="2"/>
  <c r="BF207" i="2"/>
  <c r="BF255" i="2"/>
  <c r="BF265" i="2"/>
  <c r="BF331" i="2"/>
  <c r="BF355" i="2"/>
  <c r="BF398" i="2"/>
  <c r="BF422" i="2"/>
  <c r="BF466" i="2"/>
  <c r="BF475" i="2"/>
  <c r="BF483" i="2"/>
  <c r="BF499" i="2"/>
  <c r="BF545" i="2"/>
  <c r="BF123" i="2"/>
  <c r="BF194" i="2"/>
  <c r="BF216" i="2"/>
  <c r="BF306" i="2"/>
  <c r="BF314" i="2"/>
  <c r="BF317" i="2"/>
  <c r="BF410" i="2"/>
  <c r="BF451" i="2"/>
  <c r="BF487" i="2"/>
  <c r="BF558" i="2"/>
  <c r="BF115" i="2"/>
  <c r="BF159" i="2"/>
  <c r="BF189" i="2"/>
  <c r="BF222" i="2"/>
  <c r="BF231" i="2"/>
  <c r="BF263" i="2"/>
  <c r="BF269" i="2"/>
  <c r="BF279" i="2"/>
  <c r="BF302" i="2"/>
  <c r="BF359" i="2"/>
  <c r="BF364" i="2"/>
  <c r="BF379" i="2"/>
  <c r="BF388" i="2"/>
  <c r="BF415" i="2"/>
  <c r="BF432" i="2"/>
  <c r="BF447" i="2"/>
  <c r="BF454" i="2"/>
  <c r="BF512" i="2"/>
  <c r="BF567" i="2"/>
  <c r="BF572" i="2"/>
  <c r="BF583" i="2"/>
  <c r="F39" i="4"/>
  <c r="BD60" i="1" s="1"/>
  <c r="F39" i="6"/>
  <c r="BD62" i="1"/>
  <c r="F35" i="2"/>
  <c r="AZ58" i="1" s="1"/>
  <c r="F35" i="4"/>
  <c r="AZ60" i="1"/>
  <c r="F39" i="5"/>
  <c r="BD61" i="1" s="1"/>
  <c r="AS56" i="1"/>
  <c r="J35" i="4"/>
  <c r="AV60" i="1" s="1"/>
  <c r="F38" i="5"/>
  <c r="BC61" i="1"/>
  <c r="J35" i="6"/>
  <c r="AV62" i="1" s="1"/>
  <c r="F39" i="3"/>
  <c r="BD59" i="1"/>
  <c r="J35" i="2"/>
  <c r="AV58" i="1" s="1"/>
  <c r="F39" i="2"/>
  <c r="BD58" i="1"/>
  <c r="F35" i="5"/>
  <c r="AZ61" i="1" s="1"/>
  <c r="F33" i="7"/>
  <c r="AZ63" i="1"/>
  <c r="F38" i="4"/>
  <c r="BC60" i="1" s="1"/>
  <c r="F35" i="7"/>
  <c r="BB63" i="1"/>
  <c r="F37" i="2"/>
  <c r="BB58" i="1" s="1"/>
  <c r="J35" i="3"/>
  <c r="AV59" i="1"/>
  <c r="F37" i="7"/>
  <c r="BD63" i="1" s="1"/>
  <c r="F37" i="5"/>
  <c r="BB61" i="1"/>
  <c r="F37" i="6"/>
  <c r="BB62" i="1" s="1"/>
  <c r="F37" i="4"/>
  <c r="BB60" i="1"/>
  <c r="F35" i="6"/>
  <c r="AZ62" i="1" s="1"/>
  <c r="F36" i="7"/>
  <c r="BC63" i="1"/>
  <c r="F38" i="2"/>
  <c r="BC58" i="1" s="1"/>
  <c r="F37" i="3"/>
  <c r="BB59" i="1"/>
  <c r="F38" i="3"/>
  <c r="BC59" i="1" s="1"/>
  <c r="J33" i="7"/>
  <c r="AV63" i="1"/>
  <c r="F35" i="3"/>
  <c r="AZ59" i="1" s="1"/>
  <c r="J35" i="5"/>
  <c r="AV61" i="1"/>
  <c r="F38" i="6"/>
  <c r="BC62" i="1" s="1"/>
  <c r="BK288" i="2" l="1"/>
  <c r="J288" i="2" s="1"/>
  <c r="J70" i="2" s="1"/>
  <c r="P86" i="7"/>
  <c r="P85" i="7"/>
  <c r="AU63" i="1"/>
  <c r="R86" i="7"/>
  <c r="R85" i="7"/>
  <c r="T86" i="7"/>
  <c r="T85" i="7"/>
  <c r="T288" i="2"/>
  <c r="T105" i="2"/>
  <c r="T104" i="2" s="1"/>
  <c r="R105" i="2"/>
  <c r="T89" i="3"/>
  <c r="P105" i="2"/>
  <c r="BK105" i="2"/>
  <c r="J105" i="2"/>
  <c r="J64" i="2" s="1"/>
  <c r="R288" i="2"/>
  <c r="P288" i="2"/>
  <c r="P89" i="3"/>
  <c r="AU59" i="1" s="1"/>
  <c r="BK87" i="5"/>
  <c r="J87" i="5"/>
  <c r="J63" i="5"/>
  <c r="BK89" i="3"/>
  <c r="J89" i="3"/>
  <c r="J63" i="3"/>
  <c r="BK86" i="7"/>
  <c r="BK85" i="7" s="1"/>
  <c r="J85" i="7" s="1"/>
  <c r="J59" i="7" s="1"/>
  <c r="BK104" i="2"/>
  <c r="J104" i="2" s="1"/>
  <c r="J63" i="2" s="1"/>
  <c r="F36" i="2"/>
  <c r="BA58" i="1"/>
  <c r="F36" i="5"/>
  <c r="BA61" i="1"/>
  <c r="BC57" i="1"/>
  <c r="AY57" i="1" s="1"/>
  <c r="J36" i="5"/>
  <c r="AW61" i="1" s="1"/>
  <c r="AT61" i="1" s="1"/>
  <c r="J36" i="6"/>
  <c r="AW62" i="1" s="1"/>
  <c r="AT62" i="1" s="1"/>
  <c r="J36" i="2"/>
  <c r="AW58" i="1" s="1"/>
  <c r="AT58" i="1" s="1"/>
  <c r="F36" i="3"/>
  <c r="BA59" i="1"/>
  <c r="J36" i="3"/>
  <c r="AW59" i="1" s="1"/>
  <c r="AT59" i="1" s="1"/>
  <c r="J34" i="7"/>
  <c r="AW63" i="1"/>
  <c r="AT63" i="1" s="1"/>
  <c r="J32" i="4"/>
  <c r="AG60" i="1"/>
  <c r="F36" i="6"/>
  <c r="BA62" i="1" s="1"/>
  <c r="BB57" i="1"/>
  <c r="AX57" i="1" s="1"/>
  <c r="AZ57" i="1"/>
  <c r="J36" i="4"/>
  <c r="AW60" i="1" s="1"/>
  <c r="AT60" i="1" s="1"/>
  <c r="BD57" i="1"/>
  <c r="J32" i="6"/>
  <c r="AG62" i="1"/>
  <c r="F36" i="4"/>
  <c r="BA60" i="1"/>
  <c r="F34" i="7"/>
  <c r="BA63" i="1" s="1"/>
  <c r="P104" i="2" l="1"/>
  <c r="AU58" i="1" s="1"/>
  <c r="AU57" i="1" s="1"/>
  <c r="AU56" i="1" s="1"/>
  <c r="R104" i="2"/>
  <c r="J86" i="7"/>
  <c r="J60" i="7" s="1"/>
  <c r="AN62" i="1"/>
  <c r="J41" i="6"/>
  <c r="AN60" i="1"/>
  <c r="J41" i="4"/>
  <c r="AZ56" i="1"/>
  <c r="AV56" i="1" s="1"/>
  <c r="AK31" i="1" s="1"/>
  <c r="BA57" i="1"/>
  <c r="J30" i="7"/>
  <c r="AG63" i="1"/>
  <c r="J32" i="5"/>
  <c r="AG61" i="1" s="1"/>
  <c r="BC56" i="1"/>
  <c r="W34" i="1"/>
  <c r="BB56" i="1"/>
  <c r="W33" i="1" s="1"/>
  <c r="J32" i="2"/>
  <c r="AG58" i="1"/>
  <c r="J32" i="3"/>
  <c r="AG59" i="1" s="1"/>
  <c r="AV57" i="1"/>
  <c r="BD56" i="1"/>
  <c r="W35" i="1"/>
  <c r="J39" i="7" l="1"/>
  <c r="J41" i="5"/>
  <c r="J41" i="3"/>
  <c r="J41" i="2"/>
  <c r="AN58" i="1"/>
  <c r="AN59" i="1"/>
  <c r="AN61" i="1"/>
  <c r="AN63" i="1"/>
  <c r="AY56" i="1"/>
  <c r="AG57" i="1"/>
  <c r="AG56" i="1"/>
  <c r="AK26" i="1" s="1"/>
  <c r="AN28" i="1" s="1"/>
  <c r="W31" i="1"/>
  <c r="AX56" i="1"/>
  <c r="BA56" i="1"/>
  <c r="W32" i="1" s="1"/>
  <c r="AW57" i="1"/>
  <c r="AT57" i="1" s="1"/>
  <c r="AN57" i="1" s="1"/>
  <c r="AW56" i="1" l="1"/>
  <c r="AK32" i="1"/>
  <c r="AK37" i="1"/>
  <c r="AT56" i="1" l="1"/>
  <c r="AN56" i="1"/>
</calcChain>
</file>

<file path=xl/sharedStrings.xml><?xml version="1.0" encoding="utf-8"?>
<sst xmlns="http://schemas.openxmlformats.org/spreadsheetml/2006/main" count="7987" uniqueCount="1378">
  <si>
    <t>Export Komplet</t>
  </si>
  <si>
    <t>VZ</t>
  </si>
  <si>
    <t>2.0</t>
  </si>
  <si>
    <t>ZAMOK</t>
  </si>
  <si>
    <t>False</t>
  </si>
  <si>
    <t>{56840fe9-82e4-41e6-8653-95a38a33a83b}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</si>
  <si>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</si>
  <si>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</si>
  <si>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</si>
  <si>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</si>
  <si>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</si>
  <si>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</si>
  <si>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</si>
  <si>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</si>
  <si>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2024_01_5_rev03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</si>
  <si>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</si>
  <si>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</si>
  <si>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bytových jednotek MČ Lidická 40, 15000 Praha 5, b.j.č. 9 - revize 3</t>
  </si>
  <si>
    <t>KSO:</t>
  </si>
  <si>
    <t/>
  </si>
  <si>
    <t>CC-CZ:</t>
  </si>
  <si>
    <t>Místo:</t>
  </si>
  <si>
    <t>Lidická 40, 15000 Praha 5</t>
  </si>
  <si>
    <t>Datum:</t>
  </si>
  <si>
    <t>25. 4. 2024</t>
  </si>
  <si>
    <t>Zadavatel:</t>
  </si>
  <si>
    <t>IČ:</t>
  </si>
  <si>
    <t>00063631</t>
  </si>
  <si>
    <t>Městská část Praha 5</t>
  </si>
  <si>
    <t>DIČ:</t>
  </si>
  <si>
    <t>CZ 00063631</t>
  </si>
  <si>
    <t>Uchazeč:</t>
  </si>
  <si>
    <t>Vyplň údaj</t>
  </si>
  <si>
    <t>Projektant:</t>
  </si>
  <si>
    <t>06934927</t>
  </si>
  <si>
    <t>Boa projekt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</si>
  <si>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</si>
  <si>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</si>
  <si>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</si>
  <si>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</si>
  <si>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</si>
  <si>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</si>
  <si>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</si>
  <si>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</si>
  <si>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</si>
  <si>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</si>
  <si>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</si>
  <si>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</si>
  <si>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</si>
  <si>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</si>
  <si>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</si>
  <si>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</si>
  <si>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</si>
  <si>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</si>
  <si>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</si>
  <si>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</si>
  <si>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</si>
  <si>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</si>
  <si>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</si>
  <si>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</si>
  <si>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</si>
  <si>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</si>
  <si>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</si>
  <si>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</si>
  <si>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</si>
  <si>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</si>
  <si>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</si>
  <si>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</si>
  <si>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</si>
  <si>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</si>
  <si>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</si>
  <si>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</si>
  <si>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</si>
  <si>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</si>
  <si>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</si>
  <si>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</si>
  <si>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</si>
  <si>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</si>
  <si>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</si>
  <si>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</si>
  <si>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Rekonstrukce bytu</t>
  </si>
  <si>
    <t>STA</t>
  </si>
  <si>
    <t>1</t>
  </si>
  <si>
    <t>{0fb194e2-426e-451b-91fa-95ae5e64a070}</t>
  </si>
  <si>
    <t>/</t>
  </si>
  <si>
    <t>ARS</t>
  </si>
  <si>
    <t>Stavební část</t>
  </si>
  <si>
    <t>Soupis</t>
  </si>
  <si>
    <t>2</t>
  </si>
  <si>
    <t>{95cf588c-6abf-426e-a647-9a522f5d17a1}</t>
  </si>
  <si>
    <t>ZTI</t>
  </si>
  <si>
    <t>Zdravotně technické instalace</t>
  </si>
  <si>
    <t>{d43e4997-6171-4a71-acc8-0b7bab63fa40}</t>
  </si>
  <si>
    <t>VZT</t>
  </si>
  <si>
    <t>Vzduchotechnika</t>
  </si>
  <si>
    <t>{c79cc05d-7c53-4b24-93a0-2a9157275aa7}</t>
  </si>
  <si>
    <t>ÚT</t>
  </si>
  <si>
    <t>Vytápění</t>
  </si>
  <si>
    <t>{a720f537-3096-48be-854d-9894bd203c84}</t>
  </si>
  <si>
    <t>EL</t>
  </si>
  <si>
    <t>Elektroinstalace</t>
  </si>
  <si>
    <t>{87933351-12b1-4719-ae3e-b5ca0a1604ef}</t>
  </si>
  <si>
    <t>VRN</t>
  </si>
  <si>
    <t>Vedlejší rozpočtové náklady</t>
  </si>
  <si>
    <t>VON</t>
  </si>
  <si>
    <t>{3042256b-0dab-46e1-befa-35c7f78b7a6a}</t>
  </si>
  <si>
    <t>KRYCÍ LIST SOUPISU PRACÍ</t>
  </si>
  <si>
    <t>Objekt:</t>
  </si>
  <si>
    <t>SO 01 - Rekonstrukce bytu</t>
  </si>
  <si>
    <t>Soupis:</t>
  </si>
  <si>
    <t>ARS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</si>
  <si>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</si>
  <si>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</si>
  <si>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</si>
  <si>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</si>
  <si>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</si>
  <si>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</si>
  <si>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</si>
  <si>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</si>
  <si>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</si>
  <si>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</si>
  <si>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</si>
  <si>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</si>
  <si>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</si>
  <si>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</si>
  <si>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</si>
  <si>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</si>
  <si>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</si>
  <si>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</si>
  <si>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</si>
  <si>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</si>
  <si>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</si>
  <si>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</si>
  <si>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</si>
  <si>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</si>
  <si>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</si>
  <si>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</si>
  <si>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</si>
  <si>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</si>
  <si>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</si>
  <si>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</si>
  <si>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</si>
  <si>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</si>
  <si>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</si>
  <si>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</si>
  <si>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</si>
  <si>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</si>
  <si>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</si>
  <si>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</si>
  <si>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</si>
  <si>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</si>
  <si>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</si>
  <si>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</si>
  <si>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</si>
  <si>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317944R21</t>
  </si>
  <si>
    <t>D+M ocelový překlad 2xL 30/30/3 dodatečně osazen, antikorozní nátěr</t>
  </si>
  <si>
    <t>m</t>
  </si>
  <si>
    <t>4</t>
  </si>
  <si>
    <t>1378375929</t>
  </si>
  <si>
    <t>VV</t>
  </si>
  <si>
    <t>Tabulka překladů</t>
  </si>
  <si>
    <t>"ozn. L.1" 1,1</t>
  </si>
  <si>
    <t>Součet</t>
  </si>
  <si>
    <t>349231811</t>
  </si>
  <si>
    <t>Přizdívka z cihel ostění s ozubem ve vybouraných otvorech, s vysekáním kapes pro zavázaní přes 80 do 150 mm</t>
  </si>
  <si>
    <t>m2</t>
  </si>
  <si>
    <t>CS ÚRS 2024 01</t>
  </si>
  <si>
    <t>investice</t>
  </si>
  <si>
    <t>716118692</t>
  </si>
  <si>
    <t>Online PSC</t>
  </si>
  <si>
    <t>https://podminky.urs.cz/item/CS_URS_2024_01/349231811</t>
  </si>
  <si>
    <t>"vstupní dveře" 0,1*2,0</t>
  </si>
  <si>
    <t>346272R36</t>
  </si>
  <si>
    <t>Podezdívka sprchového koutu z porobetonu v 100 mm, pro vedení ZTI</t>
  </si>
  <si>
    <t>1963105936</t>
  </si>
  <si>
    <t>1,1*0,8</t>
  </si>
  <si>
    <t>310236241</t>
  </si>
  <si>
    <t>Zazdívka otvorů ve zdivu nadzákladovém cihlami pálenými plochy přes 0,0225 m2 do 0,09 m2, ve zdi tl. do 300 mm</t>
  </si>
  <si>
    <t>kus</t>
  </si>
  <si>
    <t>-1949831879</t>
  </si>
  <si>
    <t>https://podminky.urs.cz/item/CS_URS_2024_01/310236241</t>
  </si>
  <si>
    <t>"prostup po realizaci VZT" 1</t>
  </si>
  <si>
    <t>6</t>
  </si>
  <si>
    <t>Úpravy povrchů, podlahy a osazování výplní</t>
  </si>
  <si>
    <t>5</t>
  </si>
  <si>
    <t>619991001</t>
  </si>
  <si>
    <t>Zakrytí vnitřních ploch před znečištěním fólií včetně pozdějšího odkrytí podlah</t>
  </si>
  <si>
    <t>-1700135479</t>
  </si>
  <si>
    <t>https://podminky.urs.cz/item/CS_URS_2024_01/619991001</t>
  </si>
  <si>
    <t>"plocha bytu" 29,0</t>
  </si>
  <si>
    <t>"chodba - dveře" 2,0</t>
  </si>
  <si>
    <t>619996127</t>
  </si>
  <si>
    <t>Ochrana stavebních konstrukcí a samostatných prvků včetně pozdějšího odstranění obedněním z OSB desek svislých ploch</t>
  </si>
  <si>
    <t>472530578</t>
  </si>
  <si>
    <t>https://podminky.urs.cz/item/CS_URS_2024_01/619996127</t>
  </si>
  <si>
    <t>okno</t>
  </si>
  <si>
    <t>1,37*1,82</t>
  </si>
  <si>
    <t>7</t>
  </si>
  <si>
    <t>629991011</t>
  </si>
  <si>
    <t>Zakrytí vnějších ploch před znečištěním včetně pozdějšího odkrytí výplní otvorů a svislých ploch fólií přilepenou lepící páskou</t>
  </si>
  <si>
    <t>-1454942038</t>
  </si>
  <si>
    <t>https://podminky.urs.cz/item/CS_URS_2024_01/629991011</t>
  </si>
  <si>
    <t>8</t>
  </si>
  <si>
    <t>6R01</t>
  </si>
  <si>
    <t>Doplnění celé skladby podlahy po provedených sondách</t>
  </si>
  <si>
    <t>16</t>
  </si>
  <si>
    <t>1579672292</t>
  </si>
  <si>
    <t>"počet provedených sond v podlaze" 3</t>
  </si>
  <si>
    <t>9</t>
  </si>
  <si>
    <t>632481215</t>
  </si>
  <si>
    <t>Separační vrstva k oddělení podlahových vrstev z geotextilie</t>
  </si>
  <si>
    <t>-2018338284</t>
  </si>
  <si>
    <t>https://podminky.urs.cz/item/CS_URS_2024_01/632481215</t>
  </si>
  <si>
    <t>skladba F.1</t>
  </si>
  <si>
    <t>"m.č. 1.02" 2,86</t>
  </si>
  <si>
    <t>Mezisoučet</t>
  </si>
  <si>
    <t>skladba F.2</t>
  </si>
  <si>
    <t>"m.č. 1.01" 4,42</t>
  </si>
  <si>
    <t>"m.č. 1.03" 7,21</t>
  </si>
  <si>
    <t>"m.č. 1.04" 14,51</t>
  </si>
  <si>
    <t>10</t>
  </si>
  <si>
    <t>619995001</t>
  </si>
  <si>
    <t>Začištění omítek (s dodáním hmot) kolem oken, dveří, podlah, obkladů apod.</t>
  </si>
  <si>
    <t>836064663</t>
  </si>
  <si>
    <t>https://podminky.urs.cz/item/CS_URS_2024_01/619995001</t>
  </si>
  <si>
    <t>vstupní dveře - strana chodba (uvnitř bytu v rámci položky opravy omítek stěn)</t>
  </si>
  <si>
    <t>1,0+2,05*2</t>
  </si>
  <si>
    <t>11</t>
  </si>
  <si>
    <t>612135101</t>
  </si>
  <si>
    <t>Hrubá výplň rýh maltou jakékoli šířky rýhy ve stěnách</t>
  </si>
  <si>
    <t>307409210</t>
  </si>
  <si>
    <t>https://podminky.urs.cz/item/CS_URS_2024_01/612135101</t>
  </si>
  <si>
    <t>P</t>
  </si>
  <si>
    <t>Poznámka k položce:_x000D_
vč stropů</t>
  </si>
  <si>
    <t>"ZTI" 5,0*0,1</t>
  </si>
  <si>
    <t>"elektro" 58,6*0,05</t>
  </si>
  <si>
    <t>611131121</t>
  </si>
  <si>
    <t>Podkladní a spojovací vrstva vnitřních omítaných ploch penetrace disperzní nanášená ručně stropů</t>
  </si>
  <si>
    <t>233567846</t>
  </si>
  <si>
    <t>https://podminky.urs.cz/item/CS_URS_2024_01/611131121</t>
  </si>
  <si>
    <t>13</t>
  </si>
  <si>
    <t>611325416</t>
  </si>
  <si>
    <t>Oprava vápenocementové omítky vnitřních ploch hladké, tloušťky do 20 mm, s celoplošným přeštukováním, tloušťky štuku 3 mm stropů, v rozsahu opravované plochy do 10%</t>
  </si>
  <si>
    <t>119001472</t>
  </si>
  <si>
    <t>https://podminky.urs.cz/item/CS_URS_2024_01/611325416</t>
  </si>
  <si>
    <t>Poznámka k položce:_x000D_
vč zapravení prostupů a oprav omítek po bouraných konstrukcích a otvorech</t>
  </si>
  <si>
    <t>14</t>
  </si>
  <si>
    <t>612131121</t>
  </si>
  <si>
    <t>Podkladní a spojovací vrstva vnitřních omítaných ploch penetrace disperzní nanášená ručně stěn</t>
  </si>
  <si>
    <t>-628616986</t>
  </si>
  <si>
    <t>https://podminky.urs.cz/item/CS_URS_2024_01/612131121</t>
  </si>
  <si>
    <t>15</t>
  </si>
  <si>
    <t>612121100</t>
  </si>
  <si>
    <t>Zatření spár vnitřních povrchů vápennou maltou, ploch z cihel stěn</t>
  </si>
  <si>
    <t>-1415180908</t>
  </si>
  <si>
    <t>https://podminky.urs.cz/item/CS_URS_2024_01/612121100</t>
  </si>
  <si>
    <t>"30% otlučených omítek" 69,673*0,3</t>
  </si>
  <si>
    <t>612325417</t>
  </si>
  <si>
    <t>Oprava vápenocementové omítky vnitřních ploch hladké, tloušťky do 20 mm, s celoplošným přeštukováním, tloušťky štuku 3 mm stěn, v rozsahu opravované plochy přes 10 do 30%</t>
  </si>
  <si>
    <t>-1321958809</t>
  </si>
  <si>
    <t>https://podminky.urs.cz/item/CS_URS_2024_01/612325417</t>
  </si>
  <si>
    <t>17</t>
  </si>
  <si>
    <t>611181001</t>
  </si>
  <si>
    <t>Sádrová stěrka vnitřních povrchů tloušťky do 3 mm bez penetrace, včetně následného přebroušení vodorovných konstrukcí stropů rovných</t>
  </si>
  <si>
    <t>1773721735</t>
  </si>
  <si>
    <t>https://podminky.urs.cz/item/CS_URS_2024_01/611181001</t>
  </si>
  <si>
    <t>"SDK podhledy" 10,07</t>
  </si>
  <si>
    <t>18</t>
  </si>
  <si>
    <t>612181001</t>
  </si>
  <si>
    <t>Sádrová stěrka vnitřních povrchů tloušťky do 3 mm bez penetrace, včetně následného přebroušení svislých konstrukcí stěn v podlaží i na schodišti</t>
  </si>
  <si>
    <t>853652054</t>
  </si>
  <si>
    <t>https://podminky.urs.cz/item/CS_URS_2024_01/612181001</t>
  </si>
  <si>
    <t>"SDK příčka" 17,331*2</t>
  </si>
  <si>
    <t>"SDK předstěna" 33,324</t>
  </si>
  <si>
    <t>odpočet obkladů na SDK</t>
  </si>
  <si>
    <t>-12,3</t>
  </si>
  <si>
    <t>19</t>
  </si>
  <si>
    <t>612325R21</t>
  </si>
  <si>
    <t xml:space="preserve">Omítnutí drážek pro elektroinstalace - chodba, vč výmalby </t>
  </si>
  <si>
    <t>-1587995238</t>
  </si>
  <si>
    <t>Poznámka k položce:_x000D_
v bytě v rámci oprav omítek a nových maleb</t>
  </si>
  <si>
    <t>Ostatní konstrukce a práce, bourání</t>
  </si>
  <si>
    <t>20</t>
  </si>
  <si>
    <t>9R01</t>
  </si>
  <si>
    <t>Vyklizení prostor před zahájením prací</t>
  </si>
  <si>
    <t>soubor</t>
  </si>
  <si>
    <t>-1675198343</t>
  </si>
  <si>
    <t>9R02</t>
  </si>
  <si>
    <t>Zaměření, odpojení, případná ochrana stávajících inženýrských sítí před zahájením prací</t>
  </si>
  <si>
    <t>1905033468</t>
  </si>
  <si>
    <t>22</t>
  </si>
  <si>
    <t>949101111</t>
  </si>
  <si>
    <t>Lešení pomocné pracovní pro objekty pozemních staveb pro zatížení do 150 kg/m2, o výšce lešeňové podlahy do 1,9 m</t>
  </si>
  <si>
    <t>1131448091</t>
  </si>
  <si>
    <t>https://podminky.urs.cz/item/CS_URS_2024_01/949101111</t>
  </si>
  <si>
    <t>23</t>
  </si>
  <si>
    <t>971033361</t>
  </si>
  <si>
    <t>Vybourání otvorů ve zdivu základovém nebo nadzákladovém z cihel, tvárnic, příčkovek z cihel pálených na maltu vápennou nebo vápenocementovou plochy do 0,09 m2, tl. do 600 mm</t>
  </si>
  <si>
    <t>-91923465</t>
  </si>
  <si>
    <t>https://podminky.urs.cz/item/CS_URS_2024_01/971033361</t>
  </si>
  <si>
    <t>"VZT" 1</t>
  </si>
  <si>
    <t>24</t>
  </si>
  <si>
    <t>973022241</t>
  </si>
  <si>
    <t>Vysekání výklenků nebo kapes ve zdivu z kamene kapes, plochy do 0,10 m2, hl. do 150 mm</t>
  </si>
  <si>
    <t>834811824</t>
  </si>
  <si>
    <t>https://podminky.urs.cz/item/CS_URS_2024_01/973022241</t>
  </si>
  <si>
    <t>"ozn. L.1" 2</t>
  </si>
  <si>
    <t>25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</si>
  <si>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</si>
  <si>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</si>
  <si>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662853547</t>
  </si>
  <si>
    <t>https://podminky.urs.cz/item/CS_URS_2024_01/967031132</t>
  </si>
  <si>
    <t>po vybourání vstupních dveří</t>
  </si>
  <si>
    <t>0,1*2,0</t>
  </si>
  <si>
    <t>26</t>
  </si>
  <si>
    <t>974031142</t>
  </si>
  <si>
    <t>Vysekání rýh ve zdivu cihelném na maltu vápennou nebo vápenocementovou do hl. 70 mm a šířky do 70 mm</t>
  </si>
  <si>
    <t>-1807101731</t>
  </si>
  <si>
    <t>https://podminky.urs.cz/item/CS_URS_2024_01/974031142</t>
  </si>
  <si>
    <t>"ZTI" 5,0</t>
  </si>
  <si>
    <t>27</t>
  </si>
  <si>
    <t>977332112</t>
  </si>
  <si>
    <t>Frézování drážek pro vodiče ve stěnách z cihel, rozměru do 50x50 mm</t>
  </si>
  <si>
    <t>1484830564</t>
  </si>
  <si>
    <t>https://podminky.urs.cz/item/CS_URS_2024_01/977332112</t>
  </si>
  <si>
    <t>28</t>
  </si>
  <si>
    <t>977151121</t>
  </si>
  <si>
    <t>Jádrové vrty diamantovými korunkami do stavebních materiálů (železobetonu, betonu, cihel, obkladů, dlažeb, kamene) průměru přes 110 do 120 mm</t>
  </si>
  <si>
    <t>1187735344</t>
  </si>
  <si>
    <t>https://podminky.urs.cz/item/CS_URS_2024_01/977151121</t>
  </si>
  <si>
    <t>29</t>
  </si>
  <si>
    <t>977151122</t>
  </si>
  <si>
    <t>Jádrové vrty diamantovými korunkami do stavebních materiálů (železobetonu, betonu, cihel, obkladů, dlažeb, kamene) průměru přes 120 do 130 mm</t>
  </si>
  <si>
    <t>-2104679608</t>
  </si>
  <si>
    <t>https://podminky.urs.cz/item/CS_URS_2024_01/977151122</t>
  </si>
  <si>
    <t>30</t>
  </si>
  <si>
    <t>977151124</t>
  </si>
  <si>
    <t>Jádrové vrty diamantovými korunkami do stavebních materiálů (železobetonu, betonu, cihel, obkladů, dlažeb, kamene) průměru přes 150 do 180 mm</t>
  </si>
  <si>
    <t>297229059</t>
  </si>
  <si>
    <t>https://podminky.urs.cz/item/CS_URS_2024_01/977151124</t>
  </si>
  <si>
    <t>"ZTI" 0,62</t>
  </si>
  <si>
    <t>31</t>
  </si>
  <si>
    <t>968072455</t>
  </si>
  <si>
    <t>Vybourání kovových rámů oken s křídly, dveřních zárubní, vrat, stěn, ostění nebo obkladů dveřních zárubní, plochy do 2 m2</t>
  </si>
  <si>
    <t>1575719730</t>
  </si>
  <si>
    <t>https://podminky.urs.cz/item/CS_URS_2024_01/968072455</t>
  </si>
  <si>
    <t>Poznámka k položce:_x000D_
vyříznutí zárubně</t>
  </si>
  <si>
    <t>1,0*2,05</t>
  </si>
  <si>
    <t>32</t>
  </si>
  <si>
    <t>968062456</t>
  </si>
  <si>
    <t>Vybourání dřevěných rámů oken s křídly, dveřních zárubní, vrat, stěn, ostění nebo obkladů dveřních zárubní, plochy přes 2 m2</t>
  </si>
  <si>
    <t>619492734</t>
  </si>
  <si>
    <t>https://podminky.urs.cz/item/CS_URS_2024_01/968062456</t>
  </si>
  <si>
    <t>1,185*2,36</t>
  </si>
  <si>
    <t>33</t>
  </si>
  <si>
    <t>9R03</t>
  </si>
  <si>
    <t>Odstranění prahu a případných vrstev podlahy na kótu -0,002</t>
  </si>
  <si>
    <t>1403502520</t>
  </si>
  <si>
    <t>Stávající stav</t>
  </si>
  <si>
    <t>"ozn. P.3" 0,92*0,57</t>
  </si>
  <si>
    <t>34</t>
  </si>
  <si>
    <t>978012121</t>
  </si>
  <si>
    <t>Otlučení vápenných nebo vápenocementových omítek vnitřních ploch stropů rákosovaných, v rozsahu přes 5 do 10 %</t>
  </si>
  <si>
    <t>1667390662</t>
  </si>
  <si>
    <t>https://podminky.urs.cz/item/CS_URS_2024_01/978012121</t>
  </si>
  <si>
    <t>Nový stav</t>
  </si>
  <si>
    <t>35</t>
  </si>
  <si>
    <t>978013141</t>
  </si>
  <si>
    <t>Otlučení vápenných nebo vápenocementových omítek vnitřních ploch stěn s vyškrabáním spar, s očištěním zdiva, v rozsahu přes 10 do 30 %</t>
  </si>
  <si>
    <t>-669142315</t>
  </si>
  <si>
    <t>https://podminky.urs.cz/item/CS_URS_2024_01/978013141</t>
  </si>
  <si>
    <t>(16,3+16,6)*3,18</t>
  </si>
  <si>
    <t>-(1,0*2,05+0,92*2,485*2+1,37*1,82)</t>
  </si>
  <si>
    <t>(0,92+2,485*2)*0,57</t>
  </si>
  <si>
    <t>(1,57+2,785*2)*0,295</t>
  </si>
  <si>
    <t>(1,37+1,82*2)*0,15</t>
  </si>
  <si>
    <t>odpočet SDK předstěn</t>
  </si>
  <si>
    <t>-26,124</t>
  </si>
  <si>
    <t>-2,6*1,3</t>
  </si>
  <si>
    <t>-0,8*3,18</t>
  </si>
  <si>
    <t>36</t>
  </si>
  <si>
    <t>953845111</t>
  </si>
  <si>
    <t>Vyvložkování stávajících komínových nebo větracích průduchů nerezovými vložkami pevnými, včetně ukončení komínu komínového tělesa výšky 3 m světlý průměr vložky do 100 mm</t>
  </si>
  <si>
    <t>945568187</t>
  </si>
  <si>
    <t>https://podminky.urs.cz/item/CS_URS_2024_01/953845111</t>
  </si>
  <si>
    <t>37</t>
  </si>
  <si>
    <t>953845121</t>
  </si>
  <si>
    <t>Vyvložkování stávajících komínových nebo větracích průduchů nerezovými vložkami pevnými, včetně ukončení komínu svislého kouřovodu výšky 3 m Příplatek k cenám za každý další i započatý metr výšky komínového průduchu přes 3 m světlý průměr vložky do 100 mm</t>
  </si>
  <si>
    <t>-691179401</t>
  </si>
  <si>
    <t>https://podminky.urs.cz/item/CS_URS_2024_01/953845121</t>
  </si>
  <si>
    <t>38</t>
  </si>
  <si>
    <t>952901111</t>
  </si>
  <si>
    <t>Vyčištění budov nebo objektů před předáním do užívání budov bytové nebo občanské výstavby, světlé výšky podlaží do 4 m</t>
  </si>
  <si>
    <t>-366734523</t>
  </si>
  <si>
    <t>https://podminky.urs.cz/item/CS_URS_2024_01/952901111</t>
  </si>
  <si>
    <t>"WC chodba" 1,305*0,95*2</t>
  </si>
  <si>
    <t>"komunikační prostory v domě" 100,0</t>
  </si>
  <si>
    <t>39</t>
  </si>
  <si>
    <t>9R04</t>
  </si>
  <si>
    <t>Pravidelný úklid společných prostor po dobu provádění stavebních prací</t>
  </si>
  <si>
    <t>-1887497999</t>
  </si>
  <si>
    <t>997</t>
  </si>
  <si>
    <t>Přesun sutě</t>
  </si>
  <si>
    <t>40</t>
  </si>
  <si>
    <t>997013216</t>
  </si>
  <si>
    <t>Vnitrostaveništní doprava suti a vybouraných hmot vodorovně do 50 m s naložením ručně pro budovy a haly výšky přes 18 do 21 m</t>
  </si>
  <si>
    <t>t</t>
  </si>
  <si>
    <t>-1600455833</t>
  </si>
  <si>
    <t>https://podminky.urs.cz/item/CS_URS_2024_01/997013216</t>
  </si>
  <si>
    <t>41</t>
  </si>
  <si>
    <t>997013501</t>
  </si>
  <si>
    <t>Odvoz suti a vybouraných hmot na skládku nebo meziskládku se složením, na vzdálenost do 1 km</t>
  </si>
  <si>
    <t>1688881043</t>
  </si>
  <si>
    <t>https://podminky.urs.cz/item/CS_URS_2024_01/997013501</t>
  </si>
  <si>
    <t>42</t>
  </si>
  <si>
    <t>997013509</t>
  </si>
  <si>
    <t>Odvoz suti a vybouraných hmot na skládku nebo meziskládku se složením, na vzdálenost Příplatek k ceně za každý další započatý 1 km přes 1 km</t>
  </si>
  <si>
    <t>-360235195</t>
  </si>
  <si>
    <t>https://podminky.urs.cz/item/CS_URS_2024_01/997013509</t>
  </si>
  <si>
    <t>Poznámka k položce:_x000D_
předpoklad do 10 km</t>
  </si>
  <si>
    <t>3,013*9 'Přepočtené koeficientem množství</t>
  </si>
  <si>
    <t>43</t>
  </si>
  <si>
    <t>997013603</t>
  </si>
  <si>
    <t>Poplatek za uložení stavebního odpadu na skládce (skládkovné) cihelného zatříděného do Katalogu odpadů pod kódem 17 01 02</t>
  </si>
  <si>
    <t>-566372908</t>
  </si>
  <si>
    <t>https://podminky.urs.cz/item/CS_URS_2024_01/997013603</t>
  </si>
  <si>
    <t>0,099+0,038+0,011+0,045+0,017+0,015+0,035+0,002</t>
  </si>
  <si>
    <t>44</t>
  </si>
  <si>
    <t>997013811</t>
  </si>
  <si>
    <t>Poplatek za uložení stavebního odpadu na skládce (skládkovné) dřevěného zatříděného do Katalogu odpadů pod kódem 17 02 01</t>
  </si>
  <si>
    <t>-1645528158</t>
  </si>
  <si>
    <t>https://podminky.urs.cz/item/CS_URS_2024_01/997013811</t>
  </si>
  <si>
    <t>45</t>
  </si>
  <si>
    <t>997013631</t>
  </si>
  <si>
    <t>Poplatek za uložení stavebního odpadu na skládce (skládkovné) směsného stavebního a demoličního zatříděného do Katalogu odpadů pod kódem 17 09 04</t>
  </si>
  <si>
    <t>1549843364</t>
  </si>
  <si>
    <t>https://podminky.urs.cz/item/CS_URS_2024_01/997013631</t>
  </si>
  <si>
    <t>"celková suť" 3,013</t>
  </si>
  <si>
    <t>"cihla" -0,262</t>
  </si>
  <si>
    <t>"dřevo" -0,54</t>
  </si>
  <si>
    <t>998</t>
  </si>
  <si>
    <t>Přesun hmot</t>
  </si>
  <si>
    <t>46</t>
  </si>
  <si>
    <t>998018003</t>
  </si>
  <si>
    <t>Přesun hmot pro budovy občanské výstavby, bydlení, výrobu a služby ruční (bez užití mechanizace) vodorovná dopravní vzdálenost do 100 m pro budovy s jakoukoliv nosnou konstrukcí výšky přes 12 do 24 m</t>
  </si>
  <si>
    <t>-1390604960</t>
  </si>
  <si>
    <t>https://podminky.urs.cz/item/CS_URS_2024_01/998018003</t>
  </si>
  <si>
    <t>PSV</t>
  </si>
  <si>
    <t>Práce a dodávky PSV</t>
  </si>
  <si>
    <t>711</t>
  </si>
  <si>
    <t>Izolace proti vodě, vlhkosti a plynům</t>
  </si>
  <si>
    <t>47</t>
  </si>
  <si>
    <t>711R01</t>
  </si>
  <si>
    <t>Pružná minerální hydroizolační stěrka dvousložková na bázi cementu, systémové ukončení a řešení koutů a rohů</t>
  </si>
  <si>
    <t>-1341911913</t>
  </si>
  <si>
    <t>"vodorovná" 2,86</t>
  </si>
  <si>
    <t>"sprcha" (0,8+0,8+1,1)*2,1</t>
  </si>
  <si>
    <t>"umyvadlo" 1,0*1,2</t>
  </si>
  <si>
    <t>"dřez" 1,8*0,5</t>
  </si>
  <si>
    <t>48</t>
  </si>
  <si>
    <t>998711313</t>
  </si>
  <si>
    <t>Přesun hmot pro izolace proti vodě, vlhkosti a plynům stanovený procentní sazbou (%) z ceny vodorovná dopravní vzdálenost do 50 m ruční (bez užití mechanizace) v objektech výšky přes 12 do 24 m</t>
  </si>
  <si>
    <t>%</t>
  </si>
  <si>
    <t>-426596577</t>
  </si>
  <si>
    <t>https://podminky.urs.cz/item/CS_URS_2024_01/998711313</t>
  </si>
  <si>
    <t>721</t>
  </si>
  <si>
    <t>Zdravotechnika - vnitřní kanalizace</t>
  </si>
  <si>
    <t>49</t>
  </si>
  <si>
    <t>721R03</t>
  </si>
  <si>
    <t>Demontáž připojovacích rozvodů kanalizace</t>
  </si>
  <si>
    <t>-65124766</t>
  </si>
  <si>
    <t>722</t>
  </si>
  <si>
    <t>Zdravotechnika - vnitřní vodovod</t>
  </si>
  <si>
    <t>50</t>
  </si>
  <si>
    <t>722R01</t>
  </si>
  <si>
    <t>Demontáž rozvodů teplé vody</t>
  </si>
  <si>
    <t>694506073</t>
  </si>
  <si>
    <t>51</t>
  </si>
  <si>
    <t>722R02</t>
  </si>
  <si>
    <t>Demontáž připojovacích rozvodů studené vody</t>
  </si>
  <si>
    <t>23639607</t>
  </si>
  <si>
    <t>725</t>
  </si>
  <si>
    <t>Zdravotechnika - zařizovací předměty</t>
  </si>
  <si>
    <t>52</t>
  </si>
  <si>
    <t>725210821</t>
  </si>
  <si>
    <t>Demontáž umyvadel bez výtokových armatur umyvadel</t>
  </si>
  <si>
    <t>1290635951</t>
  </si>
  <si>
    <t>https://podminky.urs.cz/item/CS_URS_2024_01/725210821</t>
  </si>
  <si>
    <t>53</t>
  </si>
  <si>
    <t>725530823</t>
  </si>
  <si>
    <t>Demontáž elektrických zásobníkových ohřívačů vody tlakových od 50 do 200 l</t>
  </si>
  <si>
    <t>954921986</t>
  </si>
  <si>
    <t>https://podminky.urs.cz/item/CS_URS_2024_01/725530823</t>
  </si>
  <si>
    <t>54</t>
  </si>
  <si>
    <t>725610810</t>
  </si>
  <si>
    <t>Demontáž plynových sporáků normálních nebo kombinovaných</t>
  </si>
  <si>
    <t>2014643836</t>
  </si>
  <si>
    <t>https://podminky.urs.cz/item/CS_URS_2024_01/725610810</t>
  </si>
  <si>
    <t>55</t>
  </si>
  <si>
    <t>725820801</t>
  </si>
  <si>
    <t>Demontáž baterií nástěnných do G 3/4</t>
  </si>
  <si>
    <t>909570356</t>
  </si>
  <si>
    <t>https://podminky.urs.cz/item/CS_URS_2024_01/725820801</t>
  </si>
  <si>
    <t>751</t>
  </si>
  <si>
    <t>56</t>
  </si>
  <si>
    <t>751R01</t>
  </si>
  <si>
    <t>Montáž výfukové hlavice do plechového potrubí kruhové průměru přes 100 do 200 mm</t>
  </si>
  <si>
    <t>1608977284</t>
  </si>
  <si>
    <t>57</t>
  </si>
  <si>
    <t>M</t>
  </si>
  <si>
    <t>42981021</t>
  </si>
  <si>
    <t>výfuková hlavice Pz D 125mm</t>
  </si>
  <si>
    <t>519302997</t>
  </si>
  <si>
    <t>58</t>
  </si>
  <si>
    <t>751R02</t>
  </si>
  <si>
    <t>Komínový průzkum</t>
  </si>
  <si>
    <t>-1873166170</t>
  </si>
  <si>
    <t>762</t>
  </si>
  <si>
    <t>Konstrukce tesařské</t>
  </si>
  <si>
    <t>59</t>
  </si>
  <si>
    <t>762111811</t>
  </si>
  <si>
    <t>Demontáž stěn a příček z hranolků, fošen nebo latí</t>
  </si>
  <si>
    <t>1729569950</t>
  </si>
  <si>
    <t>https://podminky.urs.cz/item/CS_URS_2024_01/762111811</t>
  </si>
  <si>
    <t>"dřevěná polopříčka" 2,85*2,025-0,795*2,0</t>
  </si>
  <si>
    <t>60</t>
  </si>
  <si>
    <t>762431013</t>
  </si>
  <si>
    <t>Obložení stěn z dřevoštěpkových desek OSB přibíjených na sraz, tloušťky desky 15 mm</t>
  </si>
  <si>
    <t>-1742431961</t>
  </si>
  <si>
    <t>https://podminky.urs.cz/item/CS_URS_2024_01/762431013</t>
  </si>
  <si>
    <t>vložení OSB desky pod SDK</t>
  </si>
  <si>
    <t>1,3*1,0</t>
  </si>
  <si>
    <t>61</t>
  </si>
  <si>
    <t>762526811</t>
  </si>
  <si>
    <t>Demontáž podlah z desek dřevotřískových, překližkových, sololitových tl. do 20 mm bez polštářů</t>
  </si>
  <si>
    <t>1042912150</t>
  </si>
  <si>
    <t>https://podminky.urs.cz/item/CS_URS_2024_01/762526811</t>
  </si>
  <si>
    <t>"m.č. 1.02" 14,93</t>
  </si>
  <si>
    <t>62</t>
  </si>
  <si>
    <t>762R01</t>
  </si>
  <si>
    <t>Zbroušení povrchu prken stávajícího záklopu 1-2 mm</t>
  </si>
  <si>
    <t>-1979729664</t>
  </si>
  <si>
    <t>"m.č. 1.01a" 5,13</t>
  </si>
  <si>
    <t>"m.č. 1.01b" 9,83</t>
  </si>
  <si>
    <t>63</t>
  </si>
  <si>
    <t>762511R94</t>
  </si>
  <si>
    <t>Podlahové konstrukce podkladové z dřevoštěpkových desek OSB dvouvrstvých šroubovaných na pero a drážku 12,5+15 mm</t>
  </si>
  <si>
    <t>484881146</t>
  </si>
  <si>
    <t>Poznámka k položce:_x000D_
spáry tmeleny plnícím tmelempro středně velké nerovnosti</t>
  </si>
  <si>
    <t>64</t>
  </si>
  <si>
    <t>762512R45</t>
  </si>
  <si>
    <t>Podlahové konstrukce podkladové dřevotřísková podlahová deska vcelku tl 16 mm voděodolná</t>
  </si>
  <si>
    <t>-612793270</t>
  </si>
  <si>
    <t>65</t>
  </si>
  <si>
    <t>762595001</t>
  </si>
  <si>
    <t>Spojovací prostředky podlah a podkladových konstrukcí hřebíky, vruty</t>
  </si>
  <si>
    <t>1186322176</t>
  </si>
  <si>
    <t>https://podminky.urs.cz/item/CS_URS_2024_01/762595001</t>
  </si>
  <si>
    <t>26,14+2,86</t>
  </si>
  <si>
    <t>66</t>
  </si>
  <si>
    <t>998762313</t>
  </si>
  <si>
    <t>Přesun hmot pro konstrukce tesařské stanovený procentní sazbou (%) z ceny vodorovná dopravní vzdálenost do 50 m ruční (bez užití mechanizace) v objektech výšky přes 12 do 24 m</t>
  </si>
  <si>
    <t>541207583</t>
  </si>
  <si>
    <t>https://podminky.urs.cz/item/CS_URS_2024_01/998762313</t>
  </si>
  <si>
    <t>763</t>
  </si>
  <si>
    <t>Konstrukce suché výstavby</t>
  </si>
  <si>
    <t>67</t>
  </si>
  <si>
    <t>763111R11</t>
  </si>
  <si>
    <t>Příčka ze sádrokartonových desek s nosnou konstrukcí z jednoduchých ocelových profilů UW, CW dvojitě opláštěná deskami standardními A tl. 2 x 12,5 mm bez izolace</t>
  </si>
  <si>
    <t>1937069424</t>
  </si>
  <si>
    <t>Nový stav, ozn. S1</t>
  </si>
  <si>
    <t>(2,85+2,6)*3,18</t>
  </si>
  <si>
    <t>68</t>
  </si>
  <si>
    <t>763121R65</t>
  </si>
  <si>
    <t>Stěna předsazená ze sádrokartonových desek s nosnou konstrukcí z ocelových profilů CW, UW jednoduše opláštěná deskami standardními A tl. 1 x 12,5 mm s izolací, stěna tl. 75 mm, profil 50</t>
  </si>
  <si>
    <t>-459015705</t>
  </si>
  <si>
    <t>Nový stav, ozn. S2.2</t>
  </si>
  <si>
    <t>5,615*3,18</t>
  </si>
  <si>
    <t>2,6*3,18</t>
  </si>
  <si>
    <t>69</t>
  </si>
  <si>
    <t>763121590</t>
  </si>
  <si>
    <t>Stěna předsazená ze sádrokartonových desek pro osazení závěsného WC s nosnou konstrukcí z ocelových profilů CW, UW dvojitě opláštěná deskami impregnovanými H2 tl. 2x12,5 mm bez izolace, stěna tl. 150 - 250 mm, profil 50</t>
  </si>
  <si>
    <t>1604499686</t>
  </si>
  <si>
    <t>https://podminky.urs.cz/item/CS_URS_2024_01/763121590</t>
  </si>
  <si>
    <t>Nový stav, ozn. S2.1</t>
  </si>
  <si>
    <t>2,6*1,2</t>
  </si>
  <si>
    <t>0,2*2,6</t>
  </si>
  <si>
    <t>(0,2+0,8)*3,18</t>
  </si>
  <si>
    <t>70</t>
  </si>
  <si>
    <t>763R01</t>
  </si>
  <si>
    <t>Příplatek SDK konstrukcím za použití impregnovaných desek</t>
  </si>
  <si>
    <t>1907019671</t>
  </si>
  <si>
    <t>m.č. 1.02</t>
  </si>
  <si>
    <t>(2,6+1,3)*3,18</t>
  </si>
  <si>
    <t>71</t>
  </si>
  <si>
    <t>763121712</t>
  </si>
  <si>
    <t>Stěna předsazená ze sádrokartonových desek ostatní konstrukce a práce na předsazených stěnách ze sádrokartonových desek zalomení stěny</t>
  </si>
  <si>
    <t>-1542341810</t>
  </si>
  <si>
    <t>https://podminky.urs.cz/item/CS_URS_2024_01/763121712</t>
  </si>
  <si>
    <t>"m.č. 1.02" 1,8+2,0</t>
  </si>
  <si>
    <t>72</t>
  </si>
  <si>
    <t>763164521</t>
  </si>
  <si>
    <t>Obklad konstrukcí sádrokartonovými deskami včetně ochranných úhelníků ve tvaru L rozvinuté šíře do 0,4 m, opláštěný deskou impregnovanou H2, tl. 12,5 mm</t>
  </si>
  <si>
    <t>677741246</t>
  </si>
  <si>
    <t>https://podminky.urs.cz/item/CS_URS_2024_01/763164521</t>
  </si>
  <si>
    <t>"WC v chodbě - zakrytí vedení ZTI" 0,95</t>
  </si>
  <si>
    <t>73</t>
  </si>
  <si>
    <t>763173111</t>
  </si>
  <si>
    <t>Montáž nosičů zařizovacích předmětů pro konstrukce ze sádrokartonových desek úchytu pro umyvadlo</t>
  </si>
  <si>
    <t>-238613628</t>
  </si>
  <si>
    <t>https://podminky.urs.cz/item/CS_URS_2024_01/763173111</t>
  </si>
  <si>
    <t>74</t>
  </si>
  <si>
    <t>59030729</t>
  </si>
  <si>
    <t>konstrukce pro uchycení umyvadla s nástěnnými bateriemi osová rozteč CW profilů 450-625mm</t>
  </si>
  <si>
    <t>421369361</t>
  </si>
  <si>
    <t>75</t>
  </si>
  <si>
    <t>763173113</t>
  </si>
  <si>
    <t>Montáž nosičů zařizovacích předmětů pro konstrukce ze sádrokartonových desek úchytu pro WC</t>
  </si>
  <si>
    <t>592154063</t>
  </si>
  <si>
    <t>https://podminky.urs.cz/item/CS_URS_2024_01/763173113</t>
  </si>
  <si>
    <t>76</t>
  </si>
  <si>
    <t>59030731</t>
  </si>
  <si>
    <t>konstrukce pro uchycení WC osová rozteč CW profilů 450-625mm</t>
  </si>
  <si>
    <t>299359548</t>
  </si>
  <si>
    <t>77</t>
  </si>
  <si>
    <t>763111720</t>
  </si>
  <si>
    <t>Příčka ze sádrokartonových desek ostatní konstrukce a práce na příčkách ze sádrokartonových desek vyztužení příčky pro osazení skříněk, polic atd.</t>
  </si>
  <si>
    <t>-1471788877</t>
  </si>
  <si>
    <t>https://podminky.urs.cz/item/CS_URS_2024_01/763111720</t>
  </si>
  <si>
    <t>"kuchyňské skříňky" 1,3</t>
  </si>
  <si>
    <t>78</t>
  </si>
  <si>
    <t>763181421</t>
  </si>
  <si>
    <t>Výplně otvorů konstrukcí ze sádrokartonových desek ztužující výplň otvoru pro dveře s UA a UW profilem, výšky příčky přes 2,80 do 3,25 m</t>
  </si>
  <si>
    <t>-1340035526</t>
  </si>
  <si>
    <t>https://podminky.urs.cz/item/CS_URS_2024_01/763181421</t>
  </si>
  <si>
    <t>79</t>
  </si>
  <si>
    <t>763183111</t>
  </si>
  <si>
    <t>Výplně otvorů konstrukcí ze sádrokartonových desek montáž stavebního pouzdra posuvných dveří do sádrokartonové příčky s jednou kapsou pro jedno dveřní křídlo, průchozí šířky do 800 mm</t>
  </si>
  <si>
    <t>-1230559640</t>
  </si>
  <si>
    <t>https://podminky.urs.cz/item/CS_URS_2024_01/763183111</t>
  </si>
  <si>
    <t>80</t>
  </si>
  <si>
    <t>55331611</t>
  </si>
  <si>
    <t>pouzdro stavební posuvných dveří jednopouzdrové 700mm standardní rozměr</t>
  </si>
  <si>
    <t>-719830394</t>
  </si>
  <si>
    <t>81</t>
  </si>
  <si>
    <t>763131411</t>
  </si>
  <si>
    <t>Podhled ze sádrokartonových desek dvouvrstvá zavěšená spodní konstrukce z ocelových profilů CD, UD jednoduše opláštěná deskou standardní A, tl. 12,5 mm, bez izolace</t>
  </si>
  <si>
    <t>1241597547</t>
  </si>
  <si>
    <t>https://podminky.urs.cz/item/CS_URS_2024_01/763131411</t>
  </si>
  <si>
    <t>82</t>
  </si>
  <si>
    <t>763131451</t>
  </si>
  <si>
    <t>Podhled ze sádrokartonových desek dvouvrstvá zavěšená spodní konstrukce z ocelových profilů CD, UD jednoduše opláštěná deskou impregnovanou H2, tl. 12,5 mm, bez izolace</t>
  </si>
  <si>
    <t>568929993</t>
  </si>
  <si>
    <t>https://podminky.urs.cz/item/CS_URS_2024_01/763131451</t>
  </si>
  <si>
    <t>83</t>
  </si>
  <si>
    <t>763131761</t>
  </si>
  <si>
    <t>Podhled ze sádrokartonových desek Příplatek k cenám za plochu do 3 m2 jednotlivě</t>
  </si>
  <si>
    <t>-2032990880</t>
  </si>
  <si>
    <t>https://podminky.urs.cz/item/CS_URS_2024_01/763131761</t>
  </si>
  <si>
    <t>84</t>
  </si>
  <si>
    <t>763231912</t>
  </si>
  <si>
    <t>Zhotovení otvorů v podhledech a podkrovích ze sádrovláknitých desek pro prostupy (voda, elektro, topení, VZT), osvětlení, sprinklery, revizní klapky a dvířka včetně vyztužení profily, velikost přes 0,10 do 0,25 m2</t>
  </si>
  <si>
    <t>-1242078740</t>
  </si>
  <si>
    <t>https://podminky.urs.cz/item/CS_URS_2024_01/763231912</t>
  </si>
  <si>
    <t>Tabulka ostatních prvků</t>
  </si>
  <si>
    <t>"ozn. X.2" 1</t>
  </si>
  <si>
    <t>85</t>
  </si>
  <si>
    <t>763172398</t>
  </si>
  <si>
    <t>Montáž dvířek pro konstrukce ze sádrokartonových desek revizních dvouplášťových pro podhledy ostatních velikostí do 0,5 m2</t>
  </si>
  <si>
    <t>-375808815</t>
  </si>
  <si>
    <t>https://podminky.urs.cz/item/CS_URS_2024_01/763172398</t>
  </si>
  <si>
    <t>86</t>
  </si>
  <si>
    <t>59030752</t>
  </si>
  <si>
    <t>dvířka revizní jednokřídlá s automatickým zámkem 300x600mm</t>
  </si>
  <si>
    <t>403403339</t>
  </si>
  <si>
    <t>Poznámka k položce:_x000D_
pevný hliníkový rám, výklopná hliníková dvířka, osazená impegnovanou SDK deskou 12,5 mm, tlačný zámek, pojistné lanko, specifikace dle PD</t>
  </si>
  <si>
    <t>87</t>
  </si>
  <si>
    <t>763111717</t>
  </si>
  <si>
    <t>Příčka ze sádrokartonových desek ostatní konstrukce a práce na příčkách ze sádrokartonových desek základní penetrační nátěr (oboustranný)</t>
  </si>
  <si>
    <t>-154529568</t>
  </si>
  <si>
    <t>https://podminky.urs.cz/item/CS_URS_2024_01/763111717</t>
  </si>
  <si>
    <t>88</t>
  </si>
  <si>
    <t>763121714</t>
  </si>
  <si>
    <t>Stěna předsazená ze sádrokartonových desek ostatní konstrukce a práce na předsazených stěnách ze sádrokartonových desek základní penetrační nátěr</t>
  </si>
  <si>
    <t>-24502058</t>
  </si>
  <si>
    <t>https://podminky.urs.cz/item/CS_URS_2024_01/763121714</t>
  </si>
  <si>
    <t>26,124+6,82+0,95*0,4</t>
  </si>
  <si>
    <t>89</t>
  </si>
  <si>
    <t>763131714</t>
  </si>
  <si>
    <t>Podhled ze sádrokartonových desek ostatní práce a konstrukce na podhledech ze sádrokartonových desek základní penetrační nátěr</t>
  </si>
  <si>
    <t>-1990421420</t>
  </si>
  <si>
    <t>https://podminky.urs.cz/item/CS_URS_2024_01/763131714</t>
  </si>
  <si>
    <t>7,21+2,86</t>
  </si>
  <si>
    <t>90</t>
  </si>
  <si>
    <t>763158115</t>
  </si>
  <si>
    <t>Podlaha ze sádrokartonových desek ostatní práce a konstrukce na sádrokartonových podlahách suchý podsyp tl. 10 mm</t>
  </si>
  <si>
    <t>-388739115</t>
  </si>
  <si>
    <t>https://podminky.urs.cz/item/CS_URS_2024_01/763158115</t>
  </si>
  <si>
    <t>Poznámka k položce:_x000D_
vyrovnávací vrstva - tl 0-15 mm</t>
  </si>
  <si>
    <t>91</t>
  </si>
  <si>
    <t>998763513</t>
  </si>
  <si>
    <t>Přesun hmot pro konstrukce montované z desek sádrokartonových, sádrovláknitých, cementovláknitých nebo cementových stanovený procentní sazbou (%) z ceny vodorovná dopravní vzdálenost do 50 m ruční (bez užití mechanizace) v objektech výšky přes 12 do 24 m</t>
  </si>
  <si>
    <t>-758351810</t>
  </si>
  <si>
    <t>https://podminky.urs.cz/item/CS_URS_2024_01/998763513</t>
  </si>
  <si>
    <t>766</t>
  </si>
  <si>
    <t>Konstrukce truhlářské</t>
  </si>
  <si>
    <t>92</t>
  </si>
  <si>
    <t>766411812</t>
  </si>
  <si>
    <t>Demontáž obložení stěn panely, plochy přes 1,5 m2</t>
  </si>
  <si>
    <t>1489034047</t>
  </si>
  <si>
    <t>https://podminky.urs.cz/item/CS_URS_2024_01/766411812</t>
  </si>
  <si>
    <t>"umakart" 3,45*0,5</t>
  </si>
  <si>
    <t>93</t>
  </si>
  <si>
    <t>766825821</t>
  </si>
  <si>
    <t>Demontáž nábytku vestavěného skříní dvoukřídlových</t>
  </si>
  <si>
    <t>-247092890</t>
  </si>
  <si>
    <t>https://podminky.urs.cz/item/CS_URS_2024_01/766825821</t>
  </si>
  <si>
    <t>Poznámka k položce:_x000D_
skříň 920x570x570mm nad dveřním otvorem</t>
  </si>
  <si>
    <t>94</t>
  </si>
  <si>
    <t>D.1</t>
  </si>
  <si>
    <t>D+M vstupní dveře 1kř 900x1970 mm, plné, otočné, tepelně izolační, bezpečnostní, dřevěný práh, vč bezpečnostního kování a ocelové zárubně, specifikace dle PD</t>
  </si>
  <si>
    <t>926354105</t>
  </si>
  <si>
    <t>Výpis dveří</t>
  </si>
  <si>
    <t>"ozn. D.1" 1</t>
  </si>
  <si>
    <t>95</t>
  </si>
  <si>
    <t>D.2</t>
  </si>
  <si>
    <t>D+M vnitřní dveře 1kř 700x1970 mm, plné, posuvné, fólie, vč kování a obložkové zárubně, specifikace dle PD</t>
  </si>
  <si>
    <t>1717718738</t>
  </si>
  <si>
    <t>"ozn. D.2" 1</t>
  </si>
  <si>
    <t>96</t>
  </si>
  <si>
    <t>D.3</t>
  </si>
  <si>
    <t>D+M vnitřní dveře 1kř 800x1970 mm, prosklené, otočné, fólie, vč kování a obložkové zárubně, specifikace dle PD</t>
  </si>
  <si>
    <t>1252801608</t>
  </si>
  <si>
    <t>"ozn. D.3" 1</t>
  </si>
  <si>
    <t>97</t>
  </si>
  <si>
    <t>T.1_A</t>
  </si>
  <si>
    <t>D+M kuchyňská linka vč. horních skříněk a pracovní desky, kompletní provedení, specifikace dle PD</t>
  </si>
  <si>
    <t>-2027863264</t>
  </si>
  <si>
    <t>Tabulka truhlářských výrobků</t>
  </si>
  <si>
    <t>"ozn. T.1" 1</t>
  </si>
  <si>
    <t>98</t>
  </si>
  <si>
    <t>T.1_B</t>
  </si>
  <si>
    <t>D+M spotřebiče do kuchyňské linky, specifikace dle PD</t>
  </si>
  <si>
    <t>-1462711325</t>
  </si>
  <si>
    <t>Poznámka k položce:_x000D_
elektrická trouba, varná deska, digestoř</t>
  </si>
  <si>
    <t>99</t>
  </si>
  <si>
    <t>998766313</t>
  </si>
  <si>
    <t>Přesun hmot pro konstrukce truhlářské stanovený procentní sazbou (%) z ceny vodorovná dopravní vzdálenost do 50 m ruční (bez užití mechanizace) v objektech výšky přes 12 do 24 m</t>
  </si>
  <si>
    <t>-821119386</t>
  </si>
  <si>
    <t>https://podminky.urs.cz/item/CS_URS_2024_01/998766313</t>
  </si>
  <si>
    <t>767</t>
  </si>
  <si>
    <t>Konstrukce zámečnické</t>
  </si>
  <si>
    <t>100</t>
  </si>
  <si>
    <t>767646411</t>
  </si>
  <si>
    <t>Montáž revizních dveří a dvířek hliníkových, ocelových nebo plastových s rámem jednokřídlových, plochy do 0,5 m2</t>
  </si>
  <si>
    <t>-978090726</t>
  </si>
  <si>
    <t>https://podminky.urs.cz/item/CS_URS_2024_01/767646411</t>
  </si>
  <si>
    <t>Tabulka ostatních výrobků</t>
  </si>
  <si>
    <t>"ozn. X.1" 1</t>
  </si>
  <si>
    <t>101</t>
  </si>
  <si>
    <t>5624570R</t>
  </si>
  <si>
    <t>dvířka revizní 300x150 plastová, vč kotvení, těsnění a rámečku, specifikace dle PD</t>
  </si>
  <si>
    <t>-1604623889</t>
  </si>
  <si>
    <t>102</t>
  </si>
  <si>
    <t>998767313</t>
  </si>
  <si>
    <t>Přesun hmot pro zámečnické konstrukce stanovený procentní sazbou (%) z ceny vodorovná dopravní vzdálenost do 50 m ruční (bez užití mechanizace) v objektech výšky přes 12 do 24 m</t>
  </si>
  <si>
    <t>-1055316754</t>
  </si>
  <si>
    <t>https://podminky.urs.cz/item/CS_URS_2024_01/998767313</t>
  </si>
  <si>
    <t>776</t>
  </si>
  <si>
    <t>Podlahy povlakové</t>
  </si>
  <si>
    <t>103</t>
  </si>
  <si>
    <t>776201811</t>
  </si>
  <si>
    <t>Demontáž povlakových podlahovin lepených ručně bez podložky</t>
  </si>
  <si>
    <t>-1011214959</t>
  </si>
  <si>
    <t>https://podminky.urs.cz/item/CS_URS_2024_01/776201811</t>
  </si>
  <si>
    <t>104</t>
  </si>
  <si>
    <t>776201814</t>
  </si>
  <si>
    <t>Demontáž povlakových podlahovin volně položených podlepených páskou</t>
  </si>
  <si>
    <t>-191781870</t>
  </si>
  <si>
    <t>https://podminky.urs.cz/item/CS_URS_2024_01/776201814</t>
  </si>
  <si>
    <t>105</t>
  </si>
  <si>
    <t>776121321</t>
  </si>
  <si>
    <t>Příprava podkladu povlakových podlah a stěn penetrace neředěná podlah</t>
  </si>
  <si>
    <t>1798673145</t>
  </si>
  <si>
    <t>https://podminky.urs.cz/item/CS_URS_2024_01/776121321</t>
  </si>
  <si>
    <t>"m.č. 1.02" 2,86*2</t>
  </si>
  <si>
    <t>106</t>
  </si>
  <si>
    <t>776141R14</t>
  </si>
  <si>
    <t>Příprava podkladu povlakových podlah a stěn vyrovnání samonivelační stěrkou podlah s vlákny na bázi cementu, tloušťky přes 8 do 10 mm</t>
  </si>
  <si>
    <t>-2005961901</t>
  </si>
  <si>
    <t>107</t>
  </si>
  <si>
    <t>776231111</t>
  </si>
  <si>
    <t>Montáž podlahovin z vinylu lepením lamel nebo čtverců standardním lepidlem</t>
  </si>
  <si>
    <t>476571151</t>
  </si>
  <si>
    <t>https://podminky.urs.cz/item/CS_URS_2024_01/776231111</t>
  </si>
  <si>
    <t>108</t>
  </si>
  <si>
    <t>2841105R</t>
  </si>
  <si>
    <t>vinyl tl 4 mm, třída zátěže 22, specifikace dle standardů</t>
  </si>
  <si>
    <t>-1431213550</t>
  </si>
  <si>
    <t>26,14*1,1 'Přepočtené koeficientem množství</t>
  </si>
  <si>
    <t>109</t>
  </si>
  <si>
    <t>2841106R</t>
  </si>
  <si>
    <t>vinyl tl 4 mm - koupelna, třída zátěže 22, specifikace dle standardů</t>
  </si>
  <si>
    <t>-996815558</t>
  </si>
  <si>
    <t>2,86*1,1 'Přepočtené koeficientem množství</t>
  </si>
  <si>
    <t>110</t>
  </si>
  <si>
    <t>776421111</t>
  </si>
  <si>
    <t>Montáž lišt obvodových lepených</t>
  </si>
  <si>
    <t>1361930523</t>
  </si>
  <si>
    <t>https://podminky.urs.cz/item/CS_URS_2024_01/776421111</t>
  </si>
  <si>
    <t>"m.č. 1.01" 9,2-(0,9+0,8+0,7)</t>
  </si>
  <si>
    <t>"m.č. 1.02" (1,1+1,8)*2-0,7</t>
  </si>
  <si>
    <t>"m.č. 1.03" 10,8-(0,8+0,92)+0,57*2</t>
  </si>
  <si>
    <t>"m.č. 1.04" 16,7-0,92</t>
  </si>
  <si>
    <t>111</t>
  </si>
  <si>
    <t>2834216R</t>
  </si>
  <si>
    <t>lišta podlahová systémová soklová</t>
  </si>
  <si>
    <t>1313778973</t>
  </si>
  <si>
    <t>37,9*1,02 'Přepočtené koeficientem množství</t>
  </si>
  <si>
    <t>112</t>
  </si>
  <si>
    <t>776421311</t>
  </si>
  <si>
    <t>Montáž lišt přechodových samolepících</t>
  </si>
  <si>
    <t>1124045631</t>
  </si>
  <si>
    <t>https://podminky.urs.cz/item/CS_URS_2024_01/776421311</t>
  </si>
  <si>
    <t>"ozn. X.3" 0,7</t>
  </si>
  <si>
    <t>"ozn. X.4" 0,8</t>
  </si>
  <si>
    <t>"ozn. X.5" 0,92</t>
  </si>
  <si>
    <t>113</t>
  </si>
  <si>
    <t>5905413R</t>
  </si>
  <si>
    <t>profil přechodový hliníkový pro PVC podlahy 30 mm</t>
  </si>
  <si>
    <t>1993440107</t>
  </si>
  <si>
    <t>2,42*1,02 'Přepočtené koeficientem množství</t>
  </si>
  <si>
    <t>114</t>
  </si>
  <si>
    <t>998776313</t>
  </si>
  <si>
    <t>Přesun hmot pro podlahy povlakové stanovený procentní sazbou (%) z ceny vodorovná dopravní vzdálenost do 50 m ruční (bez užití mechanizace) v objektech výšky přes 12 do 24 m</t>
  </si>
  <si>
    <t>1155558006</t>
  </si>
  <si>
    <t>https://podminky.urs.cz/item/CS_URS_2024_01/998776313</t>
  </si>
  <si>
    <t>781</t>
  </si>
  <si>
    <t>Dokončovací práce - obklady</t>
  </si>
  <si>
    <t>115</t>
  </si>
  <si>
    <t>781121011</t>
  </si>
  <si>
    <t>Příprava podkladu před provedením obkladu nátěr penetrační na stěnu</t>
  </si>
  <si>
    <t>-765599743</t>
  </si>
  <si>
    <t>https://podminky.urs.cz/item/CS_URS_2024_01/781121011</t>
  </si>
  <si>
    <t>116</t>
  </si>
  <si>
    <t>781472217</t>
  </si>
  <si>
    <t>Montáž keramických obkladů stěn lepených cementovým flexibilním lepidlem hladkých přes 12 do 19 ks/m2</t>
  </si>
  <si>
    <t>1324966866</t>
  </si>
  <si>
    <t>https://podminky.urs.cz/item/CS_URS_2024_01/781472217</t>
  </si>
  <si>
    <t>1,8*(1,35+0,2)</t>
  </si>
  <si>
    <t>(1,3+0,9)*1,35</t>
  </si>
  <si>
    <t>(0,8+1,1+0,9)*2,1</t>
  </si>
  <si>
    <t>m.č. 1.03</t>
  </si>
  <si>
    <t>(1,9+1,42)*0,5</t>
  </si>
  <si>
    <t>117</t>
  </si>
  <si>
    <t>597R01</t>
  </si>
  <si>
    <t>obklad keramický 250x330 mm glazovaný, slinutý, mechanicky odolný, specifikace dle standardů</t>
  </si>
  <si>
    <t>785297541</t>
  </si>
  <si>
    <t>13,3*1,1 'Přepočtené koeficientem množství</t>
  </si>
  <si>
    <t>118</t>
  </si>
  <si>
    <t>781R02</t>
  </si>
  <si>
    <t>Příplatek k montáži obkladu za použití flexibilní pružné spárovací hmoty s možností pigmentace</t>
  </si>
  <si>
    <t>929165712</t>
  </si>
  <si>
    <t>119</t>
  </si>
  <si>
    <t>781492311</t>
  </si>
  <si>
    <t>Obklad - dokončující práce montáž profilu lepeného flexibilním cementovým rychletuhnoucím lepidlem rohového</t>
  </si>
  <si>
    <t>616600639</t>
  </si>
  <si>
    <t>https://podminky.urs.cz/item/CS_URS_2024_01/781492311</t>
  </si>
  <si>
    <t>"m.č. 1.02" 2,1-1,35</t>
  </si>
  <si>
    <t>120</t>
  </si>
  <si>
    <t>781492351</t>
  </si>
  <si>
    <t>Obklad - dokončující práce montáž profilu lepeného flexibilním cementovým rychletuhnoucím lepidlem ukončovacího</t>
  </si>
  <si>
    <t>-1371242815</t>
  </si>
  <si>
    <t>https://podminky.urs.cz/item/CS_URS_2024_01/781492351</t>
  </si>
  <si>
    <t>"m.č. 1.02" (1,3+2,6)*2</t>
  </si>
  <si>
    <t>121</t>
  </si>
  <si>
    <t>1941600R</t>
  </si>
  <si>
    <t>lišta ukončovací, specifikace dle PD</t>
  </si>
  <si>
    <t>468012503</t>
  </si>
  <si>
    <t>"rohový" 0,75</t>
  </si>
  <si>
    <t>"ukončovací" 7,8</t>
  </si>
  <si>
    <t>8,55*1,05 'Přepočtené koeficientem množství</t>
  </si>
  <si>
    <t>122</t>
  </si>
  <si>
    <t>781495115</t>
  </si>
  <si>
    <t>Obklad - dokončující práce ostatní práce spárování silikonem</t>
  </si>
  <si>
    <t>260969974</t>
  </si>
  <si>
    <t>https://podminky.urs.cz/item/CS_URS_2024_01/781495115</t>
  </si>
  <si>
    <t>kouty</t>
  </si>
  <si>
    <t>"m.č. 1.02" 2,1*2+1,35*2</t>
  </si>
  <si>
    <t>"m.č. 1.03" 0,5</t>
  </si>
  <si>
    <t>vinyl/obklad</t>
  </si>
  <si>
    <t>"m.č. 1.02" (1,1+1,8)*2</t>
  </si>
  <si>
    <t>123</t>
  </si>
  <si>
    <t>998781313</t>
  </si>
  <si>
    <t>Přesun hmot pro obklady keramické stanovený procentní sazbou (%) z ceny vodorovná dopravní vzdálenost do 50 m ruční (bez užití mechanizace) v objektech výšky přes 12 do 24 m</t>
  </si>
  <si>
    <t>-2059282519</t>
  </si>
  <si>
    <t>https://podminky.urs.cz/item/CS_URS_2024_01/998781313</t>
  </si>
  <si>
    <t>784</t>
  </si>
  <si>
    <t>Dokončovací práce - malby a tapety</t>
  </si>
  <si>
    <t>124</t>
  </si>
  <si>
    <t>784121001</t>
  </si>
  <si>
    <t>Oškrabání malby v místnostech výšky do 3,80 m</t>
  </si>
  <si>
    <t>-1930596230</t>
  </si>
  <si>
    <t>https://podminky.urs.cz/item/CS_URS_2024_01/784121001</t>
  </si>
  <si>
    <t>"omítané stěny, otlučení 30%" 69,673*0,7</t>
  </si>
  <si>
    <t>"omítané stropy, otlučení 10%" 18,93*0,9</t>
  </si>
  <si>
    <t>125</t>
  </si>
  <si>
    <t>784121011</t>
  </si>
  <si>
    <t>Rozmývání podkladu po oškrabání malby v místnostech výšky do 3,80 m</t>
  </si>
  <si>
    <t>1899598016</t>
  </si>
  <si>
    <t>https://podminky.urs.cz/item/CS_URS_2024_01/784121011</t>
  </si>
  <si>
    <t>126</t>
  </si>
  <si>
    <t>784181101</t>
  </si>
  <si>
    <t>Penetrace podkladu jednonásobná základní akrylátová bezbarvá v místnostech výšky do 3,80 m</t>
  </si>
  <si>
    <t>-1870597763</t>
  </si>
  <si>
    <t>https://podminky.urs.cz/item/CS_URS_2024_01/784181101</t>
  </si>
  <si>
    <t>m.č. 1.01</t>
  </si>
  <si>
    <t>4,42</t>
  </si>
  <si>
    <t>(1,45+2,6)*2*3,18</t>
  </si>
  <si>
    <t>(1,185+2,655*2)*0,62</t>
  </si>
  <si>
    <t>2,86</t>
  </si>
  <si>
    <t>(2,6+1,3)*2*2,9</t>
  </si>
  <si>
    <t>7,21</t>
  </si>
  <si>
    <t>(2,6+2,775)*2*2,9</t>
  </si>
  <si>
    <t>m.č. 1.04</t>
  </si>
  <si>
    <t>14,51</t>
  </si>
  <si>
    <t>(5,615+2,585)*2*3,14</t>
  </si>
  <si>
    <t>chodba - nová zárubeň</t>
  </si>
  <si>
    <t>2,0</t>
  </si>
  <si>
    <t>odpočet obkladů</t>
  </si>
  <si>
    <t>-13,3</t>
  </si>
  <si>
    <t>127</t>
  </si>
  <si>
    <t>784211101</t>
  </si>
  <si>
    <t>Malby z malířských směsí oděruvzdorných za mokra dvojnásobné, bílé za mokra oděruvzdorné výborně v místnostech výšky do 3,80 m</t>
  </si>
  <si>
    <t>-1462345530</t>
  </si>
  <si>
    <t>https://podminky.urs.cz/item/CS_URS_2024_01/784211101</t>
  </si>
  <si>
    <t>128</t>
  </si>
  <si>
    <t>784660R01</t>
  </si>
  <si>
    <t>Linkrustace s vrchním nátěrem latexovým v místnostech výšky do 3,80 m</t>
  </si>
  <si>
    <t>1059283148</t>
  </si>
  <si>
    <t>Poznámka k položce:_x000D_
dekorační stěrka pro tvorbu linkrust - vzor dle stávající_x000D_
olejový nátěr - barevnost dle stávající</t>
  </si>
  <si>
    <t>"vstupní dveře - chodba" 2,0</t>
  </si>
  <si>
    <t>ZTI - Zdravotně technické instalace</t>
  </si>
  <si>
    <t>1. - Kanalizace</t>
  </si>
  <si>
    <t>2. - Vodovod</t>
  </si>
  <si>
    <t>3. - Montáž zařizovacích předmětů</t>
  </si>
  <si>
    <t>4. - Ostatní</t>
  </si>
  <si>
    <t>1.</t>
  </si>
  <si>
    <t>Kanalizace</t>
  </si>
  <si>
    <t>1.01</t>
  </si>
  <si>
    <t>Opravy odpadního potrubí plastového vsazení odbočky</t>
  </si>
  <si>
    <t>ks</t>
  </si>
  <si>
    <t>1.02</t>
  </si>
  <si>
    <t>HT50 vč. tvarovek, dodávka a montáž</t>
  </si>
  <si>
    <t>bm</t>
  </si>
  <si>
    <t>1.03</t>
  </si>
  <si>
    <t>objímka instalační pevná dvoušroubová DN 50</t>
  </si>
  <si>
    <t>1.04</t>
  </si>
  <si>
    <t>HT110 vč. tvarovek, dodávka a montáž</t>
  </si>
  <si>
    <t>1.05</t>
  </si>
  <si>
    <t>objímka instalační pevná dvoušroubová DN 110</t>
  </si>
  <si>
    <t>1.06</t>
  </si>
  <si>
    <t>Vyměření přípojek na potrubí vyvedení a upevnění odpadních výpustek DN 50</t>
  </si>
  <si>
    <t>1.07</t>
  </si>
  <si>
    <t>Vyměření přípojek na potrubí vyvedení a upevnění odpadních výpustek DN 110</t>
  </si>
  <si>
    <t>1.08</t>
  </si>
  <si>
    <t>Zápachové uzávěrky podomítkové (Pe) s krycí deskou pro pračku a myčku DN 40/50 s přípojem vody a elektřiny</t>
  </si>
  <si>
    <t>2.</t>
  </si>
  <si>
    <t>Vodovod</t>
  </si>
  <si>
    <t>2.01</t>
  </si>
  <si>
    <t>Potrubí z plastových trubek zpolypropylenu PPR 25x2,8, PN10, vč. Tvarovek, dodávka a montáž</t>
  </si>
  <si>
    <t>2.02</t>
  </si>
  <si>
    <t>Potrubí z plastových trubek zpolypropylenu PPR 25x3,5 PN16, vč. Tvarovek, dodávka a montáž</t>
  </si>
  <si>
    <t>2.03</t>
  </si>
  <si>
    <t>objímka potrubí jednošroubová M8 48-53 6/4"</t>
  </si>
  <si>
    <t>2.04</t>
  </si>
  <si>
    <t>Ochrana potrubí termoizolačními trubicemi zpěnového polyetylenu PE přilepenými vpříčných a podélných spojích, tloušťky izolace přes 9 do 13 mm, vnitřního průměru izolace DN přes 22 do 45 mm</t>
  </si>
  <si>
    <t>2.05</t>
  </si>
  <si>
    <t>Zřízení přípojek na potrubí vyvedení a upevnění výpustek do DN 25</t>
  </si>
  <si>
    <t>2.06</t>
  </si>
  <si>
    <t>Armatury se dvěma závity ventily přímé G 3/4"</t>
  </si>
  <si>
    <t>2.07</t>
  </si>
  <si>
    <t>Armatury se dvěma závity ventily přímé s odvodňovacím ventilem G 3/4"</t>
  </si>
  <si>
    <t>3.</t>
  </si>
  <si>
    <t>Montáž zařizovacích předmětů</t>
  </si>
  <si>
    <t>3.01</t>
  </si>
  <si>
    <t>Geberit modul do jádra včetně klozetu a sedátka, dodávka a montáž</t>
  </si>
  <si>
    <t>3.02</t>
  </si>
  <si>
    <t>Umyvadla keramická bílá bez výtokových armatur připevněná na stěnu šrouby bez sloupu nebo krytu na sifon, šířka umyvadla 600 mm, hloubka 450 mm</t>
  </si>
  <si>
    <t>3.03</t>
  </si>
  <si>
    <t>Sprchové vaničky litý mramor obdélníkové 1100x800 mm</t>
  </si>
  <si>
    <t>3.04</t>
  </si>
  <si>
    <t>sprchové dveře jednokřídlé s pevným segmentem, pravé, skleněné tl. 6 mm dveře otvíravé jednokřídlové, na vaničku šířky 1200 mm</t>
  </si>
  <si>
    <t>3.05</t>
  </si>
  <si>
    <t>Dřezy bez výtokových armatur jednoduché se zápachovou uzávěrkou nerezové</t>
  </si>
  <si>
    <t>3.06</t>
  </si>
  <si>
    <t>Umyvadlová stojánková baterie páková s výpustí, dodávka a montáž</t>
  </si>
  <si>
    <t>3.07</t>
  </si>
  <si>
    <t>Dřezová stojánková baterie páková s výpustí, dodávka a montáž</t>
  </si>
  <si>
    <t>3.08</t>
  </si>
  <si>
    <t>Baterie sprchové montáž nástěnných baterií s nastavitelnou výškou sprchy</t>
  </si>
  <si>
    <t>3.09</t>
  </si>
  <si>
    <t>Baterie sprchová páková včetně sprchové soupravy 150mm chrom</t>
  </si>
  <si>
    <t>3.10</t>
  </si>
  <si>
    <t>Ventily odpadní pro zařizovací předměty dřezové s přepadem G 6/4"</t>
  </si>
  <si>
    <t>3.11</t>
  </si>
  <si>
    <t>Zápachové uzávěrky zařizovacích předmětů pro umyvadla DN 40</t>
  </si>
  <si>
    <t>3.12</t>
  </si>
  <si>
    <t>Zápachové uzávěrky zařizovacích předmětů pro dřezy DN 40/50</t>
  </si>
  <si>
    <t>3.13</t>
  </si>
  <si>
    <t>Zápachové uzávěrky zařizovacích předmětů pro vany sprchových koutů s kulovým kloubem na odtoku DN 40/50</t>
  </si>
  <si>
    <t>3.14</t>
  </si>
  <si>
    <t>Elektrický cviclý ohřívač vody objem 120l</t>
  </si>
  <si>
    <t>4.</t>
  </si>
  <si>
    <t>Ostatní</t>
  </si>
  <si>
    <t>4.01</t>
  </si>
  <si>
    <t>Zkoušky, proplach a desinfekce vodovodního potrubí zkoušky těsnosti vodovodního potrubí závitového do DN 50</t>
  </si>
  <si>
    <t>mb</t>
  </si>
  <si>
    <t>4.02</t>
  </si>
  <si>
    <t>Zkouška těsnosti kanalizace v objektech vodou do DN 125</t>
  </si>
  <si>
    <t>VZT - Vzduchotechnika</t>
  </si>
  <si>
    <t>1. - Vzduchotechnika</t>
  </si>
  <si>
    <t>Montáž ventilátoru diagonálního nízkotlakého potrubního nevýbušného, průměru do 100 mm</t>
  </si>
  <si>
    <t>Ventiláor axiální diagonální potrubní dvouotáčkový plastový IP44 připojení D 100mm; s doběhem</t>
  </si>
  <si>
    <t>Montáž talířových ventilů, anemostatů, dýz talířového ventilu, průměru do 100 mm</t>
  </si>
  <si>
    <t>Ventil talířový pro přívod a odvod vzduchu plastový D 100mm</t>
  </si>
  <si>
    <t>Montáž odsávacích stropů, zákrytů odsávacího zákrytu (digestoř) bytového vestavěného</t>
  </si>
  <si>
    <t>odsavač par vestavěný výsuvný (digestoř) nerez, cirkulační s tukových a uhlíkovýcm filtrem, max. výkon 300 m3/hod</t>
  </si>
  <si>
    <t>Montáž ostatních zařízení uzavírací klapky do kruhového potrubí bez příruby, průměru do 100 mm</t>
  </si>
  <si>
    <t>klapka kruhová zpětná Pz D 100mm; samotížná</t>
  </si>
  <si>
    <t>1.09</t>
  </si>
  <si>
    <t>Montáž spiro potrubí průměru D 100 mm, vč. tvarovek</t>
  </si>
  <si>
    <t>1.10</t>
  </si>
  <si>
    <t>Spiro potrbí z pozinku D 100 mm</t>
  </si>
  <si>
    <t>1.11</t>
  </si>
  <si>
    <t>Montáž potrubí ohebného kruhového izolovaného minerální vatou zAl folie, průměru přes 100 do 200 mm</t>
  </si>
  <si>
    <t>1.12</t>
  </si>
  <si>
    <t>hadice ohebná z Al s tepelnou izolací 25mm, délka 10m D 100mm</t>
  </si>
  <si>
    <t>1.13</t>
  </si>
  <si>
    <t>Závěs kruhového potrubí pomocí objímky, kotvené do betonu průměru potrubí přes 100 do 200 mm</t>
  </si>
  <si>
    <t>1.14</t>
  </si>
  <si>
    <t>Protipožární ochrana vzduchotechnického potrubí prostup kruhového potrubí stěnou, průměru potrubí do 100 mm</t>
  </si>
  <si>
    <t>ÚT - Vytápění</t>
  </si>
  <si>
    <t>VYT1 - elektrické přímotopy</t>
  </si>
  <si>
    <t>VYT2 - ostatní</t>
  </si>
  <si>
    <t>VYT1</t>
  </si>
  <si>
    <t>elektrické přímotopy</t>
  </si>
  <si>
    <t>VYT001</t>
  </si>
  <si>
    <t>elektrický přímotop s programovatelným regulátorem, výkon min 0,25 kW dodávka a montáž</t>
  </si>
  <si>
    <t>Poznámka k položce:_x000D_
včetně upevnění</t>
  </si>
  <si>
    <t>VYT002</t>
  </si>
  <si>
    <t>elektrický olejový přímotop s programovatelným regulátorem, výkon min 1,0 kW dodávka a montáž</t>
  </si>
  <si>
    <t>VYT003</t>
  </si>
  <si>
    <t>elektrické trubkové těleso s integrovaným regulátorem teploty, výkon min 0,6 kW dodávka a montáž</t>
  </si>
  <si>
    <t>VYT2</t>
  </si>
  <si>
    <t>ostatní</t>
  </si>
  <si>
    <t>VYT004</t>
  </si>
  <si>
    <t>elektrorevize - dodávka profese elektro</t>
  </si>
  <si>
    <t>EL - Elektroinstalace</t>
  </si>
  <si>
    <t>EL001</t>
  </si>
  <si>
    <t>Dvojnásobná zásuvka</t>
  </si>
  <si>
    <t>EL002</t>
  </si>
  <si>
    <t>El. vývod 1-fázový</t>
  </si>
  <si>
    <t>EL003</t>
  </si>
  <si>
    <t>El. vývod 3-fázový</t>
  </si>
  <si>
    <t>EL004</t>
  </si>
  <si>
    <t>Křížový vypínač</t>
  </si>
  <si>
    <t>EL005</t>
  </si>
  <si>
    <t>Střídavý vypínač</t>
  </si>
  <si>
    <t>EL006</t>
  </si>
  <si>
    <t>Sériový přepínač střídavý</t>
  </si>
  <si>
    <t>EL007</t>
  </si>
  <si>
    <t>Tlačítkový ovladač</t>
  </si>
  <si>
    <t>EL008</t>
  </si>
  <si>
    <t>Trojitá zásuvka</t>
  </si>
  <si>
    <t>EL009</t>
  </si>
  <si>
    <t>Vypínač</t>
  </si>
  <si>
    <t>EL010</t>
  </si>
  <si>
    <t>Zásuvka</t>
  </si>
  <si>
    <t>EL011</t>
  </si>
  <si>
    <t>Zásuvka STA</t>
  </si>
  <si>
    <t>EL012</t>
  </si>
  <si>
    <t>Zásuvka LAN</t>
  </si>
  <si>
    <t>EL013</t>
  </si>
  <si>
    <t>KU68</t>
  </si>
  <si>
    <t>EL014</t>
  </si>
  <si>
    <t>Svítidlo</t>
  </si>
  <si>
    <t>EL015</t>
  </si>
  <si>
    <t>Objímka E27</t>
  </si>
  <si>
    <t>EL016</t>
  </si>
  <si>
    <t>domácí telefon - dle typu systému</t>
  </si>
  <si>
    <t>EL017</t>
  </si>
  <si>
    <t>požární čidlo</t>
  </si>
  <si>
    <t>EL018</t>
  </si>
  <si>
    <t>úprava RE</t>
  </si>
  <si>
    <t>hod</t>
  </si>
  <si>
    <t>EL019</t>
  </si>
  <si>
    <t>CYKY-J 5x4</t>
  </si>
  <si>
    <t>EL020</t>
  </si>
  <si>
    <t>lišt 40x40</t>
  </si>
  <si>
    <t>EL021</t>
  </si>
  <si>
    <t>CYKY-J 5x2,5</t>
  </si>
  <si>
    <t>EL022</t>
  </si>
  <si>
    <t>CYKY-J 3x2,5</t>
  </si>
  <si>
    <t>EL023</t>
  </si>
  <si>
    <t>CYKY-J 3x1,5</t>
  </si>
  <si>
    <t>EL024</t>
  </si>
  <si>
    <t>CYKY-O 3x1,5</t>
  </si>
  <si>
    <t>EL025</t>
  </si>
  <si>
    <t>CY6žz</t>
  </si>
  <si>
    <t>EL038</t>
  </si>
  <si>
    <t>UTP cat.5e</t>
  </si>
  <si>
    <t>1537263105</t>
  </si>
  <si>
    <t>EL039</t>
  </si>
  <si>
    <t>Koaxiál 75 Ohm</t>
  </si>
  <si>
    <t>2009234324</t>
  </si>
  <si>
    <t>EL026</t>
  </si>
  <si>
    <t>rozvaděč R1</t>
  </si>
  <si>
    <t>EL027</t>
  </si>
  <si>
    <t>svorky Wago</t>
  </si>
  <si>
    <t>EL028</t>
  </si>
  <si>
    <t>trubka 2323</t>
  </si>
  <si>
    <t>EL029</t>
  </si>
  <si>
    <t>montážní práce</t>
  </si>
  <si>
    <t>EL030</t>
  </si>
  <si>
    <t>stavební přípomoce</t>
  </si>
  <si>
    <t>EL031</t>
  </si>
  <si>
    <t>PPV</t>
  </si>
  <si>
    <t>EL032</t>
  </si>
  <si>
    <t>doprava</t>
  </si>
  <si>
    <t>EL033</t>
  </si>
  <si>
    <t>přesun</t>
  </si>
  <si>
    <t>EL034</t>
  </si>
  <si>
    <t>dokumentace SPS</t>
  </si>
  <si>
    <t>EL035</t>
  </si>
  <si>
    <t>přípomoc reviznímu technikovi</t>
  </si>
  <si>
    <t>EL036</t>
  </si>
  <si>
    <t>poplatky za hlavní jistič - distributor</t>
  </si>
  <si>
    <t>EL037</t>
  </si>
  <si>
    <t>výchozí revize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</si>
  <si>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</si>
  <si>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</si>
  <si>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</si>
  <si>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</si>
  <si>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</si>
  <si>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</si>
  <si>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</si>
  <si>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</si>
  <si>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013254000</t>
  </si>
  <si>
    <t>Dokumentace skutečného provedení stavby</t>
  </si>
  <si>
    <t>1024</t>
  </si>
  <si>
    <t>-811392373</t>
  </si>
  <si>
    <t>https://podminky.urs.cz/item/CS_URS_2024_01/013254000</t>
  </si>
  <si>
    <t>VRN3</t>
  </si>
  <si>
    <t>Zařízení staveniště</t>
  </si>
  <si>
    <t>030001000</t>
  </si>
  <si>
    <t>Kč</t>
  </si>
  <si>
    <t>2109593826</t>
  </si>
  <si>
    <t>https://podminky.urs.cz/item/CS_URS_2024_01/030001000</t>
  </si>
  <si>
    <t>031303000</t>
  </si>
  <si>
    <t>Náklady na zábor</t>
  </si>
  <si>
    <t>666225598</t>
  </si>
  <si>
    <t>https://podminky.urs.cz/item/CS_URS_2024_01/031303000</t>
  </si>
  <si>
    <t>VRN4</t>
  </si>
  <si>
    <t>Inženýrská činnost</t>
  </si>
  <si>
    <t>045002000</t>
  </si>
  <si>
    <t>Kompletační a koordinační činnost</t>
  </si>
  <si>
    <t>-1586097948</t>
  </si>
  <si>
    <t>https://podminky.urs.cz/item/CS_URS_2024_01/045002000</t>
  </si>
  <si>
    <t>VRN6</t>
  </si>
  <si>
    <t>Územní vlivy</t>
  </si>
  <si>
    <t>062002000</t>
  </si>
  <si>
    <t>Ztížené dopravní podmínky</t>
  </si>
  <si>
    <t>-983473535</t>
  </si>
  <si>
    <t>https://podminky.urs.cz/item/CS_URS_2024_01/062002000</t>
  </si>
  <si>
    <t>Poznámka k položce:_x000D_
omezený vjezd do dvora přes vrata domu</t>
  </si>
  <si>
    <t>VRN7</t>
  </si>
  <si>
    <t>Provozní vlivy</t>
  </si>
  <si>
    <t>071002000</t>
  </si>
  <si>
    <t>Provoz investora, třetích osob</t>
  </si>
  <si>
    <t>-1413703473</t>
  </si>
  <si>
    <t>https://podminky.urs.cz/item/CS_URS_2024_01/071002000</t>
  </si>
  <si>
    <t>0721030R1</t>
  </si>
  <si>
    <t>Dopravně inženýrská opatření</t>
  </si>
  <si>
    <t>800386367</t>
  </si>
  <si>
    <t>073002000</t>
  </si>
  <si>
    <t>Ztížený pohyb vozidel v centrech měst</t>
  </si>
  <si>
    <t>-1828795855</t>
  </si>
  <si>
    <t>https://podminky.urs.cz/item/CS_URS_2024_01/073002000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</si>
  <si>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</si>
  <si>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</si>
  <si>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</si>
  <si>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</si>
  <si>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family val="2"/>
        <charset val="238"/>
      </rPr>
      <t xml:space="preserve">Rekapitulace stavby </t>
    </r>
    <r>
      <rPr>
        <sz val="8"/>
        <rFont val="Arial CE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</si>
  <si>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family val="2"/>
        <charset val="238"/>
      </rPr>
      <t>Rekapitulace stavby</t>
    </r>
    <r>
      <rPr>
        <sz val="8"/>
        <rFont val="Arial CE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</si>
  <si>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</si>
  <si>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</si>
  <si>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family val="2"/>
        <charset val="238"/>
      </rPr>
      <t>Rekapitulace objektů stavby a soupisů prací</t>
    </r>
    <r>
      <rPr>
        <sz val="8"/>
        <rFont val="Arial CE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</si>
  <si>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</si>
  <si>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</si>
  <si>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</si>
  <si>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</si>
  <si>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</si>
  <si>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</si>
  <si>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</si>
  <si>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</si>
  <si>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</si>
  <si>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Soupis prací pro daný typ objektu</t>
  </si>
  <si>
    <r>
      <rPr>
        <i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</si>
  <si>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</si>
  <si>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family val="2"/>
        <charset val="238"/>
      </rPr>
      <t>Krycí list soupisu</t>
    </r>
    <r>
      <rPr>
        <sz val="8"/>
        <rFont val="Arial CE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</si>
  <si>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</si>
  <si>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family val="2"/>
        <charset val="238"/>
      </rPr>
      <t>Rekapitulace členění soupisu prací</t>
    </r>
    <r>
      <rPr>
        <sz val="8"/>
        <rFont val="Arial CE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</si>
  <si>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</si>
  <si>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</si>
  <si>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</si>
  <si>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</si>
  <si>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</si>
  <si>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</si>
  <si>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</si>
  <si>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</si>
  <si>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</si>
  <si>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</si>
  <si>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</si>
  <si>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</si>
  <si>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</si>
  <si>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</si>
  <si>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</si>
  <si>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</si>
  <si>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</si>
  <si>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</si>
  <si>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</si>
  <si>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</si>
  <si>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</si>
  <si>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</si>
  <si>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</si>
  <si>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</si>
  <si>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</si>
  <si>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</si>
  <si>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</si>
  <si>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</si>
  <si>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</si>
  <si>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</si>
  <si>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</si>
  <si>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</si>
  <si>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</si>
  <si>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</si>
  <si>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</si>
  <si>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</si>
  <si>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</si>
  <si>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</si>
  <si>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</si>
  <si>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</si>
  <si>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</si>
  <si>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</si>
  <si>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</si>
  <si>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</si>
  <si>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</si>
  <si>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</si>
  <si>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</si>
  <si>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</si>
  <si>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</si>
  <si>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</si>
  <si>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</si>
  <si>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</si>
  <si>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</si>
  <si>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</si>
  <si>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</si>
  <si>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</si>
  <si>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</si>
  <si>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</si>
  <si>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</si>
  <si>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</si>
  <si>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</si>
  <si>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</si>
  <si>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</si>
  <si>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</si>
  <si>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</si>
  <si>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</si>
  <si>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</si>
  <si>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</si>
  <si>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</si>
  <si>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</si>
  <si>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</si>
  <si>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</si>
  <si>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</si>
  <si>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</si>
  <si>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</si>
  <si>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</si>
  <si>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</si>
  <si>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</si>
  <si>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</si>
  <si>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</si>
  <si>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</si>
  <si>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</si>
  <si>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</si>
  <si>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</si>
  <si>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</si>
  <si>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</si>
  <si>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</si>
  <si>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</si>
  <si>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</si>
  <si>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</si>
  <si>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</si>
  <si>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</si>
  <si>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</si>
  <si>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</si>
  <si>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</si>
  <si>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</si>
  <si>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</si>
  <si>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</si>
  <si>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</si>
  <si>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</si>
  <si>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</si>
  <si>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</si>
  <si>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</si>
  <si>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</si>
  <si>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</si>
  <si>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</si>
  <si>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</si>
  <si>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</si>
  <si>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</si>
  <si>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</si>
  <si>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</si>
  <si>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</si>
  <si>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</si>
  <si>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</si>
  <si>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</si>
  <si>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</si>
  <si>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</si>
  <si>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</si>
  <si>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</si>
  <si>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</si>
  <si>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</si>
  <si>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</si>
  <si>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</si>
  <si>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</si>
  <si>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</si>
  <si>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</si>
  <si>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</si>
  <si>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</si>
  <si>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</si>
  <si>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</si>
  <si>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</si>
  <si>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</si>
  <si>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</si>
  <si>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</si>
  <si>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</si>
  <si>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</si>
  <si>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</si>
  <si>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</si>
  <si>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</si>
  <si>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</si>
  <si>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</si>
  <si>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</si>
  <si>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</si>
  <si>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</si>
  <si>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</si>
  <si>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</si>
  <si>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</si>
  <si>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</si>
  <si>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</si>
  <si>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</si>
  <si>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</si>
  <si>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</si>
  <si>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</si>
  <si>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</si>
  <si>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</si>
  <si>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</si>
  <si>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</si>
  <si>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</si>
  <si>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</si>
  <si>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</si>
  <si>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</si>
  <si>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Investice</t>
  </si>
  <si>
    <t>Z toho investice bez DPH</t>
  </si>
  <si>
    <t>z toho investice</t>
  </si>
  <si>
    <t>z toho 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</si>
</sst>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  <numFmt numFmtId="168" formatCode="_-* #,##0\ &quot;Kč&quot;_-;\-* #,##0\ &quot;Kč&quot;_-;_-* &quot;-&quot;??\ &quot;Kč&quot;_-;_-@_-"/>
  </numFmts>
  <fonts count="57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0000A8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sz val="7"/>
      <color rgb="FF979797"/>
      <name val="Arial CE"/>
      <family val="2"/>
      <charset val="238"/>
    </font>
    <font>
      <i/>
      <u/>
      <sz val="7"/>
      <color rgb="FF979797"/>
      <name val="Calibri"/>
      <family val="2"/>
      <charset val="238"/>
      <scheme val="minor"/>
    </font>
    <font>
      <i/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family val="2"/>
      <charset val="238"/>
    </font>
    <font>
      <sz val="9"/>
      <name val="Trebuchet MS"/>
      <family val="2"/>
      <charset val="238"/>
    </font>
    <font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family val="2"/>
      <charset val="238"/>
    </font>
    <font>
      <sz val="8"/>
      <name val="Arial CE"/>
      <family val="2"/>
    </font>
    <font>
      <sz val="8"/>
      <color rgb="FF00B050"/>
      <name val="Arial CE"/>
      <family val="2"/>
    </font>
    <font>
      <b/>
      <sz val="10"/>
      <color rgb="FF00B050"/>
      <name val="Arial CE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</borders>
  <cellStyleXfs count="3">
    <xf numFmtId="0" fontId="0" fillId="0" borderId="0"/>
    <xf numFmtId="0" fontId="52" fillId="0" borderId="0" applyNumberFormat="0" applyFill="0" applyBorder="0" applyAlignment="0" applyProtection="0"/>
    <xf numFmtId="44" fontId="54" fillId="0" borderId="0" applyFont="0" applyFill="0" applyBorder="0" applyAlignment="0" applyProtection="0"/>
  </cellStyleXfs>
  <cellXfs count="34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4" fontId="7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0" fontId="8" fillId="0" borderId="16" xfId="0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0" fontId="23" fillId="0" borderId="16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4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38" fillId="0" borderId="0" xfId="0" applyFont="1" applyAlignment="1">
      <alignment vertical="center" wrapText="1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39" fillId="0" borderId="23" xfId="0" applyFont="1" applyBorder="1" applyAlignment="1">
      <alignment horizontal="center" vertical="center"/>
    </xf>
    <xf numFmtId="49" fontId="39" fillId="0" borderId="23" xfId="0" applyNumberFormat="1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center" vertical="center" wrapText="1"/>
    </xf>
    <xf numFmtId="167" fontId="39" fillId="0" borderId="23" xfId="0" applyNumberFormat="1" applyFont="1" applyBorder="1" applyAlignment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>
      <alignment horizontal="left" vertical="center"/>
    </xf>
    <xf numFmtId="0" fontId="51" fillId="0" borderId="1" xfId="0" applyFont="1" applyBorder="1" applyAlignment="1">
      <alignment vertical="top"/>
    </xf>
    <xf numFmtId="0" fontId="51" fillId="0" borderId="1" xfId="0" applyFont="1" applyBorder="1" applyAlignment="1">
      <alignment horizontal="left" vertical="center"/>
    </xf>
    <xf numFmtId="0" fontId="51" fillId="0" borderId="1" xfId="0" applyFont="1" applyBorder="1" applyAlignment="1">
      <alignment horizontal="center" vertical="center"/>
    </xf>
    <xf numFmtId="49" fontId="51" fillId="0" borderId="1" xfId="0" applyNumberFormat="1" applyFont="1" applyBorder="1" applyAlignment="1">
      <alignment horizontal="left" vertical="center"/>
    </xf>
    <xf numFmtId="0" fontId="50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center" vertical="center"/>
    </xf>
    <xf numFmtId="4" fontId="27" fillId="0" borderId="0" xfId="0" applyNumberFormat="1" applyFont="1" applyAlignment="1">
      <alignment horizontal="righ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0" fontId="42" fillId="0" borderId="1" xfId="0" applyFont="1" applyBorder="1" applyAlignment="1">
      <alignment horizontal="center" vertical="center" wrapText="1"/>
    </xf>
    <xf numFmtId="49" fontId="44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  <xf numFmtId="0" fontId="23" fillId="0" borderId="23" xfId="0" applyFont="1" applyBorder="1" applyAlignment="1">
      <alignment horizontal="center" vertical="center" wrapText="1"/>
    </xf>
    <xf numFmtId="4" fontId="24" fillId="0" borderId="32" xfId="0" applyNumberFormat="1" applyFont="1" applyBorder="1"/>
    <xf numFmtId="0" fontId="8" fillId="0" borderId="33" xfId="0" applyFont="1" applyBorder="1"/>
    <xf numFmtId="0" fontId="23" fillId="0" borderId="33" xfId="0" applyFont="1" applyBorder="1" applyAlignment="1">
      <alignment horizontal="left" vertical="center"/>
    </xf>
    <xf numFmtId="0" fontId="9" fillId="0" borderId="33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1" fillId="0" borderId="33" xfId="0" applyFont="1" applyBorder="1" applyAlignment="1">
      <alignment vertical="center"/>
    </xf>
    <xf numFmtId="0" fontId="0" fillId="0" borderId="33" xfId="0" applyBorder="1" applyAlignment="1">
      <alignment vertical="center"/>
    </xf>
    <xf numFmtId="0" fontId="12" fillId="0" borderId="33" xfId="0" applyFont="1" applyBorder="1" applyAlignment="1">
      <alignment vertical="center"/>
    </xf>
    <xf numFmtId="0" fontId="11" fillId="0" borderId="34" xfId="0" applyFont="1" applyBorder="1" applyAlignment="1">
      <alignment vertical="center"/>
    </xf>
    <xf numFmtId="0" fontId="23" fillId="0" borderId="34" xfId="0" applyFont="1" applyBorder="1" applyAlignment="1">
      <alignment horizontal="left" vertical="center"/>
    </xf>
    <xf numFmtId="0" fontId="22" fillId="4" borderId="9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55" fillId="0" borderId="1" xfId="0" applyFont="1" applyBorder="1" applyAlignment="1">
      <alignment vertical="center"/>
    </xf>
    <xf numFmtId="4" fontId="56" fillId="0" borderId="1" xfId="0" applyNumberFormat="1" applyFont="1" applyBorder="1" applyAlignment="1">
      <alignment vertical="center"/>
    </xf>
    <xf numFmtId="168" fontId="55" fillId="0" borderId="1" xfId="2" applyNumberFormat="1" applyFont="1" applyBorder="1" applyAlignment="1">
      <alignment vertical="center"/>
    </xf>
    <xf numFmtId="4" fontId="0" fillId="0" borderId="1" xfId="0" applyNumberFormat="1" applyBorder="1" applyAlignment="1">
      <alignment vertical="center"/>
    </xf>
    <xf numFmtId="168" fontId="55" fillId="0" borderId="1" xfId="0" applyNumberFormat="1" applyFont="1" applyBorder="1" applyAlignment="1">
      <alignment vertical="center"/>
    </xf>
  </cellXfs>
  <cellStyles count="3">
    <cellStyle name="Hypertextový odkaz" xfId="1" builtinId="8"/>
    <cellStyle name="Měna" xfId="2" builtinId="4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612325417" TargetMode="External"/><Relationship Id="rId18" Type="http://schemas.openxmlformats.org/officeDocument/2006/relationships/hyperlink" Target="https://podminky.urs.cz/item/CS_URS_2024_01/973022241" TargetMode="External"/><Relationship Id="rId26" Type="http://schemas.openxmlformats.org/officeDocument/2006/relationships/hyperlink" Target="https://podminky.urs.cz/item/CS_URS_2024_01/968062456" TargetMode="External"/><Relationship Id="rId39" Type="http://schemas.openxmlformats.org/officeDocument/2006/relationships/hyperlink" Target="https://podminky.urs.cz/item/CS_URS_2024_01/998711313" TargetMode="External"/><Relationship Id="rId21" Type="http://schemas.openxmlformats.org/officeDocument/2006/relationships/hyperlink" Target="https://podminky.urs.cz/item/CS_URS_2024_01/977332112" TargetMode="External"/><Relationship Id="rId34" Type="http://schemas.openxmlformats.org/officeDocument/2006/relationships/hyperlink" Target="https://podminky.urs.cz/item/CS_URS_2024_01/997013509" TargetMode="External"/><Relationship Id="rId42" Type="http://schemas.openxmlformats.org/officeDocument/2006/relationships/hyperlink" Target="https://podminky.urs.cz/item/CS_URS_2024_01/725610810" TargetMode="External"/><Relationship Id="rId47" Type="http://schemas.openxmlformats.org/officeDocument/2006/relationships/hyperlink" Target="https://podminky.urs.cz/item/CS_URS_2024_01/762595001" TargetMode="External"/><Relationship Id="rId50" Type="http://schemas.openxmlformats.org/officeDocument/2006/relationships/hyperlink" Target="https://podminky.urs.cz/item/CS_URS_2024_01/763121712" TargetMode="External"/><Relationship Id="rId55" Type="http://schemas.openxmlformats.org/officeDocument/2006/relationships/hyperlink" Target="https://podminky.urs.cz/item/CS_URS_2024_01/763181421" TargetMode="External"/><Relationship Id="rId63" Type="http://schemas.openxmlformats.org/officeDocument/2006/relationships/hyperlink" Target="https://podminky.urs.cz/item/CS_URS_2024_01/763121714" TargetMode="External"/><Relationship Id="rId68" Type="http://schemas.openxmlformats.org/officeDocument/2006/relationships/hyperlink" Target="https://podminky.urs.cz/item/CS_URS_2024_01/766825821" TargetMode="External"/><Relationship Id="rId76" Type="http://schemas.openxmlformats.org/officeDocument/2006/relationships/hyperlink" Target="https://podminky.urs.cz/item/CS_URS_2024_01/776421111" TargetMode="External"/><Relationship Id="rId84" Type="http://schemas.openxmlformats.org/officeDocument/2006/relationships/hyperlink" Target="https://podminky.urs.cz/item/CS_URS_2024_01/998781313" TargetMode="External"/><Relationship Id="rId89" Type="http://schemas.openxmlformats.org/officeDocument/2006/relationships/drawing" Target="../drawings/drawing2.xml"/><Relationship Id="rId7" Type="http://schemas.openxmlformats.org/officeDocument/2006/relationships/hyperlink" Target="https://podminky.urs.cz/item/CS_URS_2024_01/619995001" TargetMode="External"/><Relationship Id="rId71" Type="http://schemas.openxmlformats.org/officeDocument/2006/relationships/hyperlink" Target="https://podminky.urs.cz/item/CS_URS_2024_01/998767313" TargetMode="External"/><Relationship Id="rId2" Type="http://schemas.openxmlformats.org/officeDocument/2006/relationships/hyperlink" Target="https://podminky.urs.cz/item/CS_URS_2024_01/310236241" TargetMode="External"/><Relationship Id="rId16" Type="http://schemas.openxmlformats.org/officeDocument/2006/relationships/hyperlink" Target="https://podminky.urs.cz/item/CS_URS_2024_01/949101111" TargetMode="External"/><Relationship Id="rId29" Type="http://schemas.openxmlformats.org/officeDocument/2006/relationships/hyperlink" Target="https://podminky.urs.cz/item/CS_URS_2024_01/953845111" TargetMode="External"/><Relationship Id="rId11" Type="http://schemas.openxmlformats.org/officeDocument/2006/relationships/hyperlink" Target="https://podminky.urs.cz/item/CS_URS_2024_01/612131121" TargetMode="External"/><Relationship Id="rId24" Type="http://schemas.openxmlformats.org/officeDocument/2006/relationships/hyperlink" Target="https://podminky.urs.cz/item/CS_URS_2024_01/977151124" TargetMode="External"/><Relationship Id="rId32" Type="http://schemas.openxmlformats.org/officeDocument/2006/relationships/hyperlink" Target="https://podminky.urs.cz/item/CS_URS_2024_01/997013216" TargetMode="External"/><Relationship Id="rId37" Type="http://schemas.openxmlformats.org/officeDocument/2006/relationships/hyperlink" Target="https://podminky.urs.cz/item/CS_URS_2024_01/997013631" TargetMode="External"/><Relationship Id="rId40" Type="http://schemas.openxmlformats.org/officeDocument/2006/relationships/hyperlink" Target="https://podminky.urs.cz/item/CS_URS_2024_01/725210821" TargetMode="External"/><Relationship Id="rId45" Type="http://schemas.openxmlformats.org/officeDocument/2006/relationships/hyperlink" Target="https://podminky.urs.cz/item/CS_URS_2024_01/762431013" TargetMode="External"/><Relationship Id="rId53" Type="http://schemas.openxmlformats.org/officeDocument/2006/relationships/hyperlink" Target="https://podminky.urs.cz/item/CS_URS_2024_01/763173113" TargetMode="External"/><Relationship Id="rId58" Type="http://schemas.openxmlformats.org/officeDocument/2006/relationships/hyperlink" Target="https://podminky.urs.cz/item/CS_URS_2024_01/763131451" TargetMode="External"/><Relationship Id="rId66" Type="http://schemas.openxmlformats.org/officeDocument/2006/relationships/hyperlink" Target="https://podminky.urs.cz/item/CS_URS_2024_01/998763513" TargetMode="External"/><Relationship Id="rId74" Type="http://schemas.openxmlformats.org/officeDocument/2006/relationships/hyperlink" Target="https://podminky.urs.cz/item/CS_URS_2024_01/776121321" TargetMode="External"/><Relationship Id="rId79" Type="http://schemas.openxmlformats.org/officeDocument/2006/relationships/hyperlink" Target="https://podminky.urs.cz/item/CS_URS_2024_01/781121011" TargetMode="External"/><Relationship Id="rId87" Type="http://schemas.openxmlformats.org/officeDocument/2006/relationships/hyperlink" Target="https://podminky.urs.cz/item/CS_URS_2024_01/784181101" TargetMode="External"/><Relationship Id="rId5" Type="http://schemas.openxmlformats.org/officeDocument/2006/relationships/hyperlink" Target="https://podminky.urs.cz/item/CS_URS_2024_01/629991011" TargetMode="External"/><Relationship Id="rId61" Type="http://schemas.openxmlformats.org/officeDocument/2006/relationships/hyperlink" Target="https://podminky.urs.cz/item/CS_URS_2024_01/763172398" TargetMode="External"/><Relationship Id="rId82" Type="http://schemas.openxmlformats.org/officeDocument/2006/relationships/hyperlink" Target="https://podminky.urs.cz/item/CS_URS_2024_01/781492351" TargetMode="External"/><Relationship Id="rId19" Type="http://schemas.openxmlformats.org/officeDocument/2006/relationships/hyperlink" Target="https://podminky.urs.cz/item/CS_URS_2024_01/967031132" TargetMode="External"/><Relationship Id="rId4" Type="http://schemas.openxmlformats.org/officeDocument/2006/relationships/hyperlink" Target="https://podminky.urs.cz/item/CS_URS_2024_01/619996127" TargetMode="External"/><Relationship Id="rId9" Type="http://schemas.openxmlformats.org/officeDocument/2006/relationships/hyperlink" Target="https://podminky.urs.cz/item/CS_URS_2024_01/611131121" TargetMode="External"/><Relationship Id="rId14" Type="http://schemas.openxmlformats.org/officeDocument/2006/relationships/hyperlink" Target="https://podminky.urs.cz/item/CS_URS_2024_01/611181001" TargetMode="External"/><Relationship Id="rId22" Type="http://schemas.openxmlformats.org/officeDocument/2006/relationships/hyperlink" Target="https://podminky.urs.cz/item/CS_URS_2024_01/977151121" TargetMode="External"/><Relationship Id="rId27" Type="http://schemas.openxmlformats.org/officeDocument/2006/relationships/hyperlink" Target="https://podminky.urs.cz/item/CS_URS_2024_01/978012121" TargetMode="External"/><Relationship Id="rId30" Type="http://schemas.openxmlformats.org/officeDocument/2006/relationships/hyperlink" Target="https://podminky.urs.cz/item/CS_URS_2024_01/953845121" TargetMode="External"/><Relationship Id="rId35" Type="http://schemas.openxmlformats.org/officeDocument/2006/relationships/hyperlink" Target="https://podminky.urs.cz/item/CS_URS_2024_01/997013603" TargetMode="External"/><Relationship Id="rId43" Type="http://schemas.openxmlformats.org/officeDocument/2006/relationships/hyperlink" Target="https://podminky.urs.cz/item/CS_URS_2024_01/725820801" TargetMode="External"/><Relationship Id="rId48" Type="http://schemas.openxmlformats.org/officeDocument/2006/relationships/hyperlink" Target="https://podminky.urs.cz/item/CS_URS_2024_01/998762313" TargetMode="External"/><Relationship Id="rId56" Type="http://schemas.openxmlformats.org/officeDocument/2006/relationships/hyperlink" Target="https://podminky.urs.cz/item/CS_URS_2024_01/763183111" TargetMode="External"/><Relationship Id="rId64" Type="http://schemas.openxmlformats.org/officeDocument/2006/relationships/hyperlink" Target="https://podminky.urs.cz/item/CS_URS_2024_01/763131714" TargetMode="External"/><Relationship Id="rId69" Type="http://schemas.openxmlformats.org/officeDocument/2006/relationships/hyperlink" Target="https://podminky.urs.cz/item/CS_URS_2024_01/998766313" TargetMode="External"/><Relationship Id="rId77" Type="http://schemas.openxmlformats.org/officeDocument/2006/relationships/hyperlink" Target="https://podminky.urs.cz/item/CS_URS_2024_01/776421311" TargetMode="External"/><Relationship Id="rId8" Type="http://schemas.openxmlformats.org/officeDocument/2006/relationships/hyperlink" Target="https://podminky.urs.cz/item/CS_URS_2024_01/612135101" TargetMode="External"/><Relationship Id="rId51" Type="http://schemas.openxmlformats.org/officeDocument/2006/relationships/hyperlink" Target="https://podminky.urs.cz/item/CS_URS_2024_01/763164521" TargetMode="External"/><Relationship Id="rId72" Type="http://schemas.openxmlformats.org/officeDocument/2006/relationships/hyperlink" Target="https://podminky.urs.cz/item/CS_URS_2024_01/776201811" TargetMode="External"/><Relationship Id="rId80" Type="http://schemas.openxmlformats.org/officeDocument/2006/relationships/hyperlink" Target="https://podminky.urs.cz/item/CS_URS_2024_01/781472217" TargetMode="External"/><Relationship Id="rId85" Type="http://schemas.openxmlformats.org/officeDocument/2006/relationships/hyperlink" Target="https://podminky.urs.cz/item/CS_URS_2024_01/784121001" TargetMode="External"/><Relationship Id="rId3" Type="http://schemas.openxmlformats.org/officeDocument/2006/relationships/hyperlink" Target="https://podminky.urs.cz/item/CS_URS_2024_01/619991001" TargetMode="External"/><Relationship Id="rId12" Type="http://schemas.openxmlformats.org/officeDocument/2006/relationships/hyperlink" Target="https://podminky.urs.cz/item/CS_URS_2024_01/612121100" TargetMode="External"/><Relationship Id="rId17" Type="http://schemas.openxmlformats.org/officeDocument/2006/relationships/hyperlink" Target="https://podminky.urs.cz/item/CS_URS_2024_01/971033361" TargetMode="External"/><Relationship Id="rId25" Type="http://schemas.openxmlformats.org/officeDocument/2006/relationships/hyperlink" Target="https://podminky.urs.cz/item/CS_URS_2024_01/968072455" TargetMode="External"/><Relationship Id="rId33" Type="http://schemas.openxmlformats.org/officeDocument/2006/relationships/hyperlink" Target="https://podminky.urs.cz/item/CS_URS_2024_01/997013501" TargetMode="External"/><Relationship Id="rId38" Type="http://schemas.openxmlformats.org/officeDocument/2006/relationships/hyperlink" Target="https://podminky.urs.cz/item/CS_URS_2024_01/998018003" TargetMode="External"/><Relationship Id="rId46" Type="http://schemas.openxmlformats.org/officeDocument/2006/relationships/hyperlink" Target="https://podminky.urs.cz/item/CS_URS_2024_01/762526811" TargetMode="External"/><Relationship Id="rId59" Type="http://schemas.openxmlformats.org/officeDocument/2006/relationships/hyperlink" Target="https://podminky.urs.cz/item/CS_URS_2024_01/763131761" TargetMode="External"/><Relationship Id="rId67" Type="http://schemas.openxmlformats.org/officeDocument/2006/relationships/hyperlink" Target="https://podminky.urs.cz/item/CS_URS_2024_01/766411812" TargetMode="External"/><Relationship Id="rId20" Type="http://schemas.openxmlformats.org/officeDocument/2006/relationships/hyperlink" Target="https://podminky.urs.cz/item/CS_URS_2024_01/974031142" TargetMode="External"/><Relationship Id="rId41" Type="http://schemas.openxmlformats.org/officeDocument/2006/relationships/hyperlink" Target="https://podminky.urs.cz/item/CS_URS_2024_01/725530823" TargetMode="External"/><Relationship Id="rId54" Type="http://schemas.openxmlformats.org/officeDocument/2006/relationships/hyperlink" Target="https://podminky.urs.cz/item/CS_URS_2024_01/763111720" TargetMode="External"/><Relationship Id="rId62" Type="http://schemas.openxmlformats.org/officeDocument/2006/relationships/hyperlink" Target="https://podminky.urs.cz/item/CS_URS_2024_01/763111717" TargetMode="External"/><Relationship Id="rId70" Type="http://schemas.openxmlformats.org/officeDocument/2006/relationships/hyperlink" Target="https://podminky.urs.cz/item/CS_URS_2024_01/767646411" TargetMode="External"/><Relationship Id="rId75" Type="http://schemas.openxmlformats.org/officeDocument/2006/relationships/hyperlink" Target="https://podminky.urs.cz/item/CS_URS_2024_01/776231111" TargetMode="External"/><Relationship Id="rId83" Type="http://schemas.openxmlformats.org/officeDocument/2006/relationships/hyperlink" Target="https://podminky.urs.cz/item/CS_URS_2024_01/781495115" TargetMode="External"/><Relationship Id="rId88" Type="http://schemas.openxmlformats.org/officeDocument/2006/relationships/hyperlink" Target="https://podminky.urs.cz/item/CS_URS_2024_01/784211101" TargetMode="External"/><Relationship Id="rId1" Type="http://schemas.openxmlformats.org/officeDocument/2006/relationships/hyperlink" Target="https://podminky.urs.cz/item/CS_URS_2024_01/349231811" TargetMode="External"/><Relationship Id="rId6" Type="http://schemas.openxmlformats.org/officeDocument/2006/relationships/hyperlink" Target="https://podminky.urs.cz/item/CS_URS_2024_01/632481215" TargetMode="External"/><Relationship Id="rId15" Type="http://schemas.openxmlformats.org/officeDocument/2006/relationships/hyperlink" Target="https://podminky.urs.cz/item/CS_URS_2024_01/612181001" TargetMode="External"/><Relationship Id="rId23" Type="http://schemas.openxmlformats.org/officeDocument/2006/relationships/hyperlink" Target="https://podminky.urs.cz/item/CS_URS_2024_01/977151122" TargetMode="External"/><Relationship Id="rId28" Type="http://schemas.openxmlformats.org/officeDocument/2006/relationships/hyperlink" Target="https://podminky.urs.cz/item/CS_URS_2024_01/978013141" TargetMode="External"/><Relationship Id="rId36" Type="http://schemas.openxmlformats.org/officeDocument/2006/relationships/hyperlink" Target="https://podminky.urs.cz/item/CS_URS_2024_01/997013811" TargetMode="External"/><Relationship Id="rId49" Type="http://schemas.openxmlformats.org/officeDocument/2006/relationships/hyperlink" Target="https://podminky.urs.cz/item/CS_URS_2024_01/763121590" TargetMode="External"/><Relationship Id="rId57" Type="http://schemas.openxmlformats.org/officeDocument/2006/relationships/hyperlink" Target="https://podminky.urs.cz/item/CS_URS_2024_01/763131411" TargetMode="External"/><Relationship Id="rId10" Type="http://schemas.openxmlformats.org/officeDocument/2006/relationships/hyperlink" Target="https://podminky.urs.cz/item/CS_URS_2024_01/611325416" TargetMode="External"/><Relationship Id="rId31" Type="http://schemas.openxmlformats.org/officeDocument/2006/relationships/hyperlink" Target="https://podminky.urs.cz/item/CS_URS_2024_01/952901111" TargetMode="External"/><Relationship Id="rId44" Type="http://schemas.openxmlformats.org/officeDocument/2006/relationships/hyperlink" Target="https://podminky.urs.cz/item/CS_URS_2024_01/762111811" TargetMode="External"/><Relationship Id="rId52" Type="http://schemas.openxmlformats.org/officeDocument/2006/relationships/hyperlink" Target="https://podminky.urs.cz/item/CS_URS_2024_01/763173111" TargetMode="External"/><Relationship Id="rId60" Type="http://schemas.openxmlformats.org/officeDocument/2006/relationships/hyperlink" Target="https://podminky.urs.cz/item/CS_URS_2024_01/763231912" TargetMode="External"/><Relationship Id="rId65" Type="http://schemas.openxmlformats.org/officeDocument/2006/relationships/hyperlink" Target="https://podminky.urs.cz/item/CS_URS_2024_01/763158115" TargetMode="External"/><Relationship Id="rId73" Type="http://schemas.openxmlformats.org/officeDocument/2006/relationships/hyperlink" Target="https://podminky.urs.cz/item/CS_URS_2024_01/776201814" TargetMode="External"/><Relationship Id="rId78" Type="http://schemas.openxmlformats.org/officeDocument/2006/relationships/hyperlink" Target="https://podminky.urs.cz/item/CS_URS_2024_01/998776313" TargetMode="External"/><Relationship Id="rId81" Type="http://schemas.openxmlformats.org/officeDocument/2006/relationships/hyperlink" Target="https://podminky.urs.cz/item/CS_URS_2024_01/781492311" TargetMode="External"/><Relationship Id="rId86" Type="http://schemas.openxmlformats.org/officeDocument/2006/relationships/hyperlink" Target="https://podminky.urs.cz/item/CS_URS_2024_01/78412101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7.xml"/><Relationship Id="rId3" Type="http://schemas.openxmlformats.org/officeDocument/2006/relationships/hyperlink" Target="https://podminky.urs.cz/item/CS_URS_2024_01/031303000" TargetMode="External"/><Relationship Id="rId7" Type="http://schemas.openxmlformats.org/officeDocument/2006/relationships/hyperlink" Target="https://podminky.urs.cz/item/CS_URS_2024_01/073002000" TargetMode="External"/><Relationship Id="rId2" Type="http://schemas.openxmlformats.org/officeDocument/2006/relationships/hyperlink" Target="https://podminky.urs.cz/item/CS_URS_2024_01/030001000" TargetMode="External"/><Relationship Id="rId1" Type="http://schemas.openxmlformats.org/officeDocument/2006/relationships/hyperlink" Target="https://podminky.urs.cz/item/CS_URS_2024_01/013254000" TargetMode="External"/><Relationship Id="rId6" Type="http://schemas.openxmlformats.org/officeDocument/2006/relationships/hyperlink" Target="https://podminky.urs.cz/item/CS_URS_2024_01/071002000" TargetMode="External"/><Relationship Id="rId5" Type="http://schemas.openxmlformats.org/officeDocument/2006/relationships/hyperlink" Target="https://podminky.urs.cz/item/CS_URS_2024_01/062002000" TargetMode="External"/><Relationship Id="rId4" Type="http://schemas.openxmlformats.org/officeDocument/2006/relationships/hyperlink" Target="https://podminky.urs.cz/item/CS_URS_2024_01/045002000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5"/>
  <sheetViews>
    <sheetView showGridLines="0" tabSelected="1" workbookViewId="0">
      <selection activeCell="BE50" sqref="BE50"/>
    </sheetView>
  </sheetViews>
  <sheetFormatPr defaultRowHeight="1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 x14ac:dyDescent="0.2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 x14ac:dyDescent="0.2">
      <c r="AR2" s="301"/>
      <c r="AS2" s="301"/>
      <c r="AT2" s="301"/>
      <c r="AU2" s="301"/>
      <c r="AV2" s="301"/>
      <c r="AW2" s="301"/>
      <c r="AX2" s="301"/>
      <c r="AY2" s="301"/>
      <c r="AZ2" s="301"/>
      <c r="BA2" s="301"/>
      <c r="BB2" s="301"/>
      <c r="BC2" s="301"/>
      <c r="BD2" s="301"/>
      <c r="BE2" s="301"/>
      <c r="BS2" s="18" t="s">
        <v>6</v>
      </c>
      <c r="BT2" s="18" t="s">
        <v>7</v>
      </c>
    </row>
    <row r="3" spans="1:74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 x14ac:dyDescent="0.2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 x14ac:dyDescent="0.2">
      <c r="B5" s="21"/>
      <c r="D5" s="25" t="s">
        <v>13</v>
      </c>
      <c r="K5" s="300" t="s">
        <v>14</v>
      </c>
      <c r="L5" s="301"/>
      <c r="M5" s="301"/>
      <c r="N5" s="301"/>
      <c r="O5" s="301"/>
      <c r="P5" s="301"/>
      <c r="Q5" s="301"/>
      <c r="R5" s="301"/>
      <c r="S5" s="301"/>
      <c r="T5" s="301"/>
      <c r="U5" s="301"/>
      <c r="V5" s="301"/>
      <c r="W5" s="301"/>
      <c r="X5" s="301"/>
      <c r="Y5" s="301"/>
      <c r="Z5" s="301"/>
      <c r="AA5" s="301"/>
      <c r="AB5" s="301"/>
      <c r="AC5" s="301"/>
      <c r="AD5" s="301"/>
      <c r="AE5" s="301"/>
      <c r="AF5" s="301"/>
      <c r="AG5" s="301"/>
      <c r="AH5" s="301"/>
      <c r="AI5" s="301"/>
      <c r="AJ5" s="301"/>
      <c r="AK5" s="301"/>
      <c r="AL5" s="301"/>
      <c r="AM5" s="301"/>
      <c r="AN5" s="301"/>
      <c r="AO5" s="301"/>
      <c r="AR5" s="21"/>
      <c r="BE5" s="297" t="s">
        <v>15</v>
      </c>
      <c r="BS5" s="18" t="s">
        <v>6</v>
      </c>
    </row>
    <row r="6" spans="1:74" ht="36.950000000000003" customHeight="1" x14ac:dyDescent="0.2">
      <c r="B6" s="21"/>
      <c r="D6" s="27" t="s">
        <v>16</v>
      </c>
      <c r="K6" s="302" t="s">
        <v>17</v>
      </c>
      <c r="L6" s="301"/>
      <c r="M6" s="301"/>
      <c r="N6" s="301"/>
      <c r="O6" s="301"/>
      <c r="P6" s="301"/>
      <c r="Q6" s="301"/>
      <c r="R6" s="301"/>
      <c r="S6" s="301"/>
      <c r="T6" s="301"/>
      <c r="U6" s="301"/>
      <c r="V6" s="301"/>
      <c r="W6" s="301"/>
      <c r="X6" s="301"/>
      <c r="Y6" s="301"/>
      <c r="Z6" s="301"/>
      <c r="AA6" s="301"/>
      <c r="AB6" s="301"/>
      <c r="AC6" s="301"/>
      <c r="AD6" s="301"/>
      <c r="AE6" s="301"/>
      <c r="AF6" s="301"/>
      <c r="AG6" s="301"/>
      <c r="AH6" s="301"/>
      <c r="AI6" s="301"/>
      <c r="AJ6" s="301"/>
      <c r="AK6" s="301"/>
      <c r="AL6" s="301"/>
      <c r="AM6" s="301"/>
      <c r="AN6" s="301"/>
      <c r="AO6" s="301"/>
      <c r="AR6" s="21"/>
      <c r="BE6" s="298"/>
      <c r="BS6" s="18" t="s">
        <v>6</v>
      </c>
    </row>
    <row r="7" spans="1:74" ht="12" customHeight="1" x14ac:dyDescent="0.2">
      <c r="B7" s="21"/>
      <c r="D7" s="28" t="s">
        <v>18</v>
      </c>
      <c r="K7" s="26" t="s">
        <v>19</v>
      </c>
      <c r="AK7" s="28" t="s">
        <v>20</v>
      </c>
      <c r="AN7" s="26" t="s">
        <v>19</v>
      </c>
      <c r="AR7" s="21"/>
      <c r="BE7" s="298"/>
      <c r="BS7" s="18" t="s">
        <v>6</v>
      </c>
    </row>
    <row r="8" spans="1:74" ht="12" customHeight="1" x14ac:dyDescent="0.2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298"/>
      <c r="BS8" s="18" t="s">
        <v>6</v>
      </c>
    </row>
    <row r="9" spans="1:74" ht="14.45" customHeight="1" x14ac:dyDescent="0.2">
      <c r="B9" s="21"/>
      <c r="AR9" s="21"/>
      <c r="BE9" s="298"/>
      <c r="BS9" s="18" t="s">
        <v>6</v>
      </c>
    </row>
    <row r="10" spans="1:74" ht="12" customHeight="1" x14ac:dyDescent="0.2">
      <c r="B10" s="21"/>
      <c r="D10" s="28" t="s">
        <v>25</v>
      </c>
      <c r="AK10" s="28" t="s">
        <v>26</v>
      </c>
      <c r="AN10" s="26" t="s">
        <v>27</v>
      </c>
      <c r="AR10" s="21"/>
      <c r="BE10" s="298"/>
      <c r="BS10" s="18" t="s">
        <v>6</v>
      </c>
    </row>
    <row r="11" spans="1:74" ht="18.399999999999999" customHeight="1" x14ac:dyDescent="0.2">
      <c r="B11" s="21"/>
      <c r="E11" s="26" t="s">
        <v>28</v>
      </c>
      <c r="AK11" s="28" t="s">
        <v>29</v>
      </c>
      <c r="AN11" s="26" t="s">
        <v>30</v>
      </c>
      <c r="AR11" s="21"/>
      <c r="BE11" s="298"/>
      <c r="BS11" s="18" t="s">
        <v>6</v>
      </c>
    </row>
    <row r="12" spans="1:74" ht="6.95" customHeight="1" x14ac:dyDescent="0.2">
      <c r="B12" s="21"/>
      <c r="AR12" s="21"/>
      <c r="BE12" s="298"/>
      <c r="BS12" s="18" t="s">
        <v>6</v>
      </c>
    </row>
    <row r="13" spans="1:74" ht="12" customHeight="1" x14ac:dyDescent="0.2">
      <c r="B13" s="21"/>
      <c r="D13" s="28" t="s">
        <v>31</v>
      </c>
      <c r="AK13" s="28" t="s">
        <v>26</v>
      </c>
      <c r="AN13" s="30" t="s">
        <v>32</v>
      </c>
      <c r="AR13" s="21"/>
      <c r="BE13" s="298"/>
      <c r="BS13" s="18" t="s">
        <v>6</v>
      </c>
    </row>
    <row r="14" spans="1:74" ht="12.75" x14ac:dyDescent="0.2">
      <c r="B14" s="21"/>
      <c r="E14" s="303" t="s">
        <v>32</v>
      </c>
      <c r="F14" s="304"/>
      <c r="G14" s="304"/>
      <c r="H14" s="304"/>
      <c r="I14" s="304"/>
      <c r="J14" s="304"/>
      <c r="K14" s="304"/>
      <c r="L14" s="304"/>
      <c r="M14" s="304"/>
      <c r="N14" s="304"/>
      <c r="O14" s="304"/>
      <c r="P14" s="304"/>
      <c r="Q14" s="304"/>
      <c r="R14" s="304"/>
      <c r="S14" s="304"/>
      <c r="T14" s="304"/>
      <c r="U14" s="304"/>
      <c r="V14" s="304"/>
      <c r="W14" s="304"/>
      <c r="X14" s="304"/>
      <c r="Y14" s="304"/>
      <c r="Z14" s="304"/>
      <c r="AA14" s="304"/>
      <c r="AB14" s="304"/>
      <c r="AC14" s="304"/>
      <c r="AD14" s="304"/>
      <c r="AE14" s="304"/>
      <c r="AF14" s="304"/>
      <c r="AG14" s="304"/>
      <c r="AH14" s="304"/>
      <c r="AI14" s="304"/>
      <c r="AJ14" s="304"/>
      <c r="AK14" s="28" t="s">
        <v>29</v>
      </c>
      <c r="AN14" s="30" t="s">
        <v>32</v>
      </c>
      <c r="AR14" s="21"/>
      <c r="BE14" s="298"/>
      <c r="BS14" s="18" t="s">
        <v>6</v>
      </c>
    </row>
    <row r="15" spans="1:74" ht="6.95" customHeight="1" x14ac:dyDescent="0.2">
      <c r="B15" s="21"/>
      <c r="AR15" s="21"/>
      <c r="BE15" s="298"/>
      <c r="BS15" s="18" t="s">
        <v>4</v>
      </c>
    </row>
    <row r="16" spans="1:74" ht="12" customHeight="1" x14ac:dyDescent="0.2">
      <c r="B16" s="21"/>
      <c r="D16" s="28" t="s">
        <v>33</v>
      </c>
      <c r="AK16" s="28" t="s">
        <v>26</v>
      </c>
      <c r="AN16" s="26" t="s">
        <v>34</v>
      </c>
      <c r="AR16" s="21"/>
      <c r="BE16" s="298"/>
      <c r="BS16" s="18" t="s">
        <v>4</v>
      </c>
    </row>
    <row r="17" spans="2:71" ht="18.399999999999999" customHeight="1" x14ac:dyDescent="0.2">
      <c r="B17" s="21"/>
      <c r="E17" s="26" t="s">
        <v>35</v>
      </c>
      <c r="AK17" s="28" t="s">
        <v>29</v>
      </c>
      <c r="AN17" s="26" t="s">
        <v>19</v>
      </c>
      <c r="AR17" s="21"/>
      <c r="BE17" s="298"/>
      <c r="BS17" s="18" t="s">
        <v>36</v>
      </c>
    </row>
    <row r="18" spans="2:71" ht="6.95" customHeight="1" x14ac:dyDescent="0.2">
      <c r="B18" s="21"/>
      <c r="AR18" s="21"/>
      <c r="BE18" s="298"/>
      <c r="BS18" s="18" t="s">
        <v>6</v>
      </c>
    </row>
    <row r="19" spans="2:71" ht="12" customHeight="1" x14ac:dyDescent="0.2">
      <c r="B19" s="21"/>
      <c r="D19" s="28" t="s">
        <v>37</v>
      </c>
      <c r="AK19" s="28" t="s">
        <v>26</v>
      </c>
      <c r="AN19" s="26" t="s">
        <v>19</v>
      </c>
      <c r="AR19" s="21"/>
      <c r="BE19" s="298"/>
      <c r="BS19" s="18" t="s">
        <v>6</v>
      </c>
    </row>
    <row r="20" spans="2:71" ht="18.399999999999999" customHeight="1" x14ac:dyDescent="0.2">
      <c r="B20" s="21"/>
      <c r="E20" s="26" t="s">
        <v>38</v>
      </c>
      <c r="AK20" s="28" t="s">
        <v>29</v>
      </c>
      <c r="AN20" s="26" t="s">
        <v>19</v>
      </c>
      <c r="AR20" s="21"/>
      <c r="BE20" s="298"/>
      <c r="BS20" s="18" t="s">
        <v>4</v>
      </c>
    </row>
    <row r="21" spans="2:71" ht="6.95" customHeight="1" x14ac:dyDescent="0.2">
      <c r="B21" s="21"/>
      <c r="AR21" s="21"/>
      <c r="BE21" s="298"/>
    </row>
    <row r="22" spans="2:71" ht="12" customHeight="1" x14ac:dyDescent="0.2">
      <c r="B22" s="21"/>
      <c r="D22" s="28" t="s">
        <v>39</v>
      </c>
      <c r="AR22" s="21"/>
      <c r="BE22" s="298"/>
    </row>
    <row r="23" spans="2:71" ht="47.25" customHeight="1" x14ac:dyDescent="0.2">
      <c r="B23" s="21"/>
      <c r="E23" s="305" t="s">
        <v>40</v>
      </c>
      <c r="F23" s="305"/>
      <c r="G23" s="305"/>
      <c r="H23" s="305"/>
      <c r="I23" s="305"/>
      <c r="J23" s="305"/>
      <c r="K23" s="305"/>
      <c r="L23" s="305"/>
      <c r="M23" s="305"/>
      <c r="N23" s="305"/>
      <c r="O23" s="305"/>
      <c r="P23" s="305"/>
      <c r="Q23" s="305"/>
      <c r="R23" s="305"/>
      <c r="S23" s="305"/>
      <c r="T23" s="305"/>
      <c r="U23" s="305"/>
      <c r="V23" s="305"/>
      <c r="W23" s="305"/>
      <c r="X23" s="305"/>
      <c r="Y23" s="305"/>
      <c r="Z23" s="305"/>
      <c r="AA23" s="305"/>
      <c r="AB23" s="305"/>
      <c r="AC23" s="305"/>
      <c r="AD23" s="305"/>
      <c r="AE23" s="305"/>
      <c r="AF23" s="305"/>
      <c r="AG23" s="305"/>
      <c r="AH23" s="305"/>
      <c r="AI23" s="305"/>
      <c r="AJ23" s="305"/>
      <c r="AK23" s="305"/>
      <c r="AL23" s="305"/>
      <c r="AM23" s="305"/>
      <c r="AN23" s="305"/>
      <c r="AR23" s="21"/>
      <c r="BE23" s="298"/>
    </row>
    <row r="24" spans="2:71" ht="6.95" customHeight="1" x14ac:dyDescent="0.2">
      <c r="B24" s="21"/>
      <c r="AR24" s="21"/>
      <c r="BE24" s="298"/>
    </row>
    <row r="25" spans="2:71" ht="6.95" customHeight="1" x14ac:dyDescent="0.2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98"/>
    </row>
    <row r="26" spans="2:71" s="1" customFormat="1" ht="25.9" customHeight="1" x14ac:dyDescent="0.2">
      <c r="B26" s="33"/>
      <c r="D26" s="34" t="s">
        <v>41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06">
        <f>ROUND(AG56,2)</f>
        <v>0</v>
      </c>
      <c r="AL26" s="307"/>
      <c r="AM26" s="307"/>
      <c r="AN26" s="307"/>
      <c r="AO26" s="307"/>
      <c r="AR26" s="33"/>
      <c r="BE26" s="298"/>
    </row>
    <row r="27" spans="2:71" s="1" customFormat="1" ht="15" customHeight="1" x14ac:dyDescent="0.2">
      <c r="B27" s="33"/>
      <c r="D27" s="340"/>
      <c r="E27" s="342" t="s">
        <v>1376</v>
      </c>
      <c r="F27" s="342"/>
      <c r="G27" s="342"/>
      <c r="H27" s="342"/>
      <c r="I27" s="342"/>
      <c r="J27" s="342"/>
      <c r="K27" s="342"/>
      <c r="L27" s="342"/>
      <c r="M27" s="342"/>
      <c r="N27" s="342"/>
      <c r="O27" s="342"/>
      <c r="P27" s="342"/>
      <c r="Q27" s="342"/>
      <c r="R27" s="342"/>
      <c r="S27" s="342"/>
      <c r="T27" s="342"/>
      <c r="U27" s="342"/>
      <c r="V27" s="342"/>
      <c r="W27" s="342"/>
      <c r="X27" s="342"/>
      <c r="Y27" s="342"/>
      <c r="Z27" s="342"/>
      <c r="AA27" s="342"/>
      <c r="AB27" s="342"/>
      <c r="AC27" s="342"/>
      <c r="AD27" s="342"/>
      <c r="AE27" s="342"/>
      <c r="AF27" s="342"/>
      <c r="AG27" s="342"/>
      <c r="AH27" s="342"/>
      <c r="AI27" s="342"/>
      <c r="AJ27" s="342"/>
      <c r="AK27" s="343"/>
      <c r="AL27" s="342"/>
      <c r="AM27" s="342"/>
      <c r="AN27" s="344">
        <f>AQ56</f>
        <v>0</v>
      </c>
      <c r="AO27" s="345"/>
      <c r="AR27" s="33"/>
      <c r="BE27" s="298"/>
    </row>
    <row r="28" spans="2:71" s="1" customFormat="1" ht="11.25" customHeight="1" x14ac:dyDescent="0.2">
      <c r="B28" s="33"/>
      <c r="D28" s="340"/>
      <c r="E28" s="342" t="s">
        <v>1377</v>
      </c>
      <c r="F28" s="342"/>
      <c r="G28" s="342"/>
      <c r="H28" s="342"/>
      <c r="I28" s="342"/>
      <c r="J28" s="342"/>
      <c r="K28" s="342"/>
      <c r="L28" s="342"/>
      <c r="M28" s="342"/>
      <c r="N28" s="342"/>
      <c r="O28" s="342"/>
      <c r="P28" s="342"/>
      <c r="Q28" s="342"/>
      <c r="R28" s="342"/>
      <c r="S28" s="342"/>
      <c r="T28" s="342"/>
      <c r="U28" s="342"/>
      <c r="V28" s="342"/>
      <c r="W28" s="342"/>
      <c r="X28" s="342"/>
      <c r="Y28" s="342"/>
      <c r="Z28" s="342"/>
      <c r="AA28" s="342"/>
      <c r="AB28" s="342"/>
      <c r="AC28" s="342"/>
      <c r="AD28" s="342"/>
      <c r="AE28" s="342"/>
      <c r="AF28" s="342"/>
      <c r="AG28" s="342"/>
      <c r="AH28" s="342"/>
      <c r="AI28" s="342"/>
      <c r="AJ28" s="342"/>
      <c r="AK28" s="343"/>
      <c r="AL28" s="342"/>
      <c r="AM28" s="342"/>
      <c r="AN28" s="346">
        <f>AK26-AN27</f>
        <v>0</v>
      </c>
      <c r="AO28" s="341"/>
      <c r="AR28" s="33"/>
      <c r="BE28" s="298"/>
    </row>
    <row r="29" spans="2:71" s="1" customFormat="1" ht="6.95" customHeight="1" x14ac:dyDescent="0.2">
      <c r="B29" s="33"/>
      <c r="AR29" s="33"/>
      <c r="BE29" s="298"/>
    </row>
    <row r="30" spans="2:71" s="1" customFormat="1" ht="12.75" x14ac:dyDescent="0.2">
      <c r="B30" s="33"/>
      <c r="L30" s="308" t="s">
        <v>42</v>
      </c>
      <c r="M30" s="308"/>
      <c r="N30" s="308"/>
      <c r="O30" s="308"/>
      <c r="P30" s="308"/>
      <c r="W30" s="308" t="s">
        <v>43</v>
      </c>
      <c r="X30" s="308"/>
      <c r="Y30" s="308"/>
      <c r="Z30" s="308"/>
      <c r="AA30" s="308"/>
      <c r="AB30" s="308"/>
      <c r="AC30" s="308"/>
      <c r="AD30" s="308"/>
      <c r="AE30" s="308"/>
      <c r="AK30" s="308" t="s">
        <v>44</v>
      </c>
      <c r="AL30" s="308"/>
      <c r="AM30" s="308"/>
      <c r="AN30" s="308"/>
      <c r="AO30" s="308"/>
      <c r="AR30" s="33"/>
      <c r="BE30" s="298"/>
    </row>
    <row r="31" spans="2:71" s="2" customFormat="1" ht="14.45" customHeight="1" x14ac:dyDescent="0.2">
      <c r="B31" s="37"/>
      <c r="D31" s="28" t="s">
        <v>45</v>
      </c>
      <c r="F31" s="28" t="s">
        <v>46</v>
      </c>
      <c r="L31" s="311">
        <v>0.21</v>
      </c>
      <c r="M31" s="310"/>
      <c r="N31" s="310"/>
      <c r="O31" s="310"/>
      <c r="P31" s="310"/>
      <c r="W31" s="309">
        <f>ROUND(AZ56, 2)</f>
        <v>0</v>
      </c>
      <c r="X31" s="310"/>
      <c r="Y31" s="310"/>
      <c r="Z31" s="310"/>
      <c r="AA31" s="310"/>
      <c r="AB31" s="310"/>
      <c r="AC31" s="310"/>
      <c r="AD31" s="310"/>
      <c r="AE31" s="310"/>
      <c r="AK31" s="309">
        <f>ROUND(AV56, 2)</f>
        <v>0</v>
      </c>
      <c r="AL31" s="310"/>
      <c r="AM31" s="310"/>
      <c r="AN31" s="310"/>
      <c r="AO31" s="310"/>
      <c r="AR31" s="37"/>
      <c r="BE31" s="299"/>
    </row>
    <row r="32" spans="2:71" s="2" customFormat="1" ht="14.45" customHeight="1" x14ac:dyDescent="0.2">
      <c r="B32" s="37"/>
      <c r="F32" s="28" t="s">
        <v>47</v>
      </c>
      <c r="L32" s="311">
        <v>0.12</v>
      </c>
      <c r="M32" s="310"/>
      <c r="N32" s="310"/>
      <c r="O32" s="310"/>
      <c r="P32" s="310"/>
      <c r="W32" s="309">
        <f>ROUND(BA56, 2)</f>
        <v>0</v>
      </c>
      <c r="X32" s="310"/>
      <c r="Y32" s="310"/>
      <c r="Z32" s="310"/>
      <c r="AA32" s="310"/>
      <c r="AB32" s="310"/>
      <c r="AC32" s="310"/>
      <c r="AD32" s="310"/>
      <c r="AE32" s="310"/>
      <c r="AK32" s="309">
        <f>ROUND(AW56, 2)</f>
        <v>0</v>
      </c>
      <c r="AL32" s="310"/>
      <c r="AM32" s="310"/>
      <c r="AN32" s="310"/>
      <c r="AO32" s="310"/>
      <c r="AR32" s="37"/>
      <c r="BE32" s="299"/>
    </row>
    <row r="33" spans="2:57" s="2" customFormat="1" ht="14.45" hidden="1" customHeight="1" x14ac:dyDescent="0.2">
      <c r="B33" s="37"/>
      <c r="F33" s="28" t="s">
        <v>48</v>
      </c>
      <c r="L33" s="311">
        <v>0.21</v>
      </c>
      <c r="M33" s="310"/>
      <c r="N33" s="310"/>
      <c r="O33" s="310"/>
      <c r="P33" s="310"/>
      <c r="W33" s="309">
        <f>ROUND(BB56, 2)</f>
        <v>0</v>
      </c>
      <c r="X33" s="310"/>
      <c r="Y33" s="310"/>
      <c r="Z33" s="310"/>
      <c r="AA33" s="310"/>
      <c r="AB33" s="310"/>
      <c r="AC33" s="310"/>
      <c r="AD33" s="310"/>
      <c r="AE33" s="310"/>
      <c r="AK33" s="309">
        <v>0</v>
      </c>
      <c r="AL33" s="310"/>
      <c r="AM33" s="310"/>
      <c r="AN33" s="310"/>
      <c r="AO33" s="310"/>
      <c r="AR33" s="37"/>
      <c r="BE33" s="299"/>
    </row>
    <row r="34" spans="2:57" s="2" customFormat="1" ht="14.45" hidden="1" customHeight="1" x14ac:dyDescent="0.2">
      <c r="B34" s="37"/>
      <c r="F34" s="28" t="s">
        <v>49</v>
      </c>
      <c r="L34" s="311">
        <v>0.12</v>
      </c>
      <c r="M34" s="310"/>
      <c r="N34" s="310"/>
      <c r="O34" s="310"/>
      <c r="P34" s="310"/>
      <c r="W34" s="309">
        <f>ROUND(BC56, 2)</f>
        <v>0</v>
      </c>
      <c r="X34" s="310"/>
      <c r="Y34" s="310"/>
      <c r="Z34" s="310"/>
      <c r="AA34" s="310"/>
      <c r="AB34" s="310"/>
      <c r="AC34" s="310"/>
      <c r="AD34" s="310"/>
      <c r="AE34" s="310"/>
      <c r="AK34" s="309">
        <v>0</v>
      </c>
      <c r="AL34" s="310"/>
      <c r="AM34" s="310"/>
      <c r="AN34" s="310"/>
      <c r="AO34" s="310"/>
      <c r="AR34" s="37"/>
      <c r="BE34" s="299"/>
    </row>
    <row r="35" spans="2:57" s="2" customFormat="1" ht="14.45" hidden="1" customHeight="1" x14ac:dyDescent="0.2">
      <c r="B35" s="37"/>
      <c r="F35" s="28" t="s">
        <v>50</v>
      </c>
      <c r="L35" s="311">
        <v>0</v>
      </c>
      <c r="M35" s="310"/>
      <c r="N35" s="310"/>
      <c r="O35" s="310"/>
      <c r="P35" s="310"/>
      <c r="W35" s="309">
        <f>ROUND(BD56, 2)</f>
        <v>0</v>
      </c>
      <c r="X35" s="310"/>
      <c r="Y35" s="310"/>
      <c r="Z35" s="310"/>
      <c r="AA35" s="310"/>
      <c r="AB35" s="310"/>
      <c r="AC35" s="310"/>
      <c r="AD35" s="310"/>
      <c r="AE35" s="310"/>
      <c r="AK35" s="309">
        <v>0</v>
      </c>
      <c r="AL35" s="310"/>
      <c r="AM35" s="310"/>
      <c r="AN35" s="310"/>
      <c r="AO35" s="310"/>
      <c r="AR35" s="37"/>
    </row>
    <row r="36" spans="2:57" s="1" customFormat="1" ht="6.95" customHeight="1" x14ac:dyDescent="0.2">
      <c r="B36" s="33"/>
      <c r="AR36" s="33"/>
    </row>
    <row r="37" spans="2:57" s="1" customFormat="1" ht="25.9" customHeight="1" x14ac:dyDescent="0.2">
      <c r="B37" s="33"/>
      <c r="C37" s="38"/>
      <c r="D37" s="39" t="s">
        <v>51</v>
      </c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1" t="s">
        <v>52</v>
      </c>
      <c r="U37" s="40"/>
      <c r="V37" s="40"/>
      <c r="W37" s="40"/>
      <c r="X37" s="315" t="s">
        <v>53</v>
      </c>
      <c r="Y37" s="313"/>
      <c r="Z37" s="313"/>
      <c r="AA37" s="313"/>
      <c r="AB37" s="313"/>
      <c r="AC37" s="40"/>
      <c r="AD37" s="40"/>
      <c r="AE37" s="40"/>
      <c r="AF37" s="40"/>
      <c r="AG37" s="40"/>
      <c r="AH37" s="40"/>
      <c r="AI37" s="40"/>
      <c r="AJ37" s="40"/>
      <c r="AK37" s="312">
        <f>SUM(AK26:AK35)</f>
        <v>0</v>
      </c>
      <c r="AL37" s="313"/>
      <c r="AM37" s="313"/>
      <c r="AN37" s="313"/>
      <c r="AO37" s="314"/>
      <c r="AP37" s="38"/>
      <c r="AQ37" s="38"/>
      <c r="AR37" s="33"/>
    </row>
    <row r="38" spans="2:57" s="1" customFormat="1" ht="6.95" customHeight="1" x14ac:dyDescent="0.2">
      <c r="B38" s="33"/>
      <c r="AR38" s="33"/>
    </row>
    <row r="39" spans="2:57" s="1" customFormat="1" ht="6.95" customHeight="1" x14ac:dyDescent="0.2">
      <c r="B39" s="42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33"/>
    </row>
    <row r="43" spans="2:57" s="1" customFormat="1" ht="6.95" customHeight="1" x14ac:dyDescent="0.2">
      <c r="B43" s="44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33"/>
    </row>
    <row r="44" spans="2:57" s="1" customFormat="1" ht="24.95" customHeight="1" x14ac:dyDescent="0.2">
      <c r="B44" s="33"/>
      <c r="C44" s="22" t="s">
        <v>54</v>
      </c>
      <c r="AR44" s="33"/>
    </row>
    <row r="45" spans="2:57" s="1" customFormat="1" ht="6.95" customHeight="1" x14ac:dyDescent="0.2">
      <c r="B45" s="33"/>
      <c r="AR45" s="33"/>
    </row>
    <row r="46" spans="2:57" s="3" customFormat="1" ht="12" customHeight="1" x14ac:dyDescent="0.2">
      <c r="B46" s="46"/>
      <c r="C46" s="28" t="s">
        <v>13</v>
      </c>
      <c r="L46" s="3" t="str">
        <f>K5</f>
        <v>2024_01_5_rev03</v>
      </c>
      <c r="AR46" s="46"/>
    </row>
    <row r="47" spans="2:57" s="4" customFormat="1" ht="36.950000000000003" customHeight="1" x14ac:dyDescent="0.2">
      <c r="B47" s="47"/>
      <c r="C47" s="48" t="s">
        <v>16</v>
      </c>
      <c r="L47" s="275" t="str">
        <f>K6</f>
        <v>Rekonstrukce bytových jednotek MČ Lidická 40, 15000 Praha 5, b.j.č. 9 - revize 3</v>
      </c>
      <c r="M47" s="276"/>
      <c r="N47" s="276"/>
      <c r="O47" s="276"/>
      <c r="P47" s="276"/>
      <c r="Q47" s="276"/>
      <c r="R47" s="276"/>
      <c r="S47" s="276"/>
      <c r="T47" s="276"/>
      <c r="U47" s="276"/>
      <c r="V47" s="276"/>
      <c r="W47" s="276"/>
      <c r="X47" s="276"/>
      <c r="Y47" s="276"/>
      <c r="Z47" s="276"/>
      <c r="AA47" s="276"/>
      <c r="AB47" s="276"/>
      <c r="AC47" s="276"/>
      <c r="AD47" s="276"/>
      <c r="AE47" s="276"/>
      <c r="AF47" s="276"/>
      <c r="AG47" s="276"/>
      <c r="AH47" s="276"/>
      <c r="AI47" s="276"/>
      <c r="AJ47" s="276"/>
      <c r="AK47" s="276"/>
      <c r="AL47" s="276"/>
      <c r="AM47" s="276"/>
      <c r="AN47" s="276"/>
      <c r="AO47" s="276"/>
      <c r="AR47" s="47"/>
    </row>
    <row r="48" spans="2:57" s="1" customFormat="1" ht="6.95" customHeight="1" x14ac:dyDescent="0.2">
      <c r="B48" s="33"/>
      <c r="AR48" s="33"/>
    </row>
    <row r="49" spans="1:91" s="1" customFormat="1" ht="12" customHeight="1" x14ac:dyDescent="0.2">
      <c r="B49" s="33"/>
      <c r="C49" s="28" t="s">
        <v>21</v>
      </c>
      <c r="L49" s="49" t="str">
        <f>IF(K8="","",K8)</f>
        <v>Lidická 40, 15000 Praha 5</v>
      </c>
      <c r="AI49" s="28" t="s">
        <v>23</v>
      </c>
      <c r="AM49" s="277" t="str">
        <f>IF(AN8= "","",AN8)</f>
        <v>25. 4. 2024</v>
      </c>
      <c r="AN49" s="277"/>
      <c r="AR49" s="33"/>
    </row>
    <row r="50" spans="1:91" s="1" customFormat="1" ht="6.95" customHeight="1" x14ac:dyDescent="0.2">
      <c r="B50" s="33"/>
      <c r="AR50" s="33"/>
    </row>
    <row r="51" spans="1:91" s="1" customFormat="1" ht="15.2" customHeight="1" x14ac:dyDescent="0.2">
      <c r="B51" s="33"/>
      <c r="C51" s="28" t="s">
        <v>25</v>
      </c>
      <c r="L51" s="3" t="str">
        <f>IF(E11= "","",E11)</f>
        <v>Městská část Praha 5</v>
      </c>
      <c r="AI51" s="28" t="s">
        <v>33</v>
      </c>
      <c r="AM51" s="282" t="str">
        <f>IF(E17="","",E17)</f>
        <v>Boa projekt s.r.o.</v>
      </c>
      <c r="AN51" s="283"/>
      <c r="AO51" s="283"/>
      <c r="AP51" s="283"/>
      <c r="AR51" s="33"/>
      <c r="AS51" s="278" t="s">
        <v>55</v>
      </c>
      <c r="AT51" s="279"/>
      <c r="AU51" s="51"/>
      <c r="AV51" s="51"/>
      <c r="AW51" s="51"/>
      <c r="AX51" s="51"/>
      <c r="AY51" s="51"/>
      <c r="AZ51" s="51"/>
      <c r="BA51" s="51"/>
      <c r="BB51" s="51"/>
      <c r="BC51" s="51"/>
      <c r="BD51" s="52"/>
    </row>
    <row r="52" spans="1:91" s="1" customFormat="1" ht="15.2" customHeight="1" x14ac:dyDescent="0.2">
      <c r="B52" s="33"/>
      <c r="C52" s="28" t="s">
        <v>31</v>
      </c>
      <c r="L52" s="3" t="str">
        <f>IF(E14= "Vyplň údaj","",E14)</f>
        <v/>
      </c>
      <c r="AI52" s="28" t="s">
        <v>37</v>
      </c>
      <c r="AM52" s="282" t="str">
        <f>IF(E20="","",E20)</f>
        <v xml:space="preserve"> </v>
      </c>
      <c r="AN52" s="283"/>
      <c r="AO52" s="283"/>
      <c r="AP52" s="283"/>
      <c r="AR52" s="33"/>
      <c r="AS52" s="280"/>
      <c r="AT52" s="281"/>
      <c r="BD52" s="54"/>
    </row>
    <row r="53" spans="1:91" s="1" customFormat="1" ht="10.9" customHeight="1" x14ac:dyDescent="0.2">
      <c r="B53" s="33"/>
      <c r="AR53" s="33"/>
      <c r="AS53" s="280"/>
      <c r="AT53" s="281"/>
      <c r="BD53" s="54"/>
    </row>
    <row r="54" spans="1:91" s="1" customFormat="1" ht="29.25" customHeight="1" x14ac:dyDescent="0.2">
      <c r="B54" s="33"/>
      <c r="C54" s="284" t="s">
        <v>56</v>
      </c>
      <c r="D54" s="285"/>
      <c r="E54" s="285"/>
      <c r="F54" s="285"/>
      <c r="G54" s="285"/>
      <c r="H54" s="55"/>
      <c r="I54" s="287" t="s">
        <v>57</v>
      </c>
      <c r="J54" s="285"/>
      <c r="K54" s="285"/>
      <c r="L54" s="285"/>
      <c r="M54" s="285"/>
      <c r="N54" s="285"/>
      <c r="O54" s="285"/>
      <c r="P54" s="285"/>
      <c r="Q54" s="285"/>
      <c r="R54" s="285"/>
      <c r="S54" s="285"/>
      <c r="T54" s="285"/>
      <c r="U54" s="285"/>
      <c r="V54" s="285"/>
      <c r="W54" s="285"/>
      <c r="X54" s="285"/>
      <c r="Y54" s="285"/>
      <c r="Z54" s="285"/>
      <c r="AA54" s="285"/>
      <c r="AB54" s="285"/>
      <c r="AC54" s="285"/>
      <c r="AD54" s="285"/>
      <c r="AE54" s="285"/>
      <c r="AF54" s="285"/>
      <c r="AG54" s="286" t="s">
        <v>58</v>
      </c>
      <c r="AH54" s="285"/>
      <c r="AI54" s="285"/>
      <c r="AJ54" s="285"/>
      <c r="AK54" s="285"/>
      <c r="AL54" s="285"/>
      <c r="AM54" s="285"/>
      <c r="AN54" s="287" t="s">
        <v>59</v>
      </c>
      <c r="AO54" s="285"/>
      <c r="AP54" s="285"/>
      <c r="AQ54" s="339" t="s">
        <v>1375</v>
      </c>
      <c r="AR54" s="33"/>
      <c r="AS54" s="56" t="s">
        <v>61</v>
      </c>
      <c r="AT54" s="57" t="s">
        <v>62</v>
      </c>
      <c r="AU54" s="57" t="s">
        <v>63</v>
      </c>
      <c r="AV54" s="57" t="s">
        <v>64</v>
      </c>
      <c r="AW54" s="57" t="s">
        <v>65</v>
      </c>
      <c r="AX54" s="57" t="s">
        <v>66</v>
      </c>
      <c r="AY54" s="57" t="s">
        <v>67</v>
      </c>
      <c r="AZ54" s="57" t="s">
        <v>68</v>
      </c>
      <c r="BA54" s="57" t="s">
        <v>69</v>
      </c>
      <c r="BB54" s="57" t="s">
        <v>70</v>
      </c>
      <c r="BC54" s="57" t="s">
        <v>71</v>
      </c>
      <c r="BD54" s="58" t="s">
        <v>72</v>
      </c>
    </row>
    <row r="55" spans="1:91" s="1" customFormat="1" ht="10.9" customHeight="1" x14ac:dyDescent="0.2">
      <c r="B55" s="33"/>
      <c r="AR55" s="33"/>
      <c r="AS55" s="59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2"/>
    </row>
    <row r="56" spans="1:91" s="5" customFormat="1" ht="32.450000000000003" customHeight="1" x14ac:dyDescent="0.2">
      <c r="B56" s="60"/>
      <c r="C56" s="61" t="s">
        <v>73</v>
      </c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295">
        <f>ROUND(AG57+AG63,2)</f>
        <v>0</v>
      </c>
      <c r="AH56" s="295"/>
      <c r="AI56" s="295"/>
      <c r="AJ56" s="295"/>
      <c r="AK56" s="295"/>
      <c r="AL56" s="295"/>
      <c r="AM56" s="295"/>
      <c r="AN56" s="296">
        <f t="shared" ref="AN56:AN63" si="0">SUM(AG56,AT56)</f>
        <v>0</v>
      </c>
      <c r="AO56" s="296"/>
      <c r="AP56" s="296"/>
      <c r="AQ56" s="63">
        <f>AQ57</f>
        <v>0</v>
      </c>
      <c r="AR56" s="60"/>
      <c r="AS56" s="64">
        <f>ROUND(AS57+AS63,2)</f>
        <v>0</v>
      </c>
      <c r="AT56" s="65">
        <f t="shared" ref="AT56:AT63" si="1">ROUND(SUM(AV56:AW56),2)</f>
        <v>0</v>
      </c>
      <c r="AU56" s="66">
        <f>ROUND(AU57+AU63,5)</f>
        <v>0</v>
      </c>
      <c r="AV56" s="65">
        <f>ROUND(AZ56*L31,2)</f>
        <v>0</v>
      </c>
      <c r="AW56" s="65">
        <f>ROUND(BA56*L32,2)</f>
        <v>0</v>
      </c>
      <c r="AX56" s="65">
        <f>ROUND(BB56*L31,2)</f>
        <v>0</v>
      </c>
      <c r="AY56" s="65">
        <f>ROUND(BC56*L32,2)</f>
        <v>0</v>
      </c>
      <c r="AZ56" s="65">
        <f>ROUND(AZ57+AZ63,2)</f>
        <v>0</v>
      </c>
      <c r="BA56" s="65">
        <f>ROUND(BA57+BA63,2)</f>
        <v>0</v>
      </c>
      <c r="BB56" s="65">
        <f>ROUND(BB57+BB63,2)</f>
        <v>0</v>
      </c>
      <c r="BC56" s="65">
        <f>ROUND(BC57+BC63,2)</f>
        <v>0</v>
      </c>
      <c r="BD56" s="67">
        <f>ROUND(BD57+BD63,2)</f>
        <v>0</v>
      </c>
      <c r="BS56" s="68" t="s">
        <v>74</v>
      </c>
      <c r="BT56" s="68" t="s">
        <v>75</v>
      </c>
      <c r="BU56" s="69" t="s">
        <v>76</v>
      </c>
      <c r="BV56" s="68" t="s">
        <v>77</v>
      </c>
      <c r="BW56" s="68" t="s">
        <v>5</v>
      </c>
      <c r="BX56" s="68" t="s">
        <v>78</v>
      </c>
      <c r="CL56" s="68" t="s">
        <v>19</v>
      </c>
    </row>
    <row r="57" spans="1:91" s="6" customFormat="1" ht="16.5" customHeight="1" x14ac:dyDescent="0.2">
      <c r="B57" s="70"/>
      <c r="C57" s="71"/>
      <c r="D57" s="291" t="s">
        <v>79</v>
      </c>
      <c r="E57" s="291"/>
      <c r="F57" s="291"/>
      <c r="G57" s="291"/>
      <c r="H57" s="291"/>
      <c r="I57" s="72"/>
      <c r="J57" s="291" t="s">
        <v>80</v>
      </c>
      <c r="K57" s="291"/>
      <c r="L57" s="291"/>
      <c r="M57" s="291"/>
      <c r="N57" s="291"/>
      <c r="O57" s="291"/>
      <c r="P57" s="291"/>
      <c r="Q57" s="291"/>
      <c r="R57" s="291"/>
      <c r="S57" s="291"/>
      <c r="T57" s="291"/>
      <c r="U57" s="291"/>
      <c r="V57" s="291"/>
      <c r="W57" s="291"/>
      <c r="X57" s="291"/>
      <c r="Y57" s="291"/>
      <c r="Z57" s="291"/>
      <c r="AA57" s="291"/>
      <c r="AB57" s="291"/>
      <c r="AC57" s="291"/>
      <c r="AD57" s="291"/>
      <c r="AE57" s="291"/>
      <c r="AF57" s="291"/>
      <c r="AG57" s="288">
        <f>ROUND(SUM(AG58:AG62),2)</f>
        <v>0</v>
      </c>
      <c r="AH57" s="289"/>
      <c r="AI57" s="289"/>
      <c r="AJ57" s="289"/>
      <c r="AK57" s="289"/>
      <c r="AL57" s="289"/>
      <c r="AM57" s="289"/>
      <c r="AN57" s="290">
        <f t="shared" si="0"/>
        <v>0</v>
      </c>
      <c r="AO57" s="289"/>
      <c r="AP57" s="289"/>
      <c r="AQ57" s="73">
        <f>SUM(AQ58:AQ62)</f>
        <v>0</v>
      </c>
      <c r="AR57" s="70"/>
      <c r="AS57" s="74">
        <f>ROUND(SUM(AS58:AS62),2)</f>
        <v>0</v>
      </c>
      <c r="AT57" s="75">
        <f t="shared" si="1"/>
        <v>0</v>
      </c>
      <c r="AU57" s="76">
        <f>ROUND(SUM(AU58:AU62),5)</f>
        <v>0</v>
      </c>
      <c r="AV57" s="75">
        <f>ROUND(AZ57*L31,2)</f>
        <v>0</v>
      </c>
      <c r="AW57" s="75">
        <f>ROUND(BA57*L32,2)</f>
        <v>0</v>
      </c>
      <c r="AX57" s="75">
        <f>ROUND(BB57*L31,2)</f>
        <v>0</v>
      </c>
      <c r="AY57" s="75">
        <f>ROUND(BC57*L32,2)</f>
        <v>0</v>
      </c>
      <c r="AZ57" s="75">
        <f>ROUND(SUM(AZ58:AZ62),2)</f>
        <v>0</v>
      </c>
      <c r="BA57" s="75">
        <f>ROUND(SUM(BA58:BA62),2)</f>
        <v>0</v>
      </c>
      <c r="BB57" s="75">
        <f>ROUND(SUM(BB58:BB62),2)</f>
        <v>0</v>
      </c>
      <c r="BC57" s="75">
        <f>ROUND(SUM(BC58:BC62),2)</f>
        <v>0</v>
      </c>
      <c r="BD57" s="77">
        <f>ROUND(SUM(BD58:BD62),2)</f>
        <v>0</v>
      </c>
      <c r="BS57" s="78" t="s">
        <v>74</v>
      </c>
      <c r="BT57" s="78" t="s">
        <v>82</v>
      </c>
      <c r="BU57" s="78" t="s">
        <v>76</v>
      </c>
      <c r="BV57" s="78" t="s">
        <v>77</v>
      </c>
      <c r="BW57" s="78" t="s">
        <v>83</v>
      </c>
      <c r="BX57" s="78" t="s">
        <v>5</v>
      </c>
      <c r="CL57" s="78" t="s">
        <v>19</v>
      </c>
      <c r="CM57" s="78" t="s">
        <v>82</v>
      </c>
    </row>
    <row r="58" spans="1:91" s="3" customFormat="1" ht="16.5" customHeight="1" x14ac:dyDescent="0.2">
      <c r="A58" s="79" t="s">
        <v>84</v>
      </c>
      <c r="B58" s="46"/>
      <c r="C58" s="9"/>
      <c r="D58" s="9"/>
      <c r="E58" s="294" t="s">
        <v>85</v>
      </c>
      <c r="F58" s="294"/>
      <c r="G58" s="294"/>
      <c r="H58" s="294"/>
      <c r="I58" s="294"/>
      <c r="J58" s="9"/>
      <c r="K58" s="294" t="s">
        <v>86</v>
      </c>
      <c r="L58" s="294"/>
      <c r="M58" s="294"/>
      <c r="N58" s="294"/>
      <c r="O58" s="294"/>
      <c r="P58" s="294"/>
      <c r="Q58" s="294"/>
      <c r="R58" s="294"/>
      <c r="S58" s="294"/>
      <c r="T58" s="294"/>
      <c r="U58" s="294"/>
      <c r="V58" s="294"/>
      <c r="W58" s="294"/>
      <c r="X58" s="294"/>
      <c r="Y58" s="294"/>
      <c r="Z58" s="294"/>
      <c r="AA58" s="294"/>
      <c r="AB58" s="294"/>
      <c r="AC58" s="294"/>
      <c r="AD58" s="294"/>
      <c r="AE58" s="294"/>
      <c r="AF58" s="294"/>
      <c r="AG58" s="292">
        <f>'ARS - Stavební část'!J32</f>
        <v>0</v>
      </c>
      <c r="AH58" s="293"/>
      <c r="AI58" s="293"/>
      <c r="AJ58" s="293"/>
      <c r="AK58" s="293"/>
      <c r="AL58" s="293"/>
      <c r="AM58" s="293"/>
      <c r="AN58" s="292">
        <f t="shared" si="0"/>
        <v>0</v>
      </c>
      <c r="AO58" s="293"/>
      <c r="AP58" s="293"/>
      <c r="AQ58" s="80">
        <f>'ARS - Stavební část'!U104</f>
        <v>0</v>
      </c>
      <c r="AR58" s="46"/>
      <c r="AS58" s="81">
        <v>0</v>
      </c>
      <c r="AT58" s="82">
        <f t="shared" si="1"/>
        <v>0</v>
      </c>
      <c r="AU58" s="83">
        <f>'ARS - Stavební část'!P104</f>
        <v>0</v>
      </c>
      <c r="AV58" s="82">
        <f>'ARS - Stavební část'!J35</f>
        <v>0</v>
      </c>
      <c r="AW58" s="82">
        <f>'ARS - Stavební část'!J36</f>
        <v>0</v>
      </c>
      <c r="AX58" s="82">
        <f>'ARS - Stavební část'!J37</f>
        <v>0</v>
      </c>
      <c r="AY58" s="82">
        <f>'ARS - Stavební část'!J38</f>
        <v>0</v>
      </c>
      <c r="AZ58" s="82">
        <f>'ARS - Stavební část'!F35</f>
        <v>0</v>
      </c>
      <c r="BA58" s="82">
        <f>'ARS - Stavební část'!F36</f>
        <v>0</v>
      </c>
      <c r="BB58" s="82">
        <f>'ARS - Stavební část'!F37</f>
        <v>0</v>
      </c>
      <c r="BC58" s="82">
        <f>'ARS - Stavební část'!F38</f>
        <v>0</v>
      </c>
      <c r="BD58" s="84">
        <f>'ARS - Stavební část'!F39</f>
        <v>0</v>
      </c>
      <c r="BT58" s="26" t="s">
        <v>88</v>
      </c>
      <c r="BV58" s="26" t="s">
        <v>77</v>
      </c>
      <c r="BW58" s="26" t="s">
        <v>89</v>
      </c>
      <c r="BX58" s="26" t="s">
        <v>83</v>
      </c>
      <c r="CL58" s="26" t="s">
        <v>19</v>
      </c>
    </row>
    <row r="59" spans="1:91" s="3" customFormat="1" ht="16.5" customHeight="1" x14ac:dyDescent="0.2">
      <c r="A59" s="79" t="s">
        <v>84</v>
      </c>
      <c r="B59" s="46"/>
      <c r="C59" s="9"/>
      <c r="D59" s="9"/>
      <c r="E59" s="294" t="s">
        <v>90</v>
      </c>
      <c r="F59" s="294"/>
      <c r="G59" s="294"/>
      <c r="H59" s="294"/>
      <c r="I59" s="294"/>
      <c r="J59" s="9"/>
      <c r="K59" s="294" t="s">
        <v>91</v>
      </c>
      <c r="L59" s="294"/>
      <c r="M59" s="294"/>
      <c r="N59" s="294"/>
      <c r="O59" s="294"/>
      <c r="P59" s="294"/>
      <c r="Q59" s="294"/>
      <c r="R59" s="294"/>
      <c r="S59" s="294"/>
      <c r="T59" s="294"/>
      <c r="U59" s="294"/>
      <c r="V59" s="294"/>
      <c r="W59" s="294"/>
      <c r="X59" s="294"/>
      <c r="Y59" s="294"/>
      <c r="Z59" s="294"/>
      <c r="AA59" s="294"/>
      <c r="AB59" s="294"/>
      <c r="AC59" s="294"/>
      <c r="AD59" s="294"/>
      <c r="AE59" s="294"/>
      <c r="AF59" s="294"/>
      <c r="AG59" s="292">
        <f>'ZTI - Zdravotně technické...'!J32</f>
        <v>0</v>
      </c>
      <c r="AH59" s="293"/>
      <c r="AI59" s="293"/>
      <c r="AJ59" s="293"/>
      <c r="AK59" s="293"/>
      <c r="AL59" s="293"/>
      <c r="AM59" s="293"/>
      <c r="AN59" s="292">
        <f t="shared" si="0"/>
        <v>0</v>
      </c>
      <c r="AO59" s="293"/>
      <c r="AP59" s="293"/>
      <c r="AQ59" s="80">
        <f>'ZTI - Zdravotně technické...'!U89</f>
        <v>0</v>
      </c>
      <c r="AR59" s="46"/>
      <c r="AS59" s="81">
        <v>0</v>
      </c>
      <c r="AT59" s="82">
        <f t="shared" si="1"/>
        <v>0</v>
      </c>
      <c r="AU59" s="83">
        <f>'ZTI - Zdravotně technické...'!P89</f>
        <v>0</v>
      </c>
      <c r="AV59" s="82">
        <f>'ZTI - Zdravotně technické...'!J35</f>
        <v>0</v>
      </c>
      <c r="AW59" s="82">
        <f>'ZTI - Zdravotně technické...'!J36</f>
        <v>0</v>
      </c>
      <c r="AX59" s="82">
        <f>'ZTI - Zdravotně technické...'!J37</f>
        <v>0</v>
      </c>
      <c r="AY59" s="82">
        <f>'ZTI - Zdravotně technické...'!J38</f>
        <v>0</v>
      </c>
      <c r="AZ59" s="82">
        <f>'ZTI - Zdravotně technické...'!F35</f>
        <v>0</v>
      </c>
      <c r="BA59" s="82">
        <f>'ZTI - Zdravotně technické...'!F36</f>
        <v>0</v>
      </c>
      <c r="BB59" s="82">
        <f>'ZTI - Zdravotně technické...'!F37</f>
        <v>0</v>
      </c>
      <c r="BC59" s="82">
        <f>'ZTI - Zdravotně technické...'!F38</f>
        <v>0</v>
      </c>
      <c r="BD59" s="84">
        <f>'ZTI - Zdravotně technické...'!F39</f>
        <v>0</v>
      </c>
      <c r="BT59" s="26" t="s">
        <v>88</v>
      </c>
      <c r="BV59" s="26" t="s">
        <v>77</v>
      </c>
      <c r="BW59" s="26" t="s">
        <v>92</v>
      </c>
      <c r="BX59" s="26" t="s">
        <v>83</v>
      </c>
      <c r="CL59" s="26" t="s">
        <v>19</v>
      </c>
    </row>
    <row r="60" spans="1:91" s="3" customFormat="1" ht="16.5" customHeight="1" x14ac:dyDescent="0.2">
      <c r="A60" s="79" t="s">
        <v>84</v>
      </c>
      <c r="B60" s="46"/>
      <c r="C60" s="9"/>
      <c r="D60" s="9"/>
      <c r="E60" s="294" t="s">
        <v>93</v>
      </c>
      <c r="F60" s="294"/>
      <c r="G60" s="294"/>
      <c r="H60" s="294"/>
      <c r="I60" s="294"/>
      <c r="J60" s="9"/>
      <c r="K60" s="294" t="s">
        <v>94</v>
      </c>
      <c r="L60" s="294"/>
      <c r="M60" s="294"/>
      <c r="N60" s="294"/>
      <c r="O60" s="294"/>
      <c r="P60" s="294"/>
      <c r="Q60" s="294"/>
      <c r="R60" s="294"/>
      <c r="S60" s="294"/>
      <c r="T60" s="294"/>
      <c r="U60" s="294"/>
      <c r="V60" s="294"/>
      <c r="W60" s="294"/>
      <c r="X60" s="294"/>
      <c r="Y60" s="294"/>
      <c r="Z60" s="294"/>
      <c r="AA60" s="294"/>
      <c r="AB60" s="294"/>
      <c r="AC60" s="294"/>
      <c r="AD60" s="294"/>
      <c r="AE60" s="294"/>
      <c r="AF60" s="294"/>
      <c r="AG60" s="292">
        <f>'VZT - Vzduchotechnika'!J32</f>
        <v>0</v>
      </c>
      <c r="AH60" s="293"/>
      <c r="AI60" s="293"/>
      <c r="AJ60" s="293"/>
      <c r="AK60" s="293"/>
      <c r="AL60" s="293"/>
      <c r="AM60" s="293"/>
      <c r="AN60" s="292">
        <f t="shared" si="0"/>
        <v>0</v>
      </c>
      <c r="AO60" s="293"/>
      <c r="AP60" s="293"/>
      <c r="AQ60" s="80">
        <f>'VZT - Vzduchotechnika'!U86</f>
        <v>0</v>
      </c>
      <c r="AR60" s="46"/>
      <c r="AS60" s="81">
        <v>0</v>
      </c>
      <c r="AT60" s="82">
        <f t="shared" si="1"/>
        <v>0</v>
      </c>
      <c r="AU60" s="83">
        <f>'VZT - Vzduchotechnika'!P86</f>
        <v>0</v>
      </c>
      <c r="AV60" s="82">
        <f>'VZT - Vzduchotechnika'!J35</f>
        <v>0</v>
      </c>
      <c r="AW60" s="82">
        <f>'VZT - Vzduchotechnika'!J36</f>
        <v>0</v>
      </c>
      <c r="AX60" s="82">
        <f>'VZT - Vzduchotechnika'!J37</f>
        <v>0</v>
      </c>
      <c r="AY60" s="82">
        <f>'VZT - Vzduchotechnika'!J38</f>
        <v>0</v>
      </c>
      <c r="AZ60" s="82">
        <f>'VZT - Vzduchotechnika'!F35</f>
        <v>0</v>
      </c>
      <c r="BA60" s="82">
        <f>'VZT - Vzduchotechnika'!F36</f>
        <v>0</v>
      </c>
      <c r="BB60" s="82">
        <f>'VZT - Vzduchotechnika'!F37</f>
        <v>0</v>
      </c>
      <c r="BC60" s="82">
        <f>'VZT - Vzduchotechnika'!F38</f>
        <v>0</v>
      </c>
      <c r="BD60" s="84">
        <f>'VZT - Vzduchotechnika'!F39</f>
        <v>0</v>
      </c>
      <c r="BT60" s="26" t="s">
        <v>88</v>
      </c>
      <c r="BV60" s="26" t="s">
        <v>77</v>
      </c>
      <c r="BW60" s="26" t="s">
        <v>95</v>
      </c>
      <c r="BX60" s="26" t="s">
        <v>83</v>
      </c>
      <c r="CL60" s="26" t="s">
        <v>19</v>
      </c>
    </row>
    <row r="61" spans="1:91" s="3" customFormat="1" ht="16.5" customHeight="1" x14ac:dyDescent="0.2">
      <c r="A61" s="79" t="s">
        <v>84</v>
      </c>
      <c r="B61" s="46"/>
      <c r="C61" s="9"/>
      <c r="D61" s="9"/>
      <c r="E61" s="294" t="s">
        <v>96</v>
      </c>
      <c r="F61" s="294"/>
      <c r="G61" s="294"/>
      <c r="H61" s="294"/>
      <c r="I61" s="294"/>
      <c r="J61" s="9"/>
      <c r="K61" s="294" t="s">
        <v>97</v>
      </c>
      <c r="L61" s="294"/>
      <c r="M61" s="294"/>
      <c r="N61" s="294"/>
      <c r="O61" s="294"/>
      <c r="P61" s="294"/>
      <c r="Q61" s="294"/>
      <c r="R61" s="294"/>
      <c r="S61" s="294"/>
      <c r="T61" s="294"/>
      <c r="U61" s="294"/>
      <c r="V61" s="294"/>
      <c r="W61" s="294"/>
      <c r="X61" s="294"/>
      <c r="Y61" s="294"/>
      <c r="Z61" s="294"/>
      <c r="AA61" s="294"/>
      <c r="AB61" s="294"/>
      <c r="AC61" s="294"/>
      <c r="AD61" s="294"/>
      <c r="AE61" s="294"/>
      <c r="AF61" s="294"/>
      <c r="AG61" s="292">
        <f>'ÚT - Vytápění'!J32</f>
        <v>0</v>
      </c>
      <c r="AH61" s="293"/>
      <c r="AI61" s="293"/>
      <c r="AJ61" s="293"/>
      <c r="AK61" s="293"/>
      <c r="AL61" s="293"/>
      <c r="AM61" s="293"/>
      <c r="AN61" s="292">
        <f t="shared" si="0"/>
        <v>0</v>
      </c>
      <c r="AO61" s="293"/>
      <c r="AP61" s="293"/>
      <c r="AQ61" s="80">
        <f>'ÚT - Vytápění'!U87</f>
        <v>0</v>
      </c>
      <c r="AR61" s="46"/>
      <c r="AS61" s="81">
        <v>0</v>
      </c>
      <c r="AT61" s="82">
        <f t="shared" si="1"/>
        <v>0</v>
      </c>
      <c r="AU61" s="83">
        <f>'ÚT - Vytápění'!P87</f>
        <v>0</v>
      </c>
      <c r="AV61" s="82">
        <f>'ÚT - Vytápění'!J35</f>
        <v>0</v>
      </c>
      <c r="AW61" s="82">
        <f>'ÚT - Vytápění'!J36</f>
        <v>0</v>
      </c>
      <c r="AX61" s="82">
        <f>'ÚT - Vytápění'!J37</f>
        <v>0</v>
      </c>
      <c r="AY61" s="82">
        <f>'ÚT - Vytápění'!J38</f>
        <v>0</v>
      </c>
      <c r="AZ61" s="82">
        <f>'ÚT - Vytápění'!F35</f>
        <v>0</v>
      </c>
      <c r="BA61" s="82">
        <f>'ÚT - Vytápění'!F36</f>
        <v>0</v>
      </c>
      <c r="BB61" s="82">
        <f>'ÚT - Vytápění'!F37</f>
        <v>0</v>
      </c>
      <c r="BC61" s="82">
        <f>'ÚT - Vytápění'!F38</f>
        <v>0</v>
      </c>
      <c r="BD61" s="84">
        <f>'ÚT - Vytápění'!F39</f>
        <v>0</v>
      </c>
      <c r="BT61" s="26" t="s">
        <v>88</v>
      </c>
      <c r="BV61" s="26" t="s">
        <v>77</v>
      </c>
      <c r="BW61" s="26" t="s">
        <v>98</v>
      </c>
      <c r="BX61" s="26" t="s">
        <v>83</v>
      </c>
      <c r="CL61" s="26" t="s">
        <v>19</v>
      </c>
    </row>
    <row r="62" spans="1:91" s="3" customFormat="1" ht="16.5" customHeight="1" x14ac:dyDescent="0.2">
      <c r="A62" s="79" t="s">
        <v>84</v>
      </c>
      <c r="B62" s="46"/>
      <c r="C62" s="9"/>
      <c r="D62" s="9"/>
      <c r="E62" s="294" t="s">
        <v>99</v>
      </c>
      <c r="F62" s="294"/>
      <c r="G62" s="294"/>
      <c r="H62" s="294"/>
      <c r="I62" s="294"/>
      <c r="J62" s="9"/>
      <c r="K62" s="294" t="s">
        <v>100</v>
      </c>
      <c r="L62" s="294"/>
      <c r="M62" s="294"/>
      <c r="N62" s="294"/>
      <c r="O62" s="294"/>
      <c r="P62" s="294"/>
      <c r="Q62" s="294"/>
      <c r="R62" s="294"/>
      <c r="S62" s="294"/>
      <c r="T62" s="294"/>
      <c r="U62" s="294"/>
      <c r="V62" s="294"/>
      <c r="W62" s="294"/>
      <c r="X62" s="294"/>
      <c r="Y62" s="294"/>
      <c r="Z62" s="294"/>
      <c r="AA62" s="294"/>
      <c r="AB62" s="294"/>
      <c r="AC62" s="294"/>
      <c r="AD62" s="294"/>
      <c r="AE62" s="294"/>
      <c r="AF62" s="294"/>
      <c r="AG62" s="292">
        <f>'EL - Elektroinstalace'!J32</f>
        <v>0</v>
      </c>
      <c r="AH62" s="293"/>
      <c r="AI62" s="293"/>
      <c r="AJ62" s="293"/>
      <c r="AK62" s="293"/>
      <c r="AL62" s="293"/>
      <c r="AM62" s="293"/>
      <c r="AN62" s="292">
        <f t="shared" si="0"/>
        <v>0</v>
      </c>
      <c r="AO62" s="293"/>
      <c r="AP62" s="293"/>
      <c r="AQ62" s="80">
        <f>'EL - Elektroinstalace'!U86</f>
        <v>0</v>
      </c>
      <c r="AR62" s="46"/>
      <c r="AS62" s="81">
        <v>0</v>
      </c>
      <c r="AT62" s="82">
        <f t="shared" si="1"/>
        <v>0</v>
      </c>
      <c r="AU62" s="83">
        <f>'EL - Elektroinstalace'!P86</f>
        <v>0</v>
      </c>
      <c r="AV62" s="82">
        <f>'EL - Elektroinstalace'!J35</f>
        <v>0</v>
      </c>
      <c r="AW62" s="82">
        <f>'EL - Elektroinstalace'!J36</f>
        <v>0</v>
      </c>
      <c r="AX62" s="82">
        <f>'EL - Elektroinstalace'!J37</f>
        <v>0</v>
      </c>
      <c r="AY62" s="82">
        <f>'EL - Elektroinstalace'!J38</f>
        <v>0</v>
      </c>
      <c r="AZ62" s="82">
        <f>'EL - Elektroinstalace'!F35</f>
        <v>0</v>
      </c>
      <c r="BA62" s="82">
        <f>'EL - Elektroinstalace'!F36</f>
        <v>0</v>
      </c>
      <c r="BB62" s="82">
        <f>'EL - Elektroinstalace'!F37</f>
        <v>0</v>
      </c>
      <c r="BC62" s="82">
        <f>'EL - Elektroinstalace'!F38</f>
        <v>0</v>
      </c>
      <c r="BD62" s="84">
        <f>'EL - Elektroinstalace'!F39</f>
        <v>0</v>
      </c>
      <c r="BT62" s="26" t="s">
        <v>88</v>
      </c>
      <c r="BV62" s="26" t="s">
        <v>77</v>
      </c>
      <c r="BW62" s="26" t="s">
        <v>101</v>
      </c>
      <c r="BX62" s="26" t="s">
        <v>83</v>
      </c>
      <c r="CL62" s="26" t="s">
        <v>19</v>
      </c>
    </row>
    <row r="63" spans="1:91" s="6" customFormat="1" ht="16.5" customHeight="1" x14ac:dyDescent="0.2">
      <c r="A63" s="79" t="s">
        <v>84</v>
      </c>
      <c r="B63" s="70"/>
      <c r="C63" s="71"/>
      <c r="D63" s="291" t="s">
        <v>102</v>
      </c>
      <c r="E63" s="291"/>
      <c r="F63" s="291"/>
      <c r="G63" s="291"/>
      <c r="H63" s="291"/>
      <c r="I63" s="72"/>
      <c r="J63" s="291" t="s">
        <v>103</v>
      </c>
      <c r="K63" s="291"/>
      <c r="L63" s="291"/>
      <c r="M63" s="291"/>
      <c r="N63" s="291"/>
      <c r="O63" s="291"/>
      <c r="P63" s="291"/>
      <c r="Q63" s="291"/>
      <c r="R63" s="291"/>
      <c r="S63" s="291"/>
      <c r="T63" s="291"/>
      <c r="U63" s="291"/>
      <c r="V63" s="291"/>
      <c r="W63" s="291"/>
      <c r="X63" s="291"/>
      <c r="Y63" s="291"/>
      <c r="Z63" s="291"/>
      <c r="AA63" s="291"/>
      <c r="AB63" s="291"/>
      <c r="AC63" s="291"/>
      <c r="AD63" s="291"/>
      <c r="AE63" s="291"/>
      <c r="AF63" s="291"/>
      <c r="AG63" s="290">
        <f>'VRN - Vedlejší rozpočtové...'!J30</f>
        <v>0</v>
      </c>
      <c r="AH63" s="289"/>
      <c r="AI63" s="289"/>
      <c r="AJ63" s="289"/>
      <c r="AK63" s="289"/>
      <c r="AL63" s="289"/>
      <c r="AM63" s="289"/>
      <c r="AN63" s="290">
        <f t="shared" si="0"/>
        <v>0</v>
      </c>
      <c r="AO63" s="289"/>
      <c r="AP63" s="289"/>
      <c r="AQ63" s="73">
        <v>0</v>
      </c>
      <c r="AR63" s="70"/>
      <c r="AS63" s="85">
        <v>0</v>
      </c>
      <c r="AT63" s="86">
        <f t="shared" si="1"/>
        <v>0</v>
      </c>
      <c r="AU63" s="87">
        <f>'VRN - Vedlejší rozpočtové...'!P85</f>
        <v>0</v>
      </c>
      <c r="AV63" s="86">
        <f>'VRN - Vedlejší rozpočtové...'!J33</f>
        <v>0</v>
      </c>
      <c r="AW63" s="86">
        <f>'VRN - Vedlejší rozpočtové...'!J34</f>
        <v>0</v>
      </c>
      <c r="AX63" s="86">
        <f>'VRN - Vedlejší rozpočtové...'!J35</f>
        <v>0</v>
      </c>
      <c r="AY63" s="86">
        <f>'VRN - Vedlejší rozpočtové...'!J36</f>
        <v>0</v>
      </c>
      <c r="AZ63" s="86">
        <f>'VRN - Vedlejší rozpočtové...'!F33</f>
        <v>0</v>
      </c>
      <c r="BA63" s="86">
        <f>'VRN - Vedlejší rozpočtové...'!F34</f>
        <v>0</v>
      </c>
      <c r="BB63" s="86">
        <f>'VRN - Vedlejší rozpočtové...'!F35</f>
        <v>0</v>
      </c>
      <c r="BC63" s="86">
        <f>'VRN - Vedlejší rozpočtové...'!F36</f>
        <v>0</v>
      </c>
      <c r="BD63" s="88">
        <f>'VRN - Vedlejší rozpočtové...'!F37</f>
        <v>0</v>
      </c>
      <c r="BT63" s="78" t="s">
        <v>82</v>
      </c>
      <c r="BV63" s="78" t="s">
        <v>77</v>
      </c>
      <c r="BW63" s="78" t="s">
        <v>105</v>
      </c>
      <c r="BX63" s="78" t="s">
        <v>5</v>
      </c>
      <c r="CL63" s="78" t="s">
        <v>19</v>
      </c>
      <c r="CM63" s="78" t="s">
        <v>82</v>
      </c>
    </row>
    <row r="64" spans="1:91" s="1" customFormat="1" ht="30" customHeight="1" x14ac:dyDescent="0.2">
      <c r="B64" s="33"/>
      <c r="AR64" s="33"/>
    </row>
    <row r="65" spans="2:44" s="1" customFormat="1" ht="6.95" customHeight="1" x14ac:dyDescent="0.2"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33"/>
    </row>
  </sheetData>
  <sheetProtection algorithmName="SHA-512" hashValue="BoLan8xGXg5r5aZ7TlVq7gc4LB/5bfPEFc47tAENGEW0Zlhtgs+bsT4eSIokjfeoRkxUmkOPfkNBtr2778Nj2w==" saltValue="xk5L4LaYWu5NuemFid1CBg==" spinCount="100000" sheet="1" objects="1" scenarios="1" formatColumns="0" formatRows="0"/>
  <mergeCells count="66">
    <mergeCell ref="AR2:BE2"/>
    <mergeCell ref="L35:P35"/>
    <mergeCell ref="AK35:AO35"/>
    <mergeCell ref="W35:AE35"/>
    <mergeCell ref="AK37:AO37"/>
    <mergeCell ref="X37:AB37"/>
    <mergeCell ref="W33:AE33"/>
    <mergeCell ref="L33:P33"/>
    <mergeCell ref="L34:P34"/>
    <mergeCell ref="W34:AE34"/>
    <mergeCell ref="AK34:AO34"/>
    <mergeCell ref="BE5:BE34"/>
    <mergeCell ref="K5:AO5"/>
    <mergeCell ref="K6:AO6"/>
    <mergeCell ref="E14:AJ14"/>
    <mergeCell ref="E23:AN23"/>
    <mergeCell ref="AK26:AO26"/>
    <mergeCell ref="L30:P30"/>
    <mergeCell ref="W30:AE30"/>
    <mergeCell ref="AK30:AO30"/>
    <mergeCell ref="AK31:AO31"/>
    <mergeCell ref="L31:P31"/>
    <mergeCell ref="W31:AE31"/>
    <mergeCell ref="W32:AE32"/>
    <mergeCell ref="AK32:AO32"/>
    <mergeCell ref="L32:P32"/>
    <mergeCell ref="AK33:AO33"/>
    <mergeCell ref="AN62:AP62"/>
    <mergeCell ref="AG62:AM62"/>
    <mergeCell ref="E62:I62"/>
    <mergeCell ref="K62:AF62"/>
    <mergeCell ref="AN63:AP63"/>
    <mergeCell ref="AG63:AM63"/>
    <mergeCell ref="D63:H63"/>
    <mergeCell ref="J63:AF63"/>
    <mergeCell ref="AG60:AM60"/>
    <mergeCell ref="AN60:AP60"/>
    <mergeCell ref="E60:I60"/>
    <mergeCell ref="K60:AF60"/>
    <mergeCell ref="AN61:AP61"/>
    <mergeCell ref="AG61:AM61"/>
    <mergeCell ref="E61:I61"/>
    <mergeCell ref="K61:AF61"/>
    <mergeCell ref="AN58:AP58"/>
    <mergeCell ref="E58:I58"/>
    <mergeCell ref="K58:AF58"/>
    <mergeCell ref="AG58:AM58"/>
    <mergeCell ref="K59:AF59"/>
    <mergeCell ref="AN59:AP59"/>
    <mergeCell ref="E59:I59"/>
    <mergeCell ref="AG59:AM59"/>
    <mergeCell ref="C54:G54"/>
    <mergeCell ref="AG54:AM54"/>
    <mergeCell ref="AN54:AP54"/>
    <mergeCell ref="I54:AF54"/>
    <mergeCell ref="AG57:AM57"/>
    <mergeCell ref="AN57:AP57"/>
    <mergeCell ref="J57:AF57"/>
    <mergeCell ref="D57:H57"/>
    <mergeCell ref="AG56:AM56"/>
    <mergeCell ref="AN56:AP56"/>
    <mergeCell ref="L47:AO47"/>
    <mergeCell ref="AM49:AN49"/>
    <mergeCell ref="AS51:AT53"/>
    <mergeCell ref="AM51:AP51"/>
    <mergeCell ref="AM52:AP52"/>
  </mergeCells>
  <hyperlinks>
    <hyperlink ref="A58" location="'ARS - Stavební část'!C2" display="/" xr:uid="{00000000-0004-0000-0000-000000000000}"/>
    <hyperlink ref="A59" location="'ZTI - Zdravotně technické...'!C2" display="/" xr:uid="{00000000-0004-0000-0000-000001000000}"/>
    <hyperlink ref="A60" location="'VZT - Vzduchotechnika'!C2" display="/" xr:uid="{00000000-0004-0000-0000-000002000000}"/>
    <hyperlink ref="A61" location="'ÚT - Vytápění'!C2" display="/" xr:uid="{00000000-0004-0000-0000-000003000000}"/>
    <hyperlink ref="A62" location="'EL - Elektroinstalace'!C2" display="/" xr:uid="{00000000-0004-0000-0000-000004000000}"/>
    <hyperlink ref="A63" location="'VRN - Vedlejší rozpočtové...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620"/>
  <sheetViews>
    <sheetView showGridLines="0" workbookViewId="0">
      <selection activeCell="V85" sqref="V1:V1048576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89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106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6" t="str">
        <f>'Rekapitulace stavby'!K6</f>
        <v>Rekonstrukce bytových jednotek MČ Lidická 40, 15000 Praha 5, b.j.č. 9 - revize 3</v>
      </c>
      <c r="F7" s="317"/>
      <c r="G7" s="317"/>
      <c r="H7" s="317"/>
      <c r="L7" s="21"/>
    </row>
    <row r="8" spans="2:46" ht="12" customHeight="1" x14ac:dyDescent="0.2">
      <c r="B8" s="21"/>
      <c r="D8" s="28" t="s">
        <v>107</v>
      </c>
      <c r="L8" s="21"/>
    </row>
    <row r="9" spans="2:46" s="1" customFormat="1" ht="16.5" customHeight="1" x14ac:dyDescent="0.2">
      <c r="B9" s="33"/>
      <c r="E9" s="316" t="s">
        <v>108</v>
      </c>
      <c r="F9" s="318"/>
      <c r="G9" s="318"/>
      <c r="H9" s="318"/>
      <c r="L9" s="33"/>
    </row>
    <row r="10" spans="2:46" s="1" customFormat="1" ht="12" customHeight="1" x14ac:dyDescent="0.2">
      <c r="B10" s="33"/>
      <c r="D10" s="28" t="s">
        <v>109</v>
      </c>
      <c r="L10" s="33"/>
    </row>
    <row r="11" spans="2:46" s="1" customFormat="1" ht="16.5" customHeight="1" x14ac:dyDescent="0.2">
      <c r="B11" s="33"/>
      <c r="E11" s="275" t="s">
        <v>110</v>
      </c>
      <c r="F11" s="318"/>
      <c r="G11" s="318"/>
      <c r="H11" s="318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25. 4. 2024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9" t="str">
        <f>'Rekapitulace stavby'!E14</f>
        <v>Vyplň údaj</v>
      </c>
      <c r="F20" s="300"/>
      <c r="G20" s="300"/>
      <c r="H20" s="300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5" t="s">
        <v>40</v>
      </c>
      <c r="F29" s="305"/>
      <c r="G29" s="305"/>
      <c r="H29" s="305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ROUND(J104,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ROUND((SUM(BE104:BE619)),  2)</f>
        <v>0</v>
      </c>
      <c r="I35" s="92">
        <v>0.21</v>
      </c>
      <c r="J35" s="82">
        <f>ROUND(((SUM(BE104:BE619))*I35),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ROUND((SUM(BF104:BF619)),  2)</f>
        <v>0</v>
      </c>
      <c r="I36" s="92">
        <v>0.12</v>
      </c>
      <c r="J36" s="82">
        <f>ROUND(((SUM(BF104:BF619))*I36),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ROUND((SUM(BG104:BG619)),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ROUND((SUM(BH104:BH619)),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ROUND((SUM(BI104:BI619)),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111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6" t="str">
        <f>E7</f>
        <v>Rekonstrukce bytových jednotek MČ Lidická 40, 15000 Praha 5, b.j.č. 9 - revize 3</v>
      </c>
      <c r="F50" s="317"/>
      <c r="G50" s="317"/>
      <c r="H50" s="317"/>
      <c r="L50" s="33"/>
    </row>
    <row r="51" spans="2:47" ht="12" customHeight="1" x14ac:dyDescent="0.2">
      <c r="B51" s="21"/>
      <c r="C51" s="28" t="s">
        <v>107</v>
      </c>
      <c r="L51" s="21"/>
    </row>
    <row r="52" spans="2:47" s="1" customFormat="1" ht="16.5" customHeight="1" x14ac:dyDescent="0.2">
      <c r="B52" s="33"/>
      <c r="E52" s="316" t="s">
        <v>108</v>
      </c>
      <c r="F52" s="318"/>
      <c r="G52" s="318"/>
      <c r="H52" s="318"/>
      <c r="L52" s="33"/>
    </row>
    <row r="53" spans="2:47" s="1" customFormat="1" ht="12" customHeight="1" x14ac:dyDescent="0.2">
      <c r="B53" s="33"/>
      <c r="C53" s="28" t="s">
        <v>109</v>
      </c>
      <c r="L53" s="33"/>
    </row>
    <row r="54" spans="2:47" s="1" customFormat="1" ht="16.5" customHeight="1" x14ac:dyDescent="0.2">
      <c r="B54" s="33"/>
      <c r="E54" s="275" t="str">
        <f>E11</f>
        <v>ARS - Stavební část</v>
      </c>
      <c r="F54" s="318"/>
      <c r="G54" s="318"/>
      <c r="H54" s="318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Lidická 40, 15000 Praha 5</v>
      </c>
      <c r="I56" s="28" t="s">
        <v>23</v>
      </c>
      <c r="J56" s="50" t="str">
        <f>IF(J14="","",J14)</f>
        <v>25. 4. 2024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112</v>
      </c>
      <c r="D61" s="93"/>
      <c r="E61" s="93"/>
      <c r="F61" s="93"/>
      <c r="G61" s="93"/>
      <c r="H61" s="93"/>
      <c r="I61" s="93"/>
      <c r="J61" s="100" t="s">
        <v>113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J104</f>
        <v>0</v>
      </c>
      <c r="L63" s="33"/>
      <c r="AU63" s="18" t="s">
        <v>114</v>
      </c>
    </row>
    <row r="64" spans="2:47" s="8" customFormat="1" ht="24.95" customHeight="1" x14ac:dyDescent="0.2">
      <c r="B64" s="102"/>
      <c r="D64" s="103" t="s">
        <v>115</v>
      </c>
      <c r="E64" s="104"/>
      <c r="F64" s="104"/>
      <c r="G64" s="104"/>
      <c r="H64" s="104"/>
      <c r="I64" s="104"/>
      <c r="J64" s="105">
        <f>J105</f>
        <v>0</v>
      </c>
      <c r="L64" s="102"/>
    </row>
    <row r="65" spans="2:12" s="9" customFormat="1" ht="19.899999999999999" customHeight="1" x14ac:dyDescent="0.2">
      <c r="B65" s="106"/>
      <c r="D65" s="107" t="s">
        <v>116</v>
      </c>
      <c r="E65" s="108"/>
      <c r="F65" s="108"/>
      <c r="G65" s="108"/>
      <c r="H65" s="108"/>
      <c r="I65" s="108"/>
      <c r="J65" s="109">
        <f>J106</f>
        <v>0</v>
      </c>
      <c r="L65" s="106"/>
    </row>
    <row r="66" spans="2:12" s="9" customFormat="1" ht="19.899999999999999" customHeight="1" x14ac:dyDescent="0.2">
      <c r="B66" s="106"/>
      <c r="D66" s="107" t="s">
        <v>117</v>
      </c>
      <c r="E66" s="108"/>
      <c r="F66" s="108"/>
      <c r="G66" s="108"/>
      <c r="H66" s="108"/>
      <c r="I66" s="108"/>
      <c r="J66" s="109">
        <f>J122</f>
        <v>0</v>
      </c>
      <c r="L66" s="106"/>
    </row>
    <row r="67" spans="2:12" s="9" customFormat="1" ht="19.899999999999999" customHeight="1" x14ac:dyDescent="0.2">
      <c r="B67" s="106"/>
      <c r="D67" s="107" t="s">
        <v>118</v>
      </c>
      <c r="E67" s="108"/>
      <c r="F67" s="108"/>
      <c r="G67" s="108"/>
      <c r="H67" s="108"/>
      <c r="I67" s="108"/>
      <c r="J67" s="109">
        <f>J186</f>
        <v>0</v>
      </c>
      <c r="L67" s="106"/>
    </row>
    <row r="68" spans="2:12" s="9" customFormat="1" ht="19.899999999999999" customHeight="1" x14ac:dyDescent="0.2">
      <c r="B68" s="106"/>
      <c r="D68" s="107" t="s">
        <v>119</v>
      </c>
      <c r="E68" s="108"/>
      <c r="F68" s="108"/>
      <c r="G68" s="108"/>
      <c r="H68" s="108"/>
      <c r="I68" s="108"/>
      <c r="J68" s="109">
        <f>J264</f>
        <v>0</v>
      </c>
      <c r="L68" s="106"/>
    </row>
    <row r="69" spans="2:12" s="9" customFormat="1" ht="19.899999999999999" customHeight="1" x14ac:dyDescent="0.2">
      <c r="B69" s="106"/>
      <c r="D69" s="107" t="s">
        <v>120</v>
      </c>
      <c r="E69" s="108"/>
      <c r="F69" s="108"/>
      <c r="G69" s="108"/>
      <c r="H69" s="108"/>
      <c r="I69" s="108"/>
      <c r="J69" s="109">
        <f>J285</f>
        <v>0</v>
      </c>
      <c r="L69" s="106"/>
    </row>
    <row r="70" spans="2:12" s="8" customFormat="1" ht="24.95" customHeight="1" x14ac:dyDescent="0.2">
      <c r="B70" s="102"/>
      <c r="D70" s="103" t="s">
        <v>121</v>
      </c>
      <c r="E70" s="104"/>
      <c r="F70" s="104"/>
      <c r="G70" s="104"/>
      <c r="H70" s="104"/>
      <c r="I70" s="104"/>
      <c r="J70" s="105">
        <f>J288</f>
        <v>0</v>
      </c>
      <c r="L70" s="102"/>
    </row>
    <row r="71" spans="2:12" s="9" customFormat="1" ht="19.899999999999999" customHeight="1" x14ac:dyDescent="0.2">
      <c r="B71" s="106"/>
      <c r="D71" s="107" t="s">
        <v>122</v>
      </c>
      <c r="E71" s="108"/>
      <c r="F71" s="108"/>
      <c r="G71" s="108"/>
      <c r="H71" s="108"/>
      <c r="I71" s="108"/>
      <c r="J71" s="109">
        <f>J289</f>
        <v>0</v>
      </c>
      <c r="L71" s="106"/>
    </row>
    <row r="72" spans="2:12" s="9" customFormat="1" ht="19.899999999999999" customHeight="1" x14ac:dyDescent="0.2">
      <c r="B72" s="106"/>
      <c r="D72" s="107" t="s">
        <v>123</v>
      </c>
      <c r="E72" s="108"/>
      <c r="F72" s="108"/>
      <c r="G72" s="108"/>
      <c r="H72" s="108"/>
      <c r="I72" s="108"/>
      <c r="J72" s="109">
        <f>J298</f>
        <v>0</v>
      </c>
      <c r="L72" s="106"/>
    </row>
    <row r="73" spans="2:12" s="9" customFormat="1" ht="19.899999999999999" customHeight="1" x14ac:dyDescent="0.2">
      <c r="B73" s="106"/>
      <c r="D73" s="107" t="s">
        <v>124</v>
      </c>
      <c r="E73" s="108"/>
      <c r="F73" s="108"/>
      <c r="G73" s="108"/>
      <c r="H73" s="108"/>
      <c r="I73" s="108"/>
      <c r="J73" s="109">
        <f>J300</f>
        <v>0</v>
      </c>
      <c r="L73" s="106"/>
    </row>
    <row r="74" spans="2:12" s="9" customFormat="1" ht="19.899999999999999" customHeight="1" x14ac:dyDescent="0.2">
      <c r="B74" s="106"/>
      <c r="D74" s="107" t="s">
        <v>125</v>
      </c>
      <c r="E74" s="108"/>
      <c r="F74" s="108"/>
      <c r="G74" s="108"/>
      <c r="H74" s="108"/>
      <c r="I74" s="108"/>
      <c r="J74" s="109">
        <f>J303</f>
        <v>0</v>
      </c>
      <c r="L74" s="106"/>
    </row>
    <row r="75" spans="2:12" s="9" customFormat="1" ht="19.899999999999999" customHeight="1" x14ac:dyDescent="0.2">
      <c r="B75" s="106"/>
      <c r="D75" s="107" t="s">
        <v>126</v>
      </c>
      <c r="E75" s="108"/>
      <c r="F75" s="108"/>
      <c r="G75" s="108"/>
      <c r="H75" s="108"/>
      <c r="I75" s="108"/>
      <c r="J75" s="109">
        <f>J312</f>
        <v>0</v>
      </c>
      <c r="L75" s="106"/>
    </row>
    <row r="76" spans="2:12" s="9" customFormat="1" ht="19.899999999999999" customHeight="1" x14ac:dyDescent="0.2">
      <c r="B76" s="106"/>
      <c r="D76" s="107" t="s">
        <v>127</v>
      </c>
      <c r="E76" s="108"/>
      <c r="F76" s="108"/>
      <c r="G76" s="108"/>
      <c r="H76" s="108"/>
      <c r="I76" s="108"/>
      <c r="J76" s="109">
        <f>J316</f>
        <v>0</v>
      </c>
      <c r="L76" s="106"/>
    </row>
    <row r="77" spans="2:12" s="9" customFormat="1" ht="19.899999999999999" customHeight="1" x14ac:dyDescent="0.2">
      <c r="B77" s="106"/>
      <c r="D77" s="107" t="s">
        <v>128</v>
      </c>
      <c r="E77" s="108"/>
      <c r="F77" s="108"/>
      <c r="G77" s="108"/>
      <c r="H77" s="108"/>
      <c r="I77" s="108"/>
      <c r="J77" s="109">
        <f>J354</f>
        <v>0</v>
      </c>
      <c r="L77" s="106"/>
    </row>
    <row r="78" spans="2:12" s="9" customFormat="1" ht="19.899999999999999" customHeight="1" x14ac:dyDescent="0.2">
      <c r="B78" s="106"/>
      <c r="D78" s="107" t="s">
        <v>129</v>
      </c>
      <c r="E78" s="108"/>
      <c r="F78" s="108"/>
      <c r="G78" s="108"/>
      <c r="H78" s="108"/>
      <c r="I78" s="108"/>
      <c r="J78" s="109">
        <f>J446</f>
        <v>0</v>
      </c>
      <c r="L78" s="106"/>
    </row>
    <row r="79" spans="2:12" s="9" customFormat="1" ht="19.899999999999999" customHeight="1" x14ac:dyDescent="0.2">
      <c r="B79" s="106"/>
      <c r="D79" s="107" t="s">
        <v>130</v>
      </c>
      <c r="E79" s="108"/>
      <c r="F79" s="108"/>
      <c r="G79" s="108"/>
      <c r="H79" s="108"/>
      <c r="I79" s="108"/>
      <c r="J79" s="109">
        <f>J477</f>
        <v>0</v>
      </c>
      <c r="L79" s="106"/>
    </row>
    <row r="80" spans="2:12" s="9" customFormat="1" ht="19.899999999999999" customHeight="1" x14ac:dyDescent="0.2">
      <c r="B80" s="106"/>
      <c r="D80" s="107" t="s">
        <v>131</v>
      </c>
      <c r="E80" s="108"/>
      <c r="F80" s="108"/>
      <c r="G80" s="108"/>
      <c r="H80" s="108"/>
      <c r="I80" s="108"/>
      <c r="J80" s="109">
        <f>J486</f>
        <v>0</v>
      </c>
      <c r="L80" s="106"/>
    </row>
    <row r="81" spans="2:12" s="9" customFormat="1" ht="19.899999999999999" customHeight="1" x14ac:dyDescent="0.2">
      <c r="B81" s="106"/>
      <c r="D81" s="107" t="s">
        <v>132</v>
      </c>
      <c r="E81" s="108"/>
      <c r="F81" s="108"/>
      <c r="G81" s="108"/>
      <c r="H81" s="108"/>
      <c r="I81" s="108"/>
      <c r="J81" s="109">
        <f>J544</f>
        <v>0</v>
      </c>
      <c r="L81" s="106"/>
    </row>
    <row r="82" spans="2:12" s="9" customFormat="1" ht="19.899999999999999" customHeight="1" x14ac:dyDescent="0.2">
      <c r="B82" s="106"/>
      <c r="D82" s="107" t="s">
        <v>133</v>
      </c>
      <c r="E82" s="108"/>
      <c r="F82" s="108"/>
      <c r="G82" s="108"/>
      <c r="H82" s="108"/>
      <c r="I82" s="108"/>
      <c r="J82" s="109">
        <f>J582</f>
        <v>0</v>
      </c>
      <c r="L82" s="106"/>
    </row>
    <row r="83" spans="2:12" s="1" customFormat="1" ht="21.75" customHeight="1" x14ac:dyDescent="0.2">
      <c r="B83" s="33"/>
      <c r="L83" s="33"/>
    </row>
    <row r="84" spans="2:12" s="1" customFormat="1" ht="6.95" customHeight="1" x14ac:dyDescent="0.2"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33"/>
    </row>
    <row r="88" spans="2:12" s="1" customFormat="1" ht="6.95" customHeight="1" x14ac:dyDescent="0.2">
      <c r="B88" s="44"/>
      <c r="C88" s="45"/>
      <c r="D88" s="45"/>
      <c r="E88" s="45"/>
      <c r="F88" s="45"/>
      <c r="G88" s="45"/>
      <c r="H88" s="45"/>
      <c r="I88" s="45"/>
      <c r="J88" s="45"/>
      <c r="K88" s="45"/>
      <c r="L88" s="33"/>
    </row>
    <row r="89" spans="2:12" s="1" customFormat="1" ht="24.95" customHeight="1" x14ac:dyDescent="0.2">
      <c r="B89" s="33"/>
      <c r="C89" s="22" t="s">
        <v>134</v>
      </c>
      <c r="L89" s="33"/>
    </row>
    <row r="90" spans="2:12" s="1" customFormat="1" ht="6.95" customHeight="1" x14ac:dyDescent="0.2">
      <c r="B90" s="33"/>
      <c r="L90" s="33"/>
    </row>
    <row r="91" spans="2:12" s="1" customFormat="1" ht="12" customHeight="1" x14ac:dyDescent="0.2">
      <c r="B91" s="33"/>
      <c r="C91" s="28" t="s">
        <v>16</v>
      </c>
      <c r="L91" s="33"/>
    </row>
    <row r="92" spans="2:12" s="1" customFormat="1" ht="16.5" customHeight="1" x14ac:dyDescent="0.2">
      <c r="B92" s="33"/>
      <c r="E92" s="316" t="str">
        <f>E7</f>
        <v>Rekonstrukce bytových jednotek MČ Lidická 40, 15000 Praha 5, b.j.č. 9 - revize 3</v>
      </c>
      <c r="F92" s="317"/>
      <c r="G92" s="317"/>
      <c r="H92" s="317"/>
      <c r="L92" s="33"/>
    </row>
    <row r="93" spans="2:12" ht="12" customHeight="1" x14ac:dyDescent="0.2">
      <c r="B93" s="21"/>
      <c r="C93" s="28" t="s">
        <v>107</v>
      </c>
      <c r="L93" s="21"/>
    </row>
    <row r="94" spans="2:12" s="1" customFormat="1" ht="16.5" customHeight="1" x14ac:dyDescent="0.2">
      <c r="B94" s="33"/>
      <c r="E94" s="316" t="s">
        <v>108</v>
      </c>
      <c r="F94" s="318"/>
      <c r="G94" s="318"/>
      <c r="H94" s="318"/>
      <c r="L94" s="33"/>
    </row>
    <row r="95" spans="2:12" s="1" customFormat="1" ht="12" customHeight="1" x14ac:dyDescent="0.2">
      <c r="B95" s="33"/>
      <c r="C95" s="28" t="s">
        <v>109</v>
      </c>
      <c r="L95" s="33"/>
    </row>
    <row r="96" spans="2:12" s="1" customFormat="1" ht="16.5" customHeight="1" x14ac:dyDescent="0.2">
      <c r="B96" s="33"/>
      <c r="E96" s="275" t="str">
        <f>E11</f>
        <v>ARS - Stavební část</v>
      </c>
      <c r="F96" s="318"/>
      <c r="G96" s="318"/>
      <c r="H96" s="318"/>
      <c r="L96" s="33"/>
    </row>
    <row r="97" spans="2:65" s="1" customFormat="1" ht="6.95" customHeight="1" x14ac:dyDescent="0.2">
      <c r="B97" s="33"/>
      <c r="L97" s="33"/>
    </row>
    <row r="98" spans="2:65" s="1" customFormat="1" ht="12" customHeight="1" x14ac:dyDescent="0.2">
      <c r="B98" s="33"/>
      <c r="C98" s="28" t="s">
        <v>21</v>
      </c>
      <c r="F98" s="26" t="str">
        <f>F14</f>
        <v>Lidická 40, 15000 Praha 5</v>
      </c>
      <c r="I98" s="28" t="s">
        <v>23</v>
      </c>
      <c r="J98" s="50" t="str">
        <f>IF(J14="","",J14)</f>
        <v>25. 4. 2024</v>
      </c>
      <c r="L98" s="33"/>
    </row>
    <row r="99" spans="2:65" s="1" customFormat="1" ht="6.95" customHeight="1" x14ac:dyDescent="0.2">
      <c r="B99" s="33"/>
      <c r="L99" s="33"/>
    </row>
    <row r="100" spans="2:65" s="1" customFormat="1" ht="15.2" customHeight="1" x14ac:dyDescent="0.2">
      <c r="B100" s="33"/>
      <c r="C100" s="28" t="s">
        <v>25</v>
      </c>
      <c r="F100" s="26" t="str">
        <f>E17</f>
        <v>Městská část Praha 5</v>
      </c>
      <c r="I100" s="28" t="s">
        <v>33</v>
      </c>
      <c r="J100" s="31" t="str">
        <f>E23</f>
        <v>Boa projekt s.r.o.</v>
      </c>
      <c r="L100" s="33"/>
    </row>
    <row r="101" spans="2:65" s="1" customFormat="1" ht="15.2" customHeight="1" x14ac:dyDescent="0.2">
      <c r="B101" s="33"/>
      <c r="C101" s="28" t="s">
        <v>31</v>
      </c>
      <c r="F101" s="26" t="str">
        <f>IF(E20="","",E20)</f>
        <v>Vyplň údaj</v>
      </c>
      <c r="I101" s="28" t="s">
        <v>37</v>
      </c>
      <c r="J101" s="31" t="str">
        <f>E26</f>
        <v xml:space="preserve"> </v>
      </c>
      <c r="L101" s="33"/>
    </row>
    <row r="102" spans="2:65" s="1" customFormat="1" ht="10.35" customHeight="1" x14ac:dyDescent="0.2">
      <c r="B102" s="33"/>
      <c r="L102" s="33"/>
    </row>
    <row r="103" spans="2:65" s="10" customFormat="1" ht="29.25" customHeight="1" x14ac:dyDescent="0.2">
      <c r="B103" s="110"/>
      <c r="C103" s="111" t="s">
        <v>135</v>
      </c>
      <c r="D103" s="112" t="s">
        <v>60</v>
      </c>
      <c r="E103" s="112" t="s">
        <v>56</v>
      </c>
      <c r="F103" s="112" t="s">
        <v>57</v>
      </c>
      <c r="G103" s="112" t="s">
        <v>136</v>
      </c>
      <c r="H103" s="112" t="s">
        <v>137</v>
      </c>
      <c r="I103" s="112" t="s">
        <v>138</v>
      </c>
      <c r="J103" s="112" t="s">
        <v>113</v>
      </c>
      <c r="K103" s="113" t="s">
        <v>139</v>
      </c>
      <c r="L103" s="110"/>
      <c r="M103" s="56" t="s">
        <v>19</v>
      </c>
      <c r="N103" s="57" t="s">
        <v>45</v>
      </c>
      <c r="O103" s="57" t="s">
        <v>140</v>
      </c>
      <c r="P103" s="57" t="s">
        <v>141</v>
      </c>
      <c r="Q103" s="57" t="s">
        <v>142</v>
      </c>
      <c r="R103" s="57" t="s">
        <v>143</v>
      </c>
      <c r="S103" s="57" t="s">
        <v>144</v>
      </c>
      <c r="T103" s="57" t="s">
        <v>145</v>
      </c>
      <c r="U103" s="328" t="s">
        <v>1374</v>
      </c>
    </row>
    <row r="104" spans="2:65" s="1" customFormat="1" ht="22.9" customHeight="1" x14ac:dyDescent="0.25">
      <c r="B104" s="33"/>
      <c r="C104" s="61" t="s">
        <v>147</v>
      </c>
      <c r="J104" s="114">
        <f>BK104</f>
        <v>0</v>
      </c>
      <c r="L104" s="33"/>
      <c r="M104" s="59"/>
      <c r="N104" s="51"/>
      <c r="O104" s="51"/>
      <c r="P104" s="115">
        <f>P105+P288</f>
        <v>0</v>
      </c>
      <c r="Q104" s="51"/>
      <c r="R104" s="115">
        <f>R105+R288</f>
        <v>5.9285777299999989</v>
      </c>
      <c r="S104" s="51"/>
      <c r="T104" s="115">
        <f>T105+T288</f>
        <v>3.0125176600000003</v>
      </c>
      <c r="U104" s="329">
        <f>SUM(V104:V681)</f>
        <v>0</v>
      </c>
      <c r="AT104" s="18" t="s">
        <v>74</v>
      </c>
      <c r="AU104" s="18" t="s">
        <v>114</v>
      </c>
      <c r="BK104" s="116">
        <f>BK105+BK288</f>
        <v>0</v>
      </c>
    </row>
    <row r="105" spans="2:65" s="11" customFormat="1" ht="25.9" customHeight="1" x14ac:dyDescent="0.2">
      <c r="B105" s="117"/>
      <c r="D105" s="118" t="s">
        <v>74</v>
      </c>
      <c r="E105" s="119" t="s">
        <v>148</v>
      </c>
      <c r="F105" s="119" t="s">
        <v>149</v>
      </c>
      <c r="I105" s="120"/>
      <c r="J105" s="121">
        <f>BK105</f>
        <v>0</v>
      </c>
      <c r="L105" s="117"/>
      <c r="M105" s="122"/>
      <c r="P105" s="123">
        <f>P106+P122+P186+P264+P285</f>
        <v>0</v>
      </c>
      <c r="R105" s="123">
        <f>R106+R122+R186+R264+R285</f>
        <v>2.6725239699999999</v>
      </c>
      <c r="T105" s="123">
        <f>T106+T122+T186+T264+T285</f>
        <v>1.7669989300000002</v>
      </c>
      <c r="U105" s="330"/>
      <c r="V105" s="1" t="str">
        <f t="shared" ref="V105:V168" si="0">IF(U105="investice",J105,"")</f>
        <v/>
      </c>
      <c r="AR105" s="118" t="s">
        <v>82</v>
      </c>
      <c r="AT105" s="125" t="s">
        <v>74</v>
      </c>
      <c r="AU105" s="125" t="s">
        <v>75</v>
      </c>
      <c r="AY105" s="118" t="s">
        <v>150</v>
      </c>
      <c r="BK105" s="126">
        <f>BK106+BK122+BK186+BK264+BK285</f>
        <v>0</v>
      </c>
    </row>
    <row r="106" spans="2:65" s="11" customFormat="1" ht="22.9" customHeight="1" x14ac:dyDescent="0.2">
      <c r="B106" s="117"/>
      <c r="D106" s="118" t="s">
        <v>74</v>
      </c>
      <c r="E106" s="127" t="s">
        <v>151</v>
      </c>
      <c r="F106" s="127" t="s">
        <v>152</v>
      </c>
      <c r="I106" s="120"/>
      <c r="J106" s="128">
        <f>BK106</f>
        <v>0</v>
      </c>
      <c r="L106" s="117"/>
      <c r="M106" s="122"/>
      <c r="P106" s="123">
        <f>SUM(P107:P121)</f>
        <v>0</v>
      </c>
      <c r="R106" s="123">
        <f>SUM(R107:R121)</f>
        <v>0.16305360000000002</v>
      </c>
      <c r="T106" s="123">
        <f>SUM(T107:T121)</f>
        <v>0</v>
      </c>
      <c r="U106" s="330"/>
      <c r="V106" s="1" t="str">
        <f t="shared" si="0"/>
        <v/>
      </c>
      <c r="AR106" s="118" t="s">
        <v>82</v>
      </c>
      <c r="AT106" s="125" t="s">
        <v>74</v>
      </c>
      <c r="AU106" s="125" t="s">
        <v>82</v>
      </c>
      <c r="AY106" s="118" t="s">
        <v>150</v>
      </c>
      <c r="BK106" s="126">
        <f>SUM(BK107:BK121)</f>
        <v>0</v>
      </c>
    </row>
    <row r="107" spans="2:65" s="1" customFormat="1" ht="16.5" customHeight="1" x14ac:dyDescent="0.2">
      <c r="B107" s="33"/>
      <c r="C107" s="129" t="s">
        <v>82</v>
      </c>
      <c r="D107" s="129" t="s">
        <v>153</v>
      </c>
      <c r="E107" s="130" t="s">
        <v>154</v>
      </c>
      <c r="F107" s="131" t="s">
        <v>155</v>
      </c>
      <c r="G107" s="132" t="s">
        <v>156</v>
      </c>
      <c r="H107" s="133">
        <v>1.1000000000000001</v>
      </c>
      <c r="I107" s="134"/>
      <c r="J107" s="135">
        <f>ROUND(I107*H107,2)</f>
        <v>0</v>
      </c>
      <c r="K107" s="131" t="s">
        <v>19</v>
      </c>
      <c r="L107" s="33"/>
      <c r="M107" s="136" t="s">
        <v>19</v>
      </c>
      <c r="N107" s="137" t="s">
        <v>47</v>
      </c>
      <c r="P107" s="138">
        <f>O107*H107</f>
        <v>0</v>
      </c>
      <c r="Q107" s="138">
        <v>4.0000000000000001E-3</v>
      </c>
      <c r="R107" s="138">
        <f>Q107*H107</f>
        <v>4.4000000000000003E-3</v>
      </c>
      <c r="S107" s="138">
        <v>0</v>
      </c>
      <c r="T107" s="138">
        <f>S107*H107</f>
        <v>0</v>
      </c>
      <c r="U107" s="331" t="s">
        <v>19</v>
      </c>
      <c r="V107" s="1" t="str">
        <f t="shared" si="0"/>
        <v/>
      </c>
      <c r="AR107" s="140" t="s">
        <v>157</v>
      </c>
      <c r="AT107" s="140" t="s">
        <v>153</v>
      </c>
      <c r="AU107" s="140" t="s">
        <v>88</v>
      </c>
      <c r="AY107" s="18" t="s">
        <v>150</v>
      </c>
      <c r="BE107" s="141">
        <f>IF(N107="základní",J107,0)</f>
        <v>0</v>
      </c>
      <c r="BF107" s="141">
        <f>IF(N107="snížená",J107,0)</f>
        <v>0</v>
      </c>
      <c r="BG107" s="141">
        <f>IF(N107="zákl. přenesená",J107,0)</f>
        <v>0</v>
      </c>
      <c r="BH107" s="141">
        <f>IF(N107="sníž. přenesená",J107,0)</f>
        <v>0</v>
      </c>
      <c r="BI107" s="141">
        <f>IF(N107="nulová",J107,0)</f>
        <v>0</v>
      </c>
      <c r="BJ107" s="18" t="s">
        <v>88</v>
      </c>
      <c r="BK107" s="141">
        <f>ROUND(I107*H107,2)</f>
        <v>0</v>
      </c>
      <c r="BL107" s="18" t="s">
        <v>157</v>
      </c>
      <c r="BM107" s="140" t="s">
        <v>158</v>
      </c>
    </row>
    <row r="108" spans="2:65" s="12" customFormat="1" ht="11.25" x14ac:dyDescent="0.2">
      <c r="B108" s="142"/>
      <c r="D108" s="143" t="s">
        <v>159</v>
      </c>
      <c r="E108" s="144" t="s">
        <v>19</v>
      </c>
      <c r="F108" s="145" t="s">
        <v>160</v>
      </c>
      <c r="H108" s="144" t="s">
        <v>19</v>
      </c>
      <c r="I108" s="146"/>
      <c r="L108" s="142"/>
      <c r="M108" s="147"/>
      <c r="U108" s="332"/>
      <c r="V108" s="1" t="str">
        <f t="shared" si="0"/>
        <v/>
      </c>
      <c r="AT108" s="144" t="s">
        <v>159</v>
      </c>
      <c r="AU108" s="144" t="s">
        <v>88</v>
      </c>
      <c r="AV108" s="12" t="s">
        <v>82</v>
      </c>
      <c r="AW108" s="12" t="s">
        <v>36</v>
      </c>
      <c r="AX108" s="12" t="s">
        <v>75</v>
      </c>
      <c r="AY108" s="144" t="s">
        <v>150</v>
      </c>
    </row>
    <row r="109" spans="2:65" s="13" customFormat="1" ht="11.25" x14ac:dyDescent="0.2">
      <c r="B109" s="148"/>
      <c r="D109" s="143" t="s">
        <v>159</v>
      </c>
      <c r="E109" s="149" t="s">
        <v>19</v>
      </c>
      <c r="F109" s="150" t="s">
        <v>161</v>
      </c>
      <c r="H109" s="151">
        <v>1.1000000000000001</v>
      </c>
      <c r="I109" s="152"/>
      <c r="L109" s="148"/>
      <c r="M109" s="153"/>
      <c r="U109" s="333"/>
      <c r="V109" s="1" t="str">
        <f t="shared" si="0"/>
        <v/>
      </c>
      <c r="AT109" s="149" t="s">
        <v>159</v>
      </c>
      <c r="AU109" s="149" t="s">
        <v>88</v>
      </c>
      <c r="AV109" s="13" t="s">
        <v>88</v>
      </c>
      <c r="AW109" s="13" t="s">
        <v>36</v>
      </c>
      <c r="AX109" s="13" t="s">
        <v>75</v>
      </c>
      <c r="AY109" s="149" t="s">
        <v>150</v>
      </c>
    </row>
    <row r="110" spans="2:65" s="14" customFormat="1" ht="11.25" x14ac:dyDescent="0.2">
      <c r="B110" s="154"/>
      <c r="D110" s="143" t="s">
        <v>159</v>
      </c>
      <c r="E110" s="155" t="s">
        <v>19</v>
      </c>
      <c r="F110" s="156" t="s">
        <v>162</v>
      </c>
      <c r="H110" s="157">
        <v>1.1000000000000001</v>
      </c>
      <c r="I110" s="158"/>
      <c r="L110" s="154"/>
      <c r="M110" s="159"/>
      <c r="U110" s="334"/>
      <c r="V110" s="1" t="str">
        <f t="shared" si="0"/>
        <v/>
      </c>
      <c r="AT110" s="155" t="s">
        <v>159</v>
      </c>
      <c r="AU110" s="155" t="s">
        <v>88</v>
      </c>
      <c r="AV110" s="14" t="s">
        <v>157</v>
      </c>
      <c r="AW110" s="14" t="s">
        <v>36</v>
      </c>
      <c r="AX110" s="14" t="s">
        <v>82</v>
      </c>
      <c r="AY110" s="155" t="s">
        <v>150</v>
      </c>
    </row>
    <row r="111" spans="2:65" s="1" customFormat="1" ht="21.75" customHeight="1" x14ac:dyDescent="0.2">
      <c r="B111" s="33"/>
      <c r="C111" s="129" t="s">
        <v>88</v>
      </c>
      <c r="D111" s="129" t="s">
        <v>153</v>
      </c>
      <c r="E111" s="130" t="s">
        <v>163</v>
      </c>
      <c r="F111" s="131" t="s">
        <v>164</v>
      </c>
      <c r="G111" s="132" t="s">
        <v>165</v>
      </c>
      <c r="H111" s="133">
        <v>0.2</v>
      </c>
      <c r="I111" s="134"/>
      <c r="J111" s="135">
        <f>ROUND(I111*H111,2)</f>
        <v>0</v>
      </c>
      <c r="K111" s="131" t="s">
        <v>166</v>
      </c>
      <c r="L111" s="33"/>
      <c r="M111" s="136" t="s">
        <v>19</v>
      </c>
      <c r="N111" s="137" t="s">
        <v>47</v>
      </c>
      <c r="P111" s="138">
        <f>O111*H111</f>
        <v>0</v>
      </c>
      <c r="Q111" s="138">
        <v>0.26723000000000002</v>
      </c>
      <c r="R111" s="138">
        <f>Q111*H111</f>
        <v>5.3446000000000007E-2</v>
      </c>
      <c r="S111" s="138">
        <v>0</v>
      </c>
      <c r="T111" s="138">
        <f>S111*H111</f>
        <v>0</v>
      </c>
      <c r="U111" s="331" t="s">
        <v>167</v>
      </c>
      <c r="V111" s="1">
        <f t="shared" si="0"/>
        <v>0</v>
      </c>
      <c r="AR111" s="140" t="s">
        <v>157</v>
      </c>
      <c r="AT111" s="140" t="s">
        <v>153</v>
      </c>
      <c r="AU111" s="140" t="s">
        <v>88</v>
      </c>
      <c r="AY111" s="18" t="s">
        <v>150</v>
      </c>
      <c r="BE111" s="141">
        <f>IF(N111="základní",J111,0)</f>
        <v>0</v>
      </c>
      <c r="BF111" s="141">
        <f>IF(N111="snížená",J111,0)</f>
        <v>0</v>
      </c>
      <c r="BG111" s="141">
        <f>IF(N111="zákl. přenesená",J111,0)</f>
        <v>0</v>
      </c>
      <c r="BH111" s="141">
        <f>IF(N111="sníž. přenesená",J111,0)</f>
        <v>0</v>
      </c>
      <c r="BI111" s="141">
        <f>IF(N111="nulová",J111,0)</f>
        <v>0</v>
      </c>
      <c r="BJ111" s="18" t="s">
        <v>88</v>
      </c>
      <c r="BK111" s="141">
        <f>ROUND(I111*H111,2)</f>
        <v>0</v>
      </c>
      <c r="BL111" s="18" t="s">
        <v>157</v>
      </c>
      <c r="BM111" s="140" t="s">
        <v>168</v>
      </c>
    </row>
    <row r="112" spans="2:65" s="1" customFormat="1" ht="11.25" x14ac:dyDescent="0.2">
      <c r="B112" s="33"/>
      <c r="D112" s="160" t="s">
        <v>169</v>
      </c>
      <c r="F112" s="161" t="s">
        <v>170</v>
      </c>
      <c r="I112" s="162"/>
      <c r="L112" s="33"/>
      <c r="M112" s="163"/>
      <c r="U112" s="335"/>
      <c r="V112" s="1" t="str">
        <f t="shared" si="0"/>
        <v/>
      </c>
      <c r="AT112" s="18" t="s">
        <v>169</v>
      </c>
      <c r="AU112" s="18" t="s">
        <v>88</v>
      </c>
    </row>
    <row r="113" spans="2:65" s="13" customFormat="1" ht="11.25" x14ac:dyDescent="0.2">
      <c r="B113" s="148"/>
      <c r="D113" s="143" t="s">
        <v>159</v>
      </c>
      <c r="E113" s="149" t="s">
        <v>19</v>
      </c>
      <c r="F113" s="150" t="s">
        <v>171</v>
      </c>
      <c r="H113" s="151">
        <v>0.2</v>
      </c>
      <c r="I113" s="152"/>
      <c r="L113" s="148"/>
      <c r="M113" s="153"/>
      <c r="U113" s="333"/>
      <c r="V113" s="1" t="str">
        <f t="shared" si="0"/>
        <v/>
      </c>
      <c r="AT113" s="149" t="s">
        <v>159</v>
      </c>
      <c r="AU113" s="149" t="s">
        <v>88</v>
      </c>
      <c r="AV113" s="13" t="s">
        <v>88</v>
      </c>
      <c r="AW113" s="13" t="s">
        <v>36</v>
      </c>
      <c r="AX113" s="13" t="s">
        <v>75</v>
      </c>
      <c r="AY113" s="149" t="s">
        <v>150</v>
      </c>
    </row>
    <row r="114" spans="2:65" s="14" customFormat="1" ht="11.25" x14ac:dyDescent="0.2">
      <c r="B114" s="154"/>
      <c r="D114" s="143" t="s">
        <v>159</v>
      </c>
      <c r="E114" s="155" t="s">
        <v>19</v>
      </c>
      <c r="F114" s="156" t="s">
        <v>162</v>
      </c>
      <c r="H114" s="157">
        <v>0.2</v>
      </c>
      <c r="I114" s="158"/>
      <c r="L114" s="154"/>
      <c r="M114" s="159"/>
      <c r="U114" s="334"/>
      <c r="V114" s="1" t="str">
        <f t="shared" si="0"/>
        <v/>
      </c>
      <c r="AT114" s="155" t="s">
        <v>159</v>
      </c>
      <c r="AU114" s="155" t="s">
        <v>88</v>
      </c>
      <c r="AV114" s="14" t="s">
        <v>157</v>
      </c>
      <c r="AW114" s="14" t="s">
        <v>36</v>
      </c>
      <c r="AX114" s="14" t="s">
        <v>82</v>
      </c>
      <c r="AY114" s="155" t="s">
        <v>150</v>
      </c>
    </row>
    <row r="115" spans="2:65" s="1" customFormat="1" ht="16.5" customHeight="1" x14ac:dyDescent="0.2">
      <c r="B115" s="33"/>
      <c r="C115" s="129" t="s">
        <v>151</v>
      </c>
      <c r="D115" s="129" t="s">
        <v>153</v>
      </c>
      <c r="E115" s="130" t="s">
        <v>172</v>
      </c>
      <c r="F115" s="131" t="s">
        <v>173</v>
      </c>
      <c r="G115" s="132" t="s">
        <v>165</v>
      </c>
      <c r="H115" s="133">
        <v>0.88</v>
      </c>
      <c r="I115" s="134"/>
      <c r="J115" s="135">
        <f>ROUND(I115*H115,2)</f>
        <v>0</v>
      </c>
      <c r="K115" s="131" t="s">
        <v>19</v>
      </c>
      <c r="L115" s="33"/>
      <c r="M115" s="136" t="s">
        <v>19</v>
      </c>
      <c r="N115" s="137" t="s">
        <v>47</v>
      </c>
      <c r="P115" s="138">
        <f>O115*H115</f>
        <v>0</v>
      </c>
      <c r="Q115" s="138">
        <v>6.4519999999999994E-2</v>
      </c>
      <c r="R115" s="138">
        <f>Q115*H115</f>
        <v>5.6777599999999998E-2</v>
      </c>
      <c r="S115" s="138">
        <v>0</v>
      </c>
      <c r="T115" s="138">
        <f>S115*H115</f>
        <v>0</v>
      </c>
      <c r="U115" s="331" t="s">
        <v>167</v>
      </c>
      <c r="V115" s="1">
        <f t="shared" si="0"/>
        <v>0</v>
      </c>
      <c r="AR115" s="140" t="s">
        <v>157</v>
      </c>
      <c r="AT115" s="140" t="s">
        <v>153</v>
      </c>
      <c r="AU115" s="140" t="s">
        <v>88</v>
      </c>
      <c r="AY115" s="18" t="s">
        <v>150</v>
      </c>
      <c r="BE115" s="141">
        <f>IF(N115="základní",J115,0)</f>
        <v>0</v>
      </c>
      <c r="BF115" s="141">
        <f>IF(N115="snížená",J115,0)</f>
        <v>0</v>
      </c>
      <c r="BG115" s="141">
        <f>IF(N115="zákl. přenesená",J115,0)</f>
        <v>0</v>
      </c>
      <c r="BH115" s="141">
        <f>IF(N115="sníž. přenesená",J115,0)</f>
        <v>0</v>
      </c>
      <c r="BI115" s="141">
        <f>IF(N115="nulová",J115,0)</f>
        <v>0</v>
      </c>
      <c r="BJ115" s="18" t="s">
        <v>88</v>
      </c>
      <c r="BK115" s="141">
        <f>ROUND(I115*H115,2)</f>
        <v>0</v>
      </c>
      <c r="BL115" s="18" t="s">
        <v>157</v>
      </c>
      <c r="BM115" s="140" t="s">
        <v>174</v>
      </c>
    </row>
    <row r="116" spans="2:65" s="13" customFormat="1" ht="11.25" x14ac:dyDescent="0.2">
      <c r="B116" s="148"/>
      <c r="D116" s="143" t="s">
        <v>159</v>
      </c>
      <c r="E116" s="149" t="s">
        <v>19</v>
      </c>
      <c r="F116" s="150" t="s">
        <v>175</v>
      </c>
      <c r="H116" s="151">
        <v>0.88</v>
      </c>
      <c r="I116" s="152"/>
      <c r="L116" s="148"/>
      <c r="M116" s="153"/>
      <c r="U116" s="333"/>
      <c r="V116" s="1" t="str">
        <f t="shared" si="0"/>
        <v/>
      </c>
      <c r="AT116" s="149" t="s">
        <v>159</v>
      </c>
      <c r="AU116" s="149" t="s">
        <v>88</v>
      </c>
      <c r="AV116" s="13" t="s">
        <v>88</v>
      </c>
      <c r="AW116" s="13" t="s">
        <v>36</v>
      </c>
      <c r="AX116" s="13" t="s">
        <v>75</v>
      </c>
      <c r="AY116" s="149" t="s">
        <v>150</v>
      </c>
    </row>
    <row r="117" spans="2:65" s="14" customFormat="1" ht="11.25" x14ac:dyDescent="0.2">
      <c r="B117" s="154"/>
      <c r="D117" s="143" t="s">
        <v>159</v>
      </c>
      <c r="E117" s="155" t="s">
        <v>19</v>
      </c>
      <c r="F117" s="156" t="s">
        <v>162</v>
      </c>
      <c r="H117" s="157">
        <v>0.88</v>
      </c>
      <c r="I117" s="158"/>
      <c r="L117" s="154"/>
      <c r="M117" s="159"/>
      <c r="U117" s="334"/>
      <c r="V117" s="1" t="str">
        <f t="shared" si="0"/>
        <v/>
      </c>
      <c r="AT117" s="155" t="s">
        <v>159</v>
      </c>
      <c r="AU117" s="155" t="s">
        <v>88</v>
      </c>
      <c r="AV117" s="14" t="s">
        <v>157</v>
      </c>
      <c r="AW117" s="14" t="s">
        <v>36</v>
      </c>
      <c r="AX117" s="14" t="s">
        <v>82</v>
      </c>
      <c r="AY117" s="155" t="s">
        <v>150</v>
      </c>
    </row>
    <row r="118" spans="2:65" s="1" customFormat="1" ht="24.2" customHeight="1" x14ac:dyDescent="0.2">
      <c r="B118" s="33"/>
      <c r="C118" s="129" t="s">
        <v>157</v>
      </c>
      <c r="D118" s="129" t="s">
        <v>153</v>
      </c>
      <c r="E118" s="130" t="s">
        <v>176</v>
      </c>
      <c r="F118" s="131" t="s">
        <v>177</v>
      </c>
      <c r="G118" s="132" t="s">
        <v>178</v>
      </c>
      <c r="H118" s="133">
        <v>1</v>
      </c>
      <c r="I118" s="134"/>
      <c r="J118" s="135">
        <f>ROUND(I118*H118,2)</f>
        <v>0</v>
      </c>
      <c r="K118" s="131" t="s">
        <v>166</v>
      </c>
      <c r="L118" s="33"/>
      <c r="M118" s="136" t="s">
        <v>19</v>
      </c>
      <c r="N118" s="137" t="s">
        <v>47</v>
      </c>
      <c r="P118" s="138">
        <f>O118*H118</f>
        <v>0</v>
      </c>
      <c r="Q118" s="138">
        <v>4.8430000000000001E-2</v>
      </c>
      <c r="R118" s="138">
        <f>Q118*H118</f>
        <v>4.8430000000000001E-2</v>
      </c>
      <c r="S118" s="138">
        <v>0</v>
      </c>
      <c r="T118" s="138">
        <f>S118*H118</f>
        <v>0</v>
      </c>
      <c r="U118" s="331" t="s">
        <v>167</v>
      </c>
      <c r="V118" s="1">
        <f t="shared" si="0"/>
        <v>0</v>
      </c>
      <c r="AR118" s="140" t="s">
        <v>157</v>
      </c>
      <c r="AT118" s="140" t="s">
        <v>153</v>
      </c>
      <c r="AU118" s="140" t="s">
        <v>88</v>
      </c>
      <c r="AY118" s="18" t="s">
        <v>150</v>
      </c>
      <c r="BE118" s="141">
        <f>IF(N118="základní",J118,0)</f>
        <v>0</v>
      </c>
      <c r="BF118" s="141">
        <f>IF(N118="snížená",J118,0)</f>
        <v>0</v>
      </c>
      <c r="BG118" s="141">
        <f>IF(N118="zákl. přenesená",J118,0)</f>
        <v>0</v>
      </c>
      <c r="BH118" s="141">
        <f>IF(N118="sníž. přenesená",J118,0)</f>
        <v>0</v>
      </c>
      <c r="BI118" s="141">
        <f>IF(N118="nulová",J118,0)</f>
        <v>0</v>
      </c>
      <c r="BJ118" s="18" t="s">
        <v>88</v>
      </c>
      <c r="BK118" s="141">
        <f>ROUND(I118*H118,2)</f>
        <v>0</v>
      </c>
      <c r="BL118" s="18" t="s">
        <v>157</v>
      </c>
      <c r="BM118" s="140" t="s">
        <v>179</v>
      </c>
    </row>
    <row r="119" spans="2:65" s="1" customFormat="1" ht="11.25" x14ac:dyDescent="0.2">
      <c r="B119" s="33"/>
      <c r="D119" s="160" t="s">
        <v>169</v>
      </c>
      <c r="F119" s="161" t="s">
        <v>180</v>
      </c>
      <c r="I119" s="162"/>
      <c r="L119" s="33"/>
      <c r="M119" s="163"/>
      <c r="U119" s="335"/>
      <c r="V119" s="1" t="str">
        <f t="shared" si="0"/>
        <v/>
      </c>
      <c r="AT119" s="18" t="s">
        <v>169</v>
      </c>
      <c r="AU119" s="18" t="s">
        <v>88</v>
      </c>
    </row>
    <row r="120" spans="2:65" s="13" customFormat="1" ht="11.25" x14ac:dyDescent="0.2">
      <c r="B120" s="148"/>
      <c r="D120" s="143" t="s">
        <v>159</v>
      </c>
      <c r="E120" s="149" t="s">
        <v>19</v>
      </c>
      <c r="F120" s="150" t="s">
        <v>181</v>
      </c>
      <c r="H120" s="151">
        <v>1</v>
      </c>
      <c r="I120" s="152"/>
      <c r="L120" s="148"/>
      <c r="M120" s="153"/>
      <c r="U120" s="333"/>
      <c r="V120" s="1" t="str">
        <f t="shared" si="0"/>
        <v/>
      </c>
      <c r="AT120" s="149" t="s">
        <v>159</v>
      </c>
      <c r="AU120" s="149" t="s">
        <v>88</v>
      </c>
      <c r="AV120" s="13" t="s">
        <v>88</v>
      </c>
      <c r="AW120" s="13" t="s">
        <v>36</v>
      </c>
      <c r="AX120" s="13" t="s">
        <v>75</v>
      </c>
      <c r="AY120" s="149" t="s">
        <v>150</v>
      </c>
    </row>
    <row r="121" spans="2:65" s="14" customFormat="1" ht="11.25" x14ac:dyDescent="0.2">
      <c r="B121" s="154"/>
      <c r="D121" s="143" t="s">
        <v>159</v>
      </c>
      <c r="E121" s="155" t="s">
        <v>19</v>
      </c>
      <c r="F121" s="156" t="s">
        <v>162</v>
      </c>
      <c r="H121" s="157">
        <v>1</v>
      </c>
      <c r="I121" s="158"/>
      <c r="L121" s="154"/>
      <c r="M121" s="159"/>
      <c r="U121" s="334"/>
      <c r="V121" s="1" t="str">
        <f t="shared" si="0"/>
        <v/>
      </c>
      <c r="AT121" s="155" t="s">
        <v>159</v>
      </c>
      <c r="AU121" s="155" t="s">
        <v>88</v>
      </c>
      <c r="AV121" s="14" t="s">
        <v>157</v>
      </c>
      <c r="AW121" s="14" t="s">
        <v>36</v>
      </c>
      <c r="AX121" s="14" t="s">
        <v>82</v>
      </c>
      <c r="AY121" s="155" t="s">
        <v>150</v>
      </c>
    </row>
    <row r="122" spans="2:65" s="11" customFormat="1" ht="22.9" customHeight="1" x14ac:dyDescent="0.2">
      <c r="B122" s="117"/>
      <c r="D122" s="118" t="s">
        <v>74</v>
      </c>
      <c r="E122" s="127" t="s">
        <v>182</v>
      </c>
      <c r="F122" s="127" t="s">
        <v>183</v>
      </c>
      <c r="I122" s="120"/>
      <c r="J122" s="128">
        <f>BK122</f>
        <v>0</v>
      </c>
      <c r="L122" s="117"/>
      <c r="M122" s="122"/>
      <c r="P122" s="123">
        <f>SUM(P123:P185)</f>
        <v>0</v>
      </c>
      <c r="R122" s="123">
        <f>SUM(R123:R185)</f>
        <v>2.3428476699999998</v>
      </c>
      <c r="T122" s="123">
        <f>SUM(T123:T185)</f>
        <v>5.1744930000000001E-2</v>
      </c>
      <c r="U122" s="330"/>
      <c r="V122" s="1" t="str">
        <f t="shared" si="0"/>
        <v/>
      </c>
      <c r="AR122" s="118" t="s">
        <v>82</v>
      </c>
      <c r="AT122" s="125" t="s">
        <v>74</v>
      </c>
      <c r="AU122" s="125" t="s">
        <v>82</v>
      </c>
      <c r="AY122" s="118" t="s">
        <v>150</v>
      </c>
      <c r="BK122" s="126">
        <f>SUM(BK123:BK185)</f>
        <v>0</v>
      </c>
    </row>
    <row r="123" spans="2:65" s="1" customFormat="1" ht="16.5" customHeight="1" x14ac:dyDescent="0.2">
      <c r="B123" s="33"/>
      <c r="C123" s="129" t="s">
        <v>184</v>
      </c>
      <c r="D123" s="129" t="s">
        <v>153</v>
      </c>
      <c r="E123" s="130" t="s">
        <v>185</v>
      </c>
      <c r="F123" s="131" t="s">
        <v>186</v>
      </c>
      <c r="G123" s="132" t="s">
        <v>165</v>
      </c>
      <c r="H123" s="133">
        <v>31</v>
      </c>
      <c r="I123" s="134"/>
      <c r="J123" s="135">
        <f>ROUND(I123*H123,2)</f>
        <v>0</v>
      </c>
      <c r="K123" s="131" t="s">
        <v>166</v>
      </c>
      <c r="L123" s="33"/>
      <c r="M123" s="136" t="s">
        <v>19</v>
      </c>
      <c r="N123" s="137" t="s">
        <v>47</v>
      </c>
      <c r="P123" s="138">
        <f>O123*H123</f>
        <v>0</v>
      </c>
      <c r="Q123" s="138">
        <v>6.0000000000000002E-5</v>
      </c>
      <c r="R123" s="138">
        <f>Q123*H123</f>
        <v>1.8600000000000001E-3</v>
      </c>
      <c r="S123" s="138">
        <v>6.0000000000000002E-5</v>
      </c>
      <c r="T123" s="138">
        <f>S123*H123</f>
        <v>1.8600000000000001E-3</v>
      </c>
      <c r="U123" s="331" t="s">
        <v>19</v>
      </c>
      <c r="V123" s="1" t="str">
        <f t="shared" si="0"/>
        <v/>
      </c>
      <c r="AR123" s="140" t="s">
        <v>157</v>
      </c>
      <c r="AT123" s="140" t="s">
        <v>153</v>
      </c>
      <c r="AU123" s="140" t="s">
        <v>88</v>
      </c>
      <c r="AY123" s="18" t="s">
        <v>150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8" t="s">
        <v>88</v>
      </c>
      <c r="BK123" s="141">
        <f>ROUND(I123*H123,2)</f>
        <v>0</v>
      </c>
      <c r="BL123" s="18" t="s">
        <v>157</v>
      </c>
      <c r="BM123" s="140" t="s">
        <v>187</v>
      </c>
    </row>
    <row r="124" spans="2:65" s="1" customFormat="1" ht="11.25" x14ac:dyDescent="0.2">
      <c r="B124" s="33"/>
      <c r="D124" s="160" t="s">
        <v>169</v>
      </c>
      <c r="F124" s="161" t="s">
        <v>188</v>
      </c>
      <c r="I124" s="162"/>
      <c r="L124" s="33"/>
      <c r="M124" s="163"/>
      <c r="U124" s="335"/>
      <c r="V124" s="1" t="str">
        <f t="shared" si="0"/>
        <v/>
      </c>
      <c r="AT124" s="18" t="s">
        <v>169</v>
      </c>
      <c r="AU124" s="18" t="s">
        <v>88</v>
      </c>
    </row>
    <row r="125" spans="2:65" s="13" customFormat="1" ht="11.25" x14ac:dyDescent="0.2">
      <c r="B125" s="148"/>
      <c r="D125" s="143" t="s">
        <v>159</v>
      </c>
      <c r="E125" s="149" t="s">
        <v>19</v>
      </c>
      <c r="F125" s="150" t="s">
        <v>189</v>
      </c>
      <c r="H125" s="151">
        <v>29</v>
      </c>
      <c r="I125" s="152"/>
      <c r="L125" s="148"/>
      <c r="M125" s="153"/>
      <c r="U125" s="333"/>
      <c r="V125" s="1" t="str">
        <f t="shared" si="0"/>
        <v/>
      </c>
      <c r="AT125" s="149" t="s">
        <v>159</v>
      </c>
      <c r="AU125" s="149" t="s">
        <v>88</v>
      </c>
      <c r="AV125" s="13" t="s">
        <v>88</v>
      </c>
      <c r="AW125" s="13" t="s">
        <v>36</v>
      </c>
      <c r="AX125" s="13" t="s">
        <v>75</v>
      </c>
      <c r="AY125" s="149" t="s">
        <v>150</v>
      </c>
    </row>
    <row r="126" spans="2:65" s="13" customFormat="1" ht="11.25" x14ac:dyDescent="0.2">
      <c r="B126" s="148"/>
      <c r="D126" s="143" t="s">
        <v>159</v>
      </c>
      <c r="E126" s="149" t="s">
        <v>19</v>
      </c>
      <c r="F126" s="150" t="s">
        <v>190</v>
      </c>
      <c r="H126" s="151">
        <v>2</v>
      </c>
      <c r="I126" s="152"/>
      <c r="L126" s="148"/>
      <c r="M126" s="153"/>
      <c r="U126" s="333"/>
      <c r="V126" s="1" t="str">
        <f t="shared" si="0"/>
        <v/>
      </c>
      <c r="AT126" s="149" t="s">
        <v>159</v>
      </c>
      <c r="AU126" s="149" t="s">
        <v>88</v>
      </c>
      <c r="AV126" s="13" t="s">
        <v>88</v>
      </c>
      <c r="AW126" s="13" t="s">
        <v>36</v>
      </c>
      <c r="AX126" s="13" t="s">
        <v>75</v>
      </c>
      <c r="AY126" s="149" t="s">
        <v>150</v>
      </c>
    </row>
    <row r="127" spans="2:65" s="14" customFormat="1" ht="11.25" x14ac:dyDescent="0.2">
      <c r="B127" s="154"/>
      <c r="D127" s="143" t="s">
        <v>159</v>
      </c>
      <c r="E127" s="155" t="s">
        <v>19</v>
      </c>
      <c r="F127" s="156" t="s">
        <v>162</v>
      </c>
      <c r="H127" s="157">
        <v>31</v>
      </c>
      <c r="I127" s="158"/>
      <c r="L127" s="154"/>
      <c r="M127" s="159"/>
      <c r="U127" s="334"/>
      <c r="V127" s="1" t="str">
        <f t="shared" si="0"/>
        <v/>
      </c>
      <c r="AT127" s="155" t="s">
        <v>159</v>
      </c>
      <c r="AU127" s="155" t="s">
        <v>88</v>
      </c>
      <c r="AV127" s="14" t="s">
        <v>157</v>
      </c>
      <c r="AW127" s="14" t="s">
        <v>36</v>
      </c>
      <c r="AX127" s="14" t="s">
        <v>82</v>
      </c>
      <c r="AY127" s="155" t="s">
        <v>150</v>
      </c>
    </row>
    <row r="128" spans="2:65" s="1" customFormat="1" ht="24.2" customHeight="1" x14ac:dyDescent="0.2">
      <c r="B128" s="33"/>
      <c r="C128" s="129" t="s">
        <v>182</v>
      </c>
      <c r="D128" s="129" t="s">
        <v>153</v>
      </c>
      <c r="E128" s="130" t="s">
        <v>191</v>
      </c>
      <c r="F128" s="131" t="s">
        <v>192</v>
      </c>
      <c r="G128" s="132" t="s">
        <v>165</v>
      </c>
      <c r="H128" s="133">
        <v>2.4929999999999999</v>
      </c>
      <c r="I128" s="134"/>
      <c r="J128" s="135">
        <f>ROUND(I128*H128,2)</f>
        <v>0</v>
      </c>
      <c r="K128" s="131" t="s">
        <v>166</v>
      </c>
      <c r="L128" s="33"/>
      <c r="M128" s="136" t="s">
        <v>19</v>
      </c>
      <c r="N128" s="137" t="s">
        <v>47</v>
      </c>
      <c r="P128" s="138">
        <f>O128*H128</f>
        <v>0</v>
      </c>
      <c r="Q128" s="138">
        <v>1.9290000000000002E-2</v>
      </c>
      <c r="R128" s="138">
        <f>Q128*H128</f>
        <v>4.8089970000000003E-2</v>
      </c>
      <c r="S128" s="138">
        <v>0.02</v>
      </c>
      <c r="T128" s="138">
        <f>S128*H128</f>
        <v>4.9860000000000002E-2</v>
      </c>
      <c r="U128" s="331" t="s">
        <v>19</v>
      </c>
      <c r="V128" s="1" t="str">
        <f t="shared" si="0"/>
        <v/>
      </c>
      <c r="AR128" s="140" t="s">
        <v>157</v>
      </c>
      <c r="AT128" s="140" t="s">
        <v>153</v>
      </c>
      <c r="AU128" s="140" t="s">
        <v>88</v>
      </c>
      <c r="AY128" s="18" t="s">
        <v>150</v>
      </c>
      <c r="BE128" s="141">
        <f>IF(N128="základní",J128,0)</f>
        <v>0</v>
      </c>
      <c r="BF128" s="141">
        <f>IF(N128="snížená",J128,0)</f>
        <v>0</v>
      </c>
      <c r="BG128" s="141">
        <f>IF(N128="zákl. přenesená",J128,0)</f>
        <v>0</v>
      </c>
      <c r="BH128" s="141">
        <f>IF(N128="sníž. přenesená",J128,0)</f>
        <v>0</v>
      </c>
      <c r="BI128" s="141">
        <f>IF(N128="nulová",J128,0)</f>
        <v>0</v>
      </c>
      <c r="BJ128" s="18" t="s">
        <v>88</v>
      </c>
      <c r="BK128" s="141">
        <f>ROUND(I128*H128,2)</f>
        <v>0</v>
      </c>
      <c r="BL128" s="18" t="s">
        <v>157</v>
      </c>
      <c r="BM128" s="140" t="s">
        <v>193</v>
      </c>
    </row>
    <row r="129" spans="2:65" s="1" customFormat="1" ht="11.25" x14ac:dyDescent="0.2">
      <c r="B129" s="33"/>
      <c r="D129" s="160" t="s">
        <v>169</v>
      </c>
      <c r="F129" s="161" t="s">
        <v>194</v>
      </c>
      <c r="I129" s="162"/>
      <c r="L129" s="33"/>
      <c r="M129" s="163"/>
      <c r="U129" s="335"/>
      <c r="V129" s="1" t="str">
        <f t="shared" si="0"/>
        <v/>
      </c>
      <c r="AT129" s="18" t="s">
        <v>169</v>
      </c>
      <c r="AU129" s="18" t="s">
        <v>88</v>
      </c>
    </row>
    <row r="130" spans="2:65" s="12" customFormat="1" ht="11.25" x14ac:dyDescent="0.2">
      <c r="B130" s="142"/>
      <c r="D130" s="143" t="s">
        <v>159</v>
      </c>
      <c r="E130" s="144" t="s">
        <v>19</v>
      </c>
      <c r="F130" s="145" t="s">
        <v>195</v>
      </c>
      <c r="H130" s="144" t="s">
        <v>19</v>
      </c>
      <c r="I130" s="146"/>
      <c r="L130" s="142"/>
      <c r="M130" s="147"/>
      <c r="U130" s="332"/>
      <c r="V130" s="1" t="str">
        <f t="shared" si="0"/>
        <v/>
      </c>
      <c r="AT130" s="144" t="s">
        <v>159</v>
      </c>
      <c r="AU130" s="144" t="s">
        <v>88</v>
      </c>
      <c r="AV130" s="12" t="s">
        <v>82</v>
      </c>
      <c r="AW130" s="12" t="s">
        <v>36</v>
      </c>
      <c r="AX130" s="12" t="s">
        <v>75</v>
      </c>
      <c r="AY130" s="144" t="s">
        <v>150</v>
      </c>
    </row>
    <row r="131" spans="2:65" s="13" customFormat="1" ht="11.25" x14ac:dyDescent="0.2">
      <c r="B131" s="148"/>
      <c r="D131" s="143" t="s">
        <v>159</v>
      </c>
      <c r="E131" s="149" t="s">
        <v>19</v>
      </c>
      <c r="F131" s="150" t="s">
        <v>196</v>
      </c>
      <c r="H131" s="151">
        <v>2.4929999999999999</v>
      </c>
      <c r="I131" s="152"/>
      <c r="L131" s="148"/>
      <c r="M131" s="153"/>
      <c r="U131" s="333"/>
      <c r="V131" s="1" t="str">
        <f t="shared" si="0"/>
        <v/>
      </c>
      <c r="AT131" s="149" t="s">
        <v>159</v>
      </c>
      <c r="AU131" s="149" t="s">
        <v>88</v>
      </c>
      <c r="AV131" s="13" t="s">
        <v>88</v>
      </c>
      <c r="AW131" s="13" t="s">
        <v>36</v>
      </c>
      <c r="AX131" s="13" t="s">
        <v>75</v>
      </c>
      <c r="AY131" s="149" t="s">
        <v>150</v>
      </c>
    </row>
    <row r="132" spans="2:65" s="14" customFormat="1" ht="11.25" x14ac:dyDescent="0.2">
      <c r="B132" s="154"/>
      <c r="D132" s="143" t="s">
        <v>159</v>
      </c>
      <c r="E132" s="155" t="s">
        <v>19</v>
      </c>
      <c r="F132" s="156" t="s">
        <v>162</v>
      </c>
      <c r="H132" s="157">
        <v>2.4929999999999999</v>
      </c>
      <c r="I132" s="158"/>
      <c r="L132" s="154"/>
      <c r="M132" s="159"/>
      <c r="U132" s="334"/>
      <c r="V132" s="1" t="str">
        <f t="shared" si="0"/>
        <v/>
      </c>
      <c r="AT132" s="155" t="s">
        <v>159</v>
      </c>
      <c r="AU132" s="155" t="s">
        <v>88</v>
      </c>
      <c r="AV132" s="14" t="s">
        <v>157</v>
      </c>
      <c r="AW132" s="14" t="s">
        <v>36</v>
      </c>
      <c r="AX132" s="14" t="s">
        <v>82</v>
      </c>
      <c r="AY132" s="155" t="s">
        <v>150</v>
      </c>
    </row>
    <row r="133" spans="2:65" s="1" customFormat="1" ht="24.2" customHeight="1" x14ac:dyDescent="0.2">
      <c r="B133" s="33"/>
      <c r="C133" s="129" t="s">
        <v>197</v>
      </c>
      <c r="D133" s="129" t="s">
        <v>153</v>
      </c>
      <c r="E133" s="130" t="s">
        <v>198</v>
      </c>
      <c r="F133" s="131" t="s">
        <v>199</v>
      </c>
      <c r="G133" s="132" t="s">
        <v>165</v>
      </c>
      <c r="H133" s="133">
        <v>2.4929999999999999</v>
      </c>
      <c r="I133" s="134"/>
      <c r="J133" s="135">
        <f>ROUND(I133*H133,2)</f>
        <v>0</v>
      </c>
      <c r="K133" s="131" t="s">
        <v>166</v>
      </c>
      <c r="L133" s="33"/>
      <c r="M133" s="136" t="s">
        <v>19</v>
      </c>
      <c r="N133" s="137" t="s">
        <v>47</v>
      </c>
      <c r="P133" s="138">
        <f>O133*H133</f>
        <v>0</v>
      </c>
      <c r="Q133" s="138">
        <v>0</v>
      </c>
      <c r="R133" s="138">
        <f>Q133*H133</f>
        <v>0</v>
      </c>
      <c r="S133" s="138">
        <v>1.0000000000000001E-5</v>
      </c>
      <c r="T133" s="138">
        <f>S133*H133</f>
        <v>2.493E-5</v>
      </c>
      <c r="U133" s="331" t="s">
        <v>19</v>
      </c>
      <c r="V133" s="1" t="str">
        <f t="shared" si="0"/>
        <v/>
      </c>
      <c r="AR133" s="140" t="s">
        <v>157</v>
      </c>
      <c r="AT133" s="140" t="s">
        <v>153</v>
      </c>
      <c r="AU133" s="140" t="s">
        <v>88</v>
      </c>
      <c r="AY133" s="18" t="s">
        <v>150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18" t="s">
        <v>88</v>
      </c>
      <c r="BK133" s="141">
        <f>ROUND(I133*H133,2)</f>
        <v>0</v>
      </c>
      <c r="BL133" s="18" t="s">
        <v>157</v>
      </c>
      <c r="BM133" s="140" t="s">
        <v>200</v>
      </c>
    </row>
    <row r="134" spans="2:65" s="1" customFormat="1" ht="11.25" x14ac:dyDescent="0.2">
      <c r="B134" s="33"/>
      <c r="D134" s="160" t="s">
        <v>169</v>
      </c>
      <c r="F134" s="161" t="s">
        <v>201</v>
      </c>
      <c r="I134" s="162"/>
      <c r="L134" s="33"/>
      <c r="M134" s="163"/>
      <c r="U134" s="335"/>
      <c r="V134" s="1" t="str">
        <f t="shared" si="0"/>
        <v/>
      </c>
      <c r="AT134" s="18" t="s">
        <v>169</v>
      </c>
      <c r="AU134" s="18" t="s">
        <v>88</v>
      </c>
    </row>
    <row r="135" spans="2:65" s="1" customFormat="1" ht="16.5" customHeight="1" x14ac:dyDescent="0.2">
      <c r="B135" s="33"/>
      <c r="C135" s="129" t="s">
        <v>202</v>
      </c>
      <c r="D135" s="129" t="s">
        <v>153</v>
      </c>
      <c r="E135" s="130" t="s">
        <v>203</v>
      </c>
      <c r="F135" s="131" t="s">
        <v>204</v>
      </c>
      <c r="G135" s="132" t="s">
        <v>178</v>
      </c>
      <c r="H135" s="133">
        <v>3</v>
      </c>
      <c r="I135" s="134"/>
      <c r="J135" s="135">
        <f>ROUND(I135*H135,2)</f>
        <v>0</v>
      </c>
      <c r="K135" s="131" t="s">
        <v>19</v>
      </c>
      <c r="L135" s="33"/>
      <c r="M135" s="136" t="s">
        <v>19</v>
      </c>
      <c r="N135" s="137" t="s">
        <v>47</v>
      </c>
      <c r="P135" s="138">
        <f>O135*H135</f>
        <v>0</v>
      </c>
      <c r="Q135" s="138">
        <v>0.05</v>
      </c>
      <c r="R135" s="138">
        <f>Q135*H135</f>
        <v>0.15000000000000002</v>
      </c>
      <c r="S135" s="138">
        <v>0</v>
      </c>
      <c r="T135" s="138">
        <f>S135*H135</f>
        <v>0</v>
      </c>
      <c r="U135" s="331" t="s">
        <v>19</v>
      </c>
      <c r="V135" s="1" t="str">
        <f t="shared" si="0"/>
        <v/>
      </c>
      <c r="AR135" s="140" t="s">
        <v>205</v>
      </c>
      <c r="AT135" s="140" t="s">
        <v>153</v>
      </c>
      <c r="AU135" s="140" t="s">
        <v>88</v>
      </c>
      <c r="AY135" s="18" t="s">
        <v>150</v>
      </c>
      <c r="BE135" s="141">
        <f>IF(N135="základní",J135,0)</f>
        <v>0</v>
      </c>
      <c r="BF135" s="141">
        <f>IF(N135="snížená",J135,0)</f>
        <v>0</v>
      </c>
      <c r="BG135" s="141">
        <f>IF(N135="zákl. přenesená",J135,0)</f>
        <v>0</v>
      </c>
      <c r="BH135" s="141">
        <f>IF(N135="sníž. přenesená",J135,0)</f>
        <v>0</v>
      </c>
      <c r="BI135" s="141">
        <f>IF(N135="nulová",J135,0)</f>
        <v>0</v>
      </c>
      <c r="BJ135" s="18" t="s">
        <v>88</v>
      </c>
      <c r="BK135" s="141">
        <f>ROUND(I135*H135,2)</f>
        <v>0</v>
      </c>
      <c r="BL135" s="18" t="s">
        <v>205</v>
      </c>
      <c r="BM135" s="140" t="s">
        <v>206</v>
      </c>
    </row>
    <row r="136" spans="2:65" s="13" customFormat="1" ht="11.25" x14ac:dyDescent="0.2">
      <c r="B136" s="148"/>
      <c r="D136" s="143" t="s">
        <v>159</v>
      </c>
      <c r="E136" s="149" t="s">
        <v>19</v>
      </c>
      <c r="F136" s="150" t="s">
        <v>207</v>
      </c>
      <c r="H136" s="151">
        <v>3</v>
      </c>
      <c r="I136" s="152"/>
      <c r="L136" s="148"/>
      <c r="M136" s="153"/>
      <c r="U136" s="333"/>
      <c r="V136" s="1" t="str">
        <f t="shared" si="0"/>
        <v/>
      </c>
      <c r="AT136" s="149" t="s">
        <v>159</v>
      </c>
      <c r="AU136" s="149" t="s">
        <v>88</v>
      </c>
      <c r="AV136" s="13" t="s">
        <v>88</v>
      </c>
      <c r="AW136" s="13" t="s">
        <v>36</v>
      </c>
      <c r="AX136" s="13" t="s">
        <v>82</v>
      </c>
      <c r="AY136" s="149" t="s">
        <v>150</v>
      </c>
    </row>
    <row r="137" spans="2:65" s="1" customFormat="1" ht="16.5" customHeight="1" x14ac:dyDescent="0.2">
      <c r="B137" s="33"/>
      <c r="C137" s="129" t="s">
        <v>208</v>
      </c>
      <c r="D137" s="129" t="s">
        <v>153</v>
      </c>
      <c r="E137" s="130" t="s">
        <v>209</v>
      </c>
      <c r="F137" s="131" t="s">
        <v>210</v>
      </c>
      <c r="G137" s="132" t="s">
        <v>165</v>
      </c>
      <c r="H137" s="133">
        <v>29</v>
      </c>
      <c r="I137" s="134"/>
      <c r="J137" s="135">
        <f>ROUND(I137*H137,2)</f>
        <v>0</v>
      </c>
      <c r="K137" s="131" t="s">
        <v>166</v>
      </c>
      <c r="L137" s="33"/>
      <c r="M137" s="136" t="s">
        <v>19</v>
      </c>
      <c r="N137" s="137" t="s">
        <v>47</v>
      </c>
      <c r="P137" s="138">
        <f>O137*H137</f>
        <v>0</v>
      </c>
      <c r="Q137" s="138">
        <v>3.3E-4</v>
      </c>
      <c r="R137" s="138">
        <f>Q137*H137</f>
        <v>9.5700000000000004E-3</v>
      </c>
      <c r="S137" s="138">
        <v>0</v>
      </c>
      <c r="T137" s="138">
        <f>S137*H137</f>
        <v>0</v>
      </c>
      <c r="U137" s="331" t="s">
        <v>19</v>
      </c>
      <c r="V137" s="1" t="str">
        <f t="shared" si="0"/>
        <v/>
      </c>
      <c r="AR137" s="140" t="s">
        <v>157</v>
      </c>
      <c r="AT137" s="140" t="s">
        <v>153</v>
      </c>
      <c r="AU137" s="140" t="s">
        <v>88</v>
      </c>
      <c r="AY137" s="18" t="s">
        <v>150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8" t="s">
        <v>88</v>
      </c>
      <c r="BK137" s="141">
        <f>ROUND(I137*H137,2)</f>
        <v>0</v>
      </c>
      <c r="BL137" s="18" t="s">
        <v>157</v>
      </c>
      <c r="BM137" s="140" t="s">
        <v>211</v>
      </c>
    </row>
    <row r="138" spans="2:65" s="1" customFormat="1" ht="11.25" x14ac:dyDescent="0.2">
      <c r="B138" s="33"/>
      <c r="D138" s="160" t="s">
        <v>169</v>
      </c>
      <c r="F138" s="161" t="s">
        <v>212</v>
      </c>
      <c r="I138" s="162"/>
      <c r="L138" s="33"/>
      <c r="M138" s="163"/>
      <c r="U138" s="335"/>
      <c r="V138" s="1" t="str">
        <f t="shared" si="0"/>
        <v/>
      </c>
      <c r="AT138" s="18" t="s">
        <v>169</v>
      </c>
      <c r="AU138" s="18" t="s">
        <v>88</v>
      </c>
    </row>
    <row r="139" spans="2:65" s="12" customFormat="1" ht="11.25" x14ac:dyDescent="0.2">
      <c r="B139" s="142"/>
      <c r="D139" s="143" t="s">
        <v>159</v>
      </c>
      <c r="E139" s="144" t="s">
        <v>19</v>
      </c>
      <c r="F139" s="145" t="s">
        <v>213</v>
      </c>
      <c r="H139" s="144" t="s">
        <v>19</v>
      </c>
      <c r="I139" s="146"/>
      <c r="L139" s="142"/>
      <c r="M139" s="147"/>
      <c r="U139" s="332"/>
      <c r="V139" s="1" t="str">
        <f t="shared" si="0"/>
        <v/>
      </c>
      <c r="AT139" s="144" t="s">
        <v>159</v>
      </c>
      <c r="AU139" s="144" t="s">
        <v>88</v>
      </c>
      <c r="AV139" s="12" t="s">
        <v>82</v>
      </c>
      <c r="AW139" s="12" t="s">
        <v>36</v>
      </c>
      <c r="AX139" s="12" t="s">
        <v>75</v>
      </c>
      <c r="AY139" s="144" t="s">
        <v>150</v>
      </c>
    </row>
    <row r="140" spans="2:65" s="13" customFormat="1" ht="11.25" x14ac:dyDescent="0.2">
      <c r="B140" s="148"/>
      <c r="D140" s="143" t="s">
        <v>159</v>
      </c>
      <c r="E140" s="149" t="s">
        <v>19</v>
      </c>
      <c r="F140" s="150" t="s">
        <v>214</v>
      </c>
      <c r="H140" s="151">
        <v>2.86</v>
      </c>
      <c r="I140" s="152"/>
      <c r="L140" s="148"/>
      <c r="M140" s="153"/>
      <c r="U140" s="333"/>
      <c r="V140" s="1" t="str">
        <f t="shared" si="0"/>
        <v/>
      </c>
      <c r="AT140" s="149" t="s">
        <v>159</v>
      </c>
      <c r="AU140" s="149" t="s">
        <v>88</v>
      </c>
      <c r="AV140" s="13" t="s">
        <v>88</v>
      </c>
      <c r="AW140" s="13" t="s">
        <v>36</v>
      </c>
      <c r="AX140" s="13" t="s">
        <v>75</v>
      </c>
      <c r="AY140" s="149" t="s">
        <v>150</v>
      </c>
    </row>
    <row r="141" spans="2:65" s="15" customFormat="1" ht="11.25" x14ac:dyDescent="0.2">
      <c r="B141" s="164"/>
      <c r="D141" s="143" t="s">
        <v>159</v>
      </c>
      <c r="E141" s="165" t="s">
        <v>19</v>
      </c>
      <c r="F141" s="166" t="s">
        <v>215</v>
      </c>
      <c r="H141" s="167">
        <v>2.86</v>
      </c>
      <c r="I141" s="168"/>
      <c r="L141" s="164"/>
      <c r="M141" s="169"/>
      <c r="U141" s="336"/>
      <c r="V141" s="1" t="str">
        <f t="shared" si="0"/>
        <v/>
      </c>
      <c r="AT141" s="165" t="s">
        <v>159</v>
      </c>
      <c r="AU141" s="165" t="s">
        <v>88</v>
      </c>
      <c r="AV141" s="15" t="s">
        <v>151</v>
      </c>
      <c r="AW141" s="15" t="s">
        <v>36</v>
      </c>
      <c r="AX141" s="15" t="s">
        <v>75</v>
      </c>
      <c r="AY141" s="165" t="s">
        <v>150</v>
      </c>
    </row>
    <row r="142" spans="2:65" s="12" customFormat="1" ht="11.25" x14ac:dyDescent="0.2">
      <c r="B142" s="142"/>
      <c r="D142" s="143" t="s">
        <v>159</v>
      </c>
      <c r="E142" s="144" t="s">
        <v>19</v>
      </c>
      <c r="F142" s="145" t="s">
        <v>216</v>
      </c>
      <c r="H142" s="144" t="s">
        <v>19</v>
      </c>
      <c r="I142" s="146"/>
      <c r="L142" s="142"/>
      <c r="M142" s="147"/>
      <c r="U142" s="332"/>
      <c r="V142" s="1" t="str">
        <f t="shared" si="0"/>
        <v/>
      </c>
      <c r="AT142" s="144" t="s">
        <v>159</v>
      </c>
      <c r="AU142" s="144" t="s">
        <v>88</v>
      </c>
      <c r="AV142" s="12" t="s">
        <v>82</v>
      </c>
      <c r="AW142" s="12" t="s">
        <v>36</v>
      </c>
      <c r="AX142" s="12" t="s">
        <v>75</v>
      </c>
      <c r="AY142" s="144" t="s">
        <v>150</v>
      </c>
    </row>
    <row r="143" spans="2:65" s="13" customFormat="1" ht="11.25" x14ac:dyDescent="0.2">
      <c r="B143" s="148"/>
      <c r="D143" s="143" t="s">
        <v>159</v>
      </c>
      <c r="E143" s="149" t="s">
        <v>19</v>
      </c>
      <c r="F143" s="150" t="s">
        <v>217</v>
      </c>
      <c r="H143" s="151">
        <v>4.42</v>
      </c>
      <c r="I143" s="152"/>
      <c r="L143" s="148"/>
      <c r="M143" s="153"/>
      <c r="U143" s="333"/>
      <c r="V143" s="1" t="str">
        <f t="shared" si="0"/>
        <v/>
      </c>
      <c r="AT143" s="149" t="s">
        <v>159</v>
      </c>
      <c r="AU143" s="149" t="s">
        <v>88</v>
      </c>
      <c r="AV143" s="13" t="s">
        <v>88</v>
      </c>
      <c r="AW143" s="13" t="s">
        <v>36</v>
      </c>
      <c r="AX143" s="13" t="s">
        <v>75</v>
      </c>
      <c r="AY143" s="149" t="s">
        <v>150</v>
      </c>
    </row>
    <row r="144" spans="2:65" s="13" customFormat="1" ht="11.25" x14ac:dyDescent="0.2">
      <c r="B144" s="148"/>
      <c r="D144" s="143" t="s">
        <v>159</v>
      </c>
      <c r="E144" s="149" t="s">
        <v>19</v>
      </c>
      <c r="F144" s="150" t="s">
        <v>218</v>
      </c>
      <c r="H144" s="151">
        <v>7.21</v>
      </c>
      <c r="I144" s="152"/>
      <c r="L144" s="148"/>
      <c r="M144" s="153"/>
      <c r="U144" s="333"/>
      <c r="V144" s="1" t="str">
        <f t="shared" si="0"/>
        <v/>
      </c>
      <c r="AT144" s="149" t="s">
        <v>159</v>
      </c>
      <c r="AU144" s="149" t="s">
        <v>88</v>
      </c>
      <c r="AV144" s="13" t="s">
        <v>88</v>
      </c>
      <c r="AW144" s="13" t="s">
        <v>36</v>
      </c>
      <c r="AX144" s="13" t="s">
        <v>75</v>
      </c>
      <c r="AY144" s="149" t="s">
        <v>150</v>
      </c>
    </row>
    <row r="145" spans="2:65" s="13" customFormat="1" ht="11.25" x14ac:dyDescent="0.2">
      <c r="B145" s="148"/>
      <c r="D145" s="143" t="s">
        <v>159</v>
      </c>
      <c r="E145" s="149" t="s">
        <v>19</v>
      </c>
      <c r="F145" s="150" t="s">
        <v>219</v>
      </c>
      <c r="H145" s="151">
        <v>14.51</v>
      </c>
      <c r="I145" s="152"/>
      <c r="L145" s="148"/>
      <c r="M145" s="153"/>
      <c r="U145" s="333"/>
      <c r="V145" s="1" t="str">
        <f t="shared" si="0"/>
        <v/>
      </c>
      <c r="AT145" s="149" t="s">
        <v>159</v>
      </c>
      <c r="AU145" s="149" t="s">
        <v>88</v>
      </c>
      <c r="AV145" s="13" t="s">
        <v>88</v>
      </c>
      <c r="AW145" s="13" t="s">
        <v>36</v>
      </c>
      <c r="AX145" s="13" t="s">
        <v>75</v>
      </c>
      <c r="AY145" s="149" t="s">
        <v>150</v>
      </c>
    </row>
    <row r="146" spans="2:65" s="15" customFormat="1" ht="11.25" x14ac:dyDescent="0.2">
      <c r="B146" s="164"/>
      <c r="D146" s="143" t="s">
        <v>159</v>
      </c>
      <c r="E146" s="165" t="s">
        <v>19</v>
      </c>
      <c r="F146" s="166" t="s">
        <v>215</v>
      </c>
      <c r="H146" s="167">
        <v>26.14</v>
      </c>
      <c r="I146" s="168"/>
      <c r="L146" s="164"/>
      <c r="M146" s="169"/>
      <c r="U146" s="336"/>
      <c r="V146" s="1" t="str">
        <f t="shared" si="0"/>
        <v/>
      </c>
      <c r="AT146" s="165" t="s">
        <v>159</v>
      </c>
      <c r="AU146" s="165" t="s">
        <v>88</v>
      </c>
      <c r="AV146" s="15" t="s">
        <v>151</v>
      </c>
      <c r="AW146" s="15" t="s">
        <v>36</v>
      </c>
      <c r="AX146" s="15" t="s">
        <v>75</v>
      </c>
      <c r="AY146" s="165" t="s">
        <v>150</v>
      </c>
    </row>
    <row r="147" spans="2:65" s="14" customFormat="1" ht="11.25" x14ac:dyDescent="0.2">
      <c r="B147" s="154"/>
      <c r="D147" s="143" t="s">
        <v>159</v>
      </c>
      <c r="E147" s="155" t="s">
        <v>19</v>
      </c>
      <c r="F147" s="156" t="s">
        <v>162</v>
      </c>
      <c r="H147" s="157">
        <v>29</v>
      </c>
      <c r="I147" s="158"/>
      <c r="L147" s="154"/>
      <c r="M147" s="159"/>
      <c r="U147" s="334"/>
      <c r="V147" s="1" t="str">
        <f t="shared" si="0"/>
        <v/>
      </c>
      <c r="AT147" s="155" t="s">
        <v>159</v>
      </c>
      <c r="AU147" s="155" t="s">
        <v>88</v>
      </c>
      <c r="AV147" s="14" t="s">
        <v>157</v>
      </c>
      <c r="AW147" s="14" t="s">
        <v>36</v>
      </c>
      <c r="AX147" s="14" t="s">
        <v>82</v>
      </c>
      <c r="AY147" s="155" t="s">
        <v>150</v>
      </c>
    </row>
    <row r="148" spans="2:65" s="1" customFormat="1" ht="16.5" customHeight="1" x14ac:dyDescent="0.2">
      <c r="B148" s="33"/>
      <c r="C148" s="129" t="s">
        <v>220</v>
      </c>
      <c r="D148" s="129" t="s">
        <v>153</v>
      </c>
      <c r="E148" s="130" t="s">
        <v>221</v>
      </c>
      <c r="F148" s="131" t="s">
        <v>222</v>
      </c>
      <c r="G148" s="132" t="s">
        <v>156</v>
      </c>
      <c r="H148" s="133">
        <v>5.0999999999999996</v>
      </c>
      <c r="I148" s="134"/>
      <c r="J148" s="135">
        <f>ROUND(I148*H148,2)</f>
        <v>0</v>
      </c>
      <c r="K148" s="131" t="s">
        <v>166</v>
      </c>
      <c r="L148" s="33"/>
      <c r="M148" s="136" t="s">
        <v>19</v>
      </c>
      <c r="N148" s="137" t="s">
        <v>47</v>
      </c>
      <c r="P148" s="138">
        <f>O148*H148</f>
        <v>0</v>
      </c>
      <c r="Q148" s="138">
        <v>1.5E-3</v>
      </c>
      <c r="R148" s="138">
        <f>Q148*H148</f>
        <v>7.6499999999999997E-3</v>
      </c>
      <c r="S148" s="138">
        <v>0</v>
      </c>
      <c r="T148" s="138">
        <f>S148*H148</f>
        <v>0</v>
      </c>
      <c r="U148" s="331" t="s">
        <v>19</v>
      </c>
      <c r="V148" s="1" t="str">
        <f t="shared" si="0"/>
        <v/>
      </c>
      <c r="AR148" s="140" t="s">
        <v>157</v>
      </c>
      <c r="AT148" s="140" t="s">
        <v>153</v>
      </c>
      <c r="AU148" s="140" t="s">
        <v>88</v>
      </c>
      <c r="AY148" s="18" t="s">
        <v>150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8" t="s">
        <v>88</v>
      </c>
      <c r="BK148" s="141">
        <f>ROUND(I148*H148,2)</f>
        <v>0</v>
      </c>
      <c r="BL148" s="18" t="s">
        <v>157</v>
      </c>
      <c r="BM148" s="140" t="s">
        <v>223</v>
      </c>
    </row>
    <row r="149" spans="2:65" s="1" customFormat="1" ht="11.25" x14ac:dyDescent="0.2">
      <c r="B149" s="33"/>
      <c r="D149" s="160" t="s">
        <v>169</v>
      </c>
      <c r="F149" s="161" t="s">
        <v>224</v>
      </c>
      <c r="I149" s="162"/>
      <c r="L149" s="33"/>
      <c r="M149" s="163"/>
      <c r="U149" s="335"/>
      <c r="V149" s="1" t="str">
        <f t="shared" si="0"/>
        <v/>
      </c>
      <c r="AT149" s="18" t="s">
        <v>169</v>
      </c>
      <c r="AU149" s="18" t="s">
        <v>88</v>
      </c>
    </row>
    <row r="150" spans="2:65" s="12" customFormat="1" ht="11.25" x14ac:dyDescent="0.2">
      <c r="B150" s="142"/>
      <c r="D150" s="143" t="s">
        <v>159</v>
      </c>
      <c r="E150" s="144" t="s">
        <v>19</v>
      </c>
      <c r="F150" s="145" t="s">
        <v>225</v>
      </c>
      <c r="H150" s="144" t="s">
        <v>19</v>
      </c>
      <c r="I150" s="146"/>
      <c r="L150" s="142"/>
      <c r="M150" s="147"/>
      <c r="U150" s="332"/>
      <c r="V150" s="1" t="str">
        <f t="shared" si="0"/>
        <v/>
      </c>
      <c r="AT150" s="144" t="s">
        <v>159</v>
      </c>
      <c r="AU150" s="144" t="s">
        <v>88</v>
      </c>
      <c r="AV150" s="12" t="s">
        <v>82</v>
      </c>
      <c r="AW150" s="12" t="s">
        <v>36</v>
      </c>
      <c r="AX150" s="12" t="s">
        <v>75</v>
      </c>
      <c r="AY150" s="144" t="s">
        <v>150</v>
      </c>
    </row>
    <row r="151" spans="2:65" s="13" customFormat="1" ht="11.25" x14ac:dyDescent="0.2">
      <c r="B151" s="148"/>
      <c r="D151" s="143" t="s">
        <v>159</v>
      </c>
      <c r="E151" s="149" t="s">
        <v>19</v>
      </c>
      <c r="F151" s="150" t="s">
        <v>226</v>
      </c>
      <c r="H151" s="151">
        <v>5.0999999999999996</v>
      </c>
      <c r="I151" s="152"/>
      <c r="L151" s="148"/>
      <c r="M151" s="153"/>
      <c r="U151" s="333"/>
      <c r="V151" s="1" t="str">
        <f t="shared" si="0"/>
        <v/>
      </c>
      <c r="AT151" s="149" t="s">
        <v>159</v>
      </c>
      <c r="AU151" s="149" t="s">
        <v>88</v>
      </c>
      <c r="AV151" s="13" t="s">
        <v>88</v>
      </c>
      <c r="AW151" s="13" t="s">
        <v>36</v>
      </c>
      <c r="AX151" s="13" t="s">
        <v>75</v>
      </c>
      <c r="AY151" s="149" t="s">
        <v>150</v>
      </c>
    </row>
    <row r="152" spans="2:65" s="14" customFormat="1" ht="11.25" x14ac:dyDescent="0.2">
      <c r="B152" s="154"/>
      <c r="D152" s="143" t="s">
        <v>159</v>
      </c>
      <c r="E152" s="155" t="s">
        <v>19</v>
      </c>
      <c r="F152" s="156" t="s">
        <v>162</v>
      </c>
      <c r="H152" s="157">
        <v>5.0999999999999996</v>
      </c>
      <c r="I152" s="158"/>
      <c r="L152" s="154"/>
      <c r="M152" s="159"/>
      <c r="U152" s="334"/>
      <c r="V152" s="1" t="str">
        <f t="shared" si="0"/>
        <v/>
      </c>
      <c r="AT152" s="155" t="s">
        <v>159</v>
      </c>
      <c r="AU152" s="155" t="s">
        <v>88</v>
      </c>
      <c r="AV152" s="14" t="s">
        <v>157</v>
      </c>
      <c r="AW152" s="14" t="s">
        <v>36</v>
      </c>
      <c r="AX152" s="14" t="s">
        <v>82</v>
      </c>
      <c r="AY152" s="155" t="s">
        <v>150</v>
      </c>
    </row>
    <row r="153" spans="2:65" s="1" customFormat="1" ht="16.5" customHeight="1" x14ac:dyDescent="0.2">
      <c r="B153" s="33"/>
      <c r="C153" s="129" t="s">
        <v>227</v>
      </c>
      <c r="D153" s="129" t="s">
        <v>153</v>
      </c>
      <c r="E153" s="130" t="s">
        <v>228</v>
      </c>
      <c r="F153" s="131" t="s">
        <v>229</v>
      </c>
      <c r="G153" s="132" t="s">
        <v>165</v>
      </c>
      <c r="H153" s="133">
        <v>3.43</v>
      </c>
      <c r="I153" s="134"/>
      <c r="J153" s="135">
        <f>ROUND(I153*H153,2)</f>
        <v>0</v>
      </c>
      <c r="K153" s="131" t="s">
        <v>166</v>
      </c>
      <c r="L153" s="33"/>
      <c r="M153" s="136" t="s">
        <v>19</v>
      </c>
      <c r="N153" s="137" t="s">
        <v>47</v>
      </c>
      <c r="P153" s="138">
        <f>O153*H153</f>
        <v>0</v>
      </c>
      <c r="Q153" s="138">
        <v>5.6000000000000001E-2</v>
      </c>
      <c r="R153" s="138">
        <f>Q153*H153</f>
        <v>0.19208</v>
      </c>
      <c r="S153" s="138">
        <v>0</v>
      </c>
      <c r="T153" s="138">
        <f>S153*H153</f>
        <v>0</v>
      </c>
      <c r="U153" s="331" t="s">
        <v>19</v>
      </c>
      <c r="V153" s="1" t="str">
        <f t="shared" si="0"/>
        <v/>
      </c>
      <c r="AR153" s="140" t="s">
        <v>157</v>
      </c>
      <c r="AT153" s="140" t="s">
        <v>153</v>
      </c>
      <c r="AU153" s="140" t="s">
        <v>88</v>
      </c>
      <c r="AY153" s="18" t="s">
        <v>150</v>
      </c>
      <c r="BE153" s="141">
        <f>IF(N153="základní",J153,0)</f>
        <v>0</v>
      </c>
      <c r="BF153" s="141">
        <f>IF(N153="snížená",J153,0)</f>
        <v>0</v>
      </c>
      <c r="BG153" s="141">
        <f>IF(N153="zákl. přenesená",J153,0)</f>
        <v>0</v>
      </c>
      <c r="BH153" s="141">
        <f>IF(N153="sníž. přenesená",J153,0)</f>
        <v>0</v>
      </c>
      <c r="BI153" s="141">
        <f>IF(N153="nulová",J153,0)</f>
        <v>0</v>
      </c>
      <c r="BJ153" s="18" t="s">
        <v>88</v>
      </c>
      <c r="BK153" s="141">
        <f>ROUND(I153*H153,2)</f>
        <v>0</v>
      </c>
      <c r="BL153" s="18" t="s">
        <v>157</v>
      </c>
      <c r="BM153" s="140" t="s">
        <v>230</v>
      </c>
    </row>
    <row r="154" spans="2:65" s="1" customFormat="1" ht="11.25" x14ac:dyDescent="0.2">
      <c r="B154" s="33"/>
      <c r="D154" s="160" t="s">
        <v>169</v>
      </c>
      <c r="F154" s="161" t="s">
        <v>231</v>
      </c>
      <c r="I154" s="162"/>
      <c r="L154" s="33"/>
      <c r="M154" s="163"/>
      <c r="U154" s="335"/>
      <c r="V154" s="1" t="str">
        <f t="shared" si="0"/>
        <v/>
      </c>
      <c r="AT154" s="18" t="s">
        <v>169</v>
      </c>
      <c r="AU154" s="18" t="s">
        <v>88</v>
      </c>
    </row>
    <row r="155" spans="2:65" s="1" customFormat="1" ht="19.5" x14ac:dyDescent="0.2">
      <c r="B155" s="33"/>
      <c r="D155" s="143" t="s">
        <v>232</v>
      </c>
      <c r="F155" s="170" t="s">
        <v>233</v>
      </c>
      <c r="I155" s="162"/>
      <c r="L155" s="33"/>
      <c r="M155" s="163"/>
      <c r="U155" s="335"/>
      <c r="V155" s="1" t="str">
        <f t="shared" si="0"/>
        <v/>
      </c>
      <c r="AT155" s="18" t="s">
        <v>232</v>
      </c>
      <c r="AU155" s="18" t="s">
        <v>88</v>
      </c>
    </row>
    <row r="156" spans="2:65" s="13" customFormat="1" ht="11.25" x14ac:dyDescent="0.2">
      <c r="B156" s="148"/>
      <c r="D156" s="143" t="s">
        <v>159</v>
      </c>
      <c r="E156" s="149" t="s">
        <v>19</v>
      </c>
      <c r="F156" s="150" t="s">
        <v>234</v>
      </c>
      <c r="H156" s="151">
        <v>0.5</v>
      </c>
      <c r="I156" s="152"/>
      <c r="L156" s="148"/>
      <c r="M156" s="153"/>
      <c r="U156" s="333"/>
      <c r="V156" s="1" t="str">
        <f t="shared" si="0"/>
        <v/>
      </c>
      <c r="AT156" s="149" t="s">
        <v>159</v>
      </c>
      <c r="AU156" s="149" t="s">
        <v>88</v>
      </c>
      <c r="AV156" s="13" t="s">
        <v>88</v>
      </c>
      <c r="AW156" s="13" t="s">
        <v>36</v>
      </c>
      <c r="AX156" s="13" t="s">
        <v>75</v>
      </c>
      <c r="AY156" s="149" t="s">
        <v>150</v>
      </c>
    </row>
    <row r="157" spans="2:65" s="13" customFormat="1" ht="11.25" x14ac:dyDescent="0.2">
      <c r="B157" s="148"/>
      <c r="D157" s="143" t="s">
        <v>159</v>
      </c>
      <c r="E157" s="149" t="s">
        <v>19</v>
      </c>
      <c r="F157" s="150" t="s">
        <v>235</v>
      </c>
      <c r="H157" s="151">
        <v>2.93</v>
      </c>
      <c r="I157" s="152"/>
      <c r="L157" s="148"/>
      <c r="M157" s="153"/>
      <c r="U157" s="333"/>
      <c r="V157" s="1" t="str">
        <f t="shared" si="0"/>
        <v/>
      </c>
      <c r="AT157" s="149" t="s">
        <v>159</v>
      </c>
      <c r="AU157" s="149" t="s">
        <v>88</v>
      </c>
      <c r="AV157" s="13" t="s">
        <v>88</v>
      </c>
      <c r="AW157" s="13" t="s">
        <v>36</v>
      </c>
      <c r="AX157" s="13" t="s">
        <v>75</v>
      </c>
      <c r="AY157" s="149" t="s">
        <v>150</v>
      </c>
    </row>
    <row r="158" spans="2:65" s="14" customFormat="1" ht="11.25" x14ac:dyDescent="0.2">
      <c r="B158" s="154"/>
      <c r="D158" s="143" t="s">
        <v>159</v>
      </c>
      <c r="E158" s="155" t="s">
        <v>19</v>
      </c>
      <c r="F158" s="156" t="s">
        <v>162</v>
      </c>
      <c r="H158" s="157">
        <v>3.43</v>
      </c>
      <c r="I158" s="158"/>
      <c r="L158" s="154"/>
      <c r="M158" s="159"/>
      <c r="U158" s="334"/>
      <c r="V158" s="1" t="str">
        <f t="shared" si="0"/>
        <v/>
      </c>
      <c r="AT158" s="155" t="s">
        <v>159</v>
      </c>
      <c r="AU158" s="155" t="s">
        <v>88</v>
      </c>
      <c r="AV158" s="14" t="s">
        <v>157</v>
      </c>
      <c r="AW158" s="14" t="s">
        <v>36</v>
      </c>
      <c r="AX158" s="14" t="s">
        <v>82</v>
      </c>
      <c r="AY158" s="155" t="s">
        <v>150</v>
      </c>
    </row>
    <row r="159" spans="2:65" s="1" customFormat="1" ht="16.5" customHeight="1" x14ac:dyDescent="0.2">
      <c r="B159" s="33"/>
      <c r="C159" s="129" t="s">
        <v>8</v>
      </c>
      <c r="D159" s="129" t="s">
        <v>153</v>
      </c>
      <c r="E159" s="130" t="s">
        <v>236</v>
      </c>
      <c r="F159" s="131" t="s">
        <v>237</v>
      </c>
      <c r="G159" s="132" t="s">
        <v>165</v>
      </c>
      <c r="H159" s="133">
        <v>18.93</v>
      </c>
      <c r="I159" s="134"/>
      <c r="J159" s="135">
        <f>ROUND(I159*H159,2)</f>
        <v>0</v>
      </c>
      <c r="K159" s="131" t="s">
        <v>166</v>
      </c>
      <c r="L159" s="33"/>
      <c r="M159" s="136" t="s">
        <v>19</v>
      </c>
      <c r="N159" s="137" t="s">
        <v>47</v>
      </c>
      <c r="P159" s="138">
        <f>O159*H159</f>
        <v>0</v>
      </c>
      <c r="Q159" s="138">
        <v>2.5999999999999998E-4</v>
      </c>
      <c r="R159" s="138">
        <f>Q159*H159</f>
        <v>4.9217999999999996E-3</v>
      </c>
      <c r="S159" s="138">
        <v>0</v>
      </c>
      <c r="T159" s="138">
        <f>S159*H159</f>
        <v>0</v>
      </c>
      <c r="U159" s="331" t="s">
        <v>19</v>
      </c>
      <c r="V159" s="1" t="str">
        <f t="shared" si="0"/>
        <v/>
      </c>
      <c r="AR159" s="140" t="s">
        <v>157</v>
      </c>
      <c r="AT159" s="140" t="s">
        <v>153</v>
      </c>
      <c r="AU159" s="140" t="s">
        <v>88</v>
      </c>
      <c r="AY159" s="18" t="s">
        <v>150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8" t="s">
        <v>88</v>
      </c>
      <c r="BK159" s="141">
        <f>ROUND(I159*H159,2)</f>
        <v>0</v>
      </c>
      <c r="BL159" s="18" t="s">
        <v>157</v>
      </c>
      <c r="BM159" s="140" t="s">
        <v>238</v>
      </c>
    </row>
    <row r="160" spans="2:65" s="1" customFormat="1" ht="11.25" x14ac:dyDescent="0.2">
      <c r="B160" s="33"/>
      <c r="D160" s="160" t="s">
        <v>169</v>
      </c>
      <c r="F160" s="161" t="s">
        <v>239</v>
      </c>
      <c r="I160" s="162"/>
      <c r="L160" s="33"/>
      <c r="M160" s="163"/>
      <c r="U160" s="335"/>
      <c r="V160" s="1" t="str">
        <f t="shared" si="0"/>
        <v/>
      </c>
      <c r="AT160" s="18" t="s">
        <v>169</v>
      </c>
      <c r="AU160" s="18" t="s">
        <v>88</v>
      </c>
    </row>
    <row r="161" spans="2:65" s="1" customFormat="1" ht="24.2" customHeight="1" x14ac:dyDescent="0.2">
      <c r="B161" s="33"/>
      <c r="C161" s="129" t="s">
        <v>240</v>
      </c>
      <c r="D161" s="129" t="s">
        <v>153</v>
      </c>
      <c r="E161" s="130" t="s">
        <v>241</v>
      </c>
      <c r="F161" s="131" t="s">
        <v>242</v>
      </c>
      <c r="G161" s="132" t="s">
        <v>165</v>
      </c>
      <c r="H161" s="133">
        <v>18.93</v>
      </c>
      <c r="I161" s="134"/>
      <c r="J161" s="135">
        <f>ROUND(I161*H161,2)</f>
        <v>0</v>
      </c>
      <c r="K161" s="131" t="s">
        <v>166</v>
      </c>
      <c r="L161" s="33"/>
      <c r="M161" s="136" t="s">
        <v>19</v>
      </c>
      <c r="N161" s="137" t="s">
        <v>47</v>
      </c>
      <c r="P161" s="138">
        <f>O161*H161</f>
        <v>0</v>
      </c>
      <c r="Q161" s="138">
        <v>9.1999999999999998E-3</v>
      </c>
      <c r="R161" s="138">
        <f>Q161*H161</f>
        <v>0.17415600000000001</v>
      </c>
      <c r="S161" s="138">
        <v>0</v>
      </c>
      <c r="T161" s="138">
        <f>S161*H161</f>
        <v>0</v>
      </c>
      <c r="U161" s="331" t="s">
        <v>19</v>
      </c>
      <c r="V161" s="1" t="str">
        <f t="shared" si="0"/>
        <v/>
      </c>
      <c r="AR161" s="140" t="s">
        <v>157</v>
      </c>
      <c r="AT161" s="140" t="s">
        <v>153</v>
      </c>
      <c r="AU161" s="140" t="s">
        <v>88</v>
      </c>
      <c r="AY161" s="18" t="s">
        <v>150</v>
      </c>
      <c r="BE161" s="141">
        <f>IF(N161="základní",J161,0)</f>
        <v>0</v>
      </c>
      <c r="BF161" s="141">
        <f>IF(N161="snížená",J161,0)</f>
        <v>0</v>
      </c>
      <c r="BG161" s="141">
        <f>IF(N161="zákl. přenesená",J161,0)</f>
        <v>0</v>
      </c>
      <c r="BH161" s="141">
        <f>IF(N161="sníž. přenesená",J161,0)</f>
        <v>0</v>
      </c>
      <c r="BI161" s="141">
        <f>IF(N161="nulová",J161,0)</f>
        <v>0</v>
      </c>
      <c r="BJ161" s="18" t="s">
        <v>88</v>
      </c>
      <c r="BK161" s="141">
        <f>ROUND(I161*H161,2)</f>
        <v>0</v>
      </c>
      <c r="BL161" s="18" t="s">
        <v>157</v>
      </c>
      <c r="BM161" s="140" t="s">
        <v>243</v>
      </c>
    </row>
    <row r="162" spans="2:65" s="1" customFormat="1" ht="11.25" x14ac:dyDescent="0.2">
      <c r="B162" s="33"/>
      <c r="D162" s="160" t="s">
        <v>169</v>
      </c>
      <c r="F162" s="161" t="s">
        <v>244</v>
      </c>
      <c r="I162" s="162"/>
      <c r="L162" s="33"/>
      <c r="M162" s="163"/>
      <c r="U162" s="335"/>
      <c r="V162" s="1" t="str">
        <f t="shared" si="0"/>
        <v/>
      </c>
      <c r="AT162" s="18" t="s">
        <v>169</v>
      </c>
      <c r="AU162" s="18" t="s">
        <v>88</v>
      </c>
    </row>
    <row r="163" spans="2:65" s="1" customFormat="1" ht="19.5" x14ac:dyDescent="0.2">
      <c r="B163" s="33"/>
      <c r="D163" s="143" t="s">
        <v>232</v>
      </c>
      <c r="F163" s="170" t="s">
        <v>245</v>
      </c>
      <c r="I163" s="162"/>
      <c r="L163" s="33"/>
      <c r="M163" s="163"/>
      <c r="U163" s="335"/>
      <c r="V163" s="1" t="str">
        <f t="shared" si="0"/>
        <v/>
      </c>
      <c r="AT163" s="18" t="s">
        <v>232</v>
      </c>
      <c r="AU163" s="18" t="s">
        <v>88</v>
      </c>
    </row>
    <row r="164" spans="2:65" s="1" customFormat="1" ht="16.5" customHeight="1" x14ac:dyDescent="0.2">
      <c r="B164" s="33"/>
      <c r="C164" s="129" t="s">
        <v>246</v>
      </c>
      <c r="D164" s="129" t="s">
        <v>153</v>
      </c>
      <c r="E164" s="130" t="s">
        <v>247</v>
      </c>
      <c r="F164" s="131" t="s">
        <v>248</v>
      </c>
      <c r="G164" s="132" t="s">
        <v>165</v>
      </c>
      <c r="H164" s="133">
        <v>69.673000000000002</v>
      </c>
      <c r="I164" s="134"/>
      <c r="J164" s="135">
        <f>ROUND(I164*H164,2)</f>
        <v>0</v>
      </c>
      <c r="K164" s="131" t="s">
        <v>166</v>
      </c>
      <c r="L164" s="33"/>
      <c r="M164" s="136" t="s">
        <v>19</v>
      </c>
      <c r="N164" s="137" t="s">
        <v>47</v>
      </c>
      <c r="P164" s="138">
        <f>O164*H164</f>
        <v>0</v>
      </c>
      <c r="Q164" s="138">
        <v>2.5999999999999998E-4</v>
      </c>
      <c r="R164" s="138">
        <f>Q164*H164</f>
        <v>1.8114979999999999E-2</v>
      </c>
      <c r="S164" s="138">
        <v>0</v>
      </c>
      <c r="T164" s="138">
        <f>S164*H164</f>
        <v>0</v>
      </c>
      <c r="U164" s="331" t="s">
        <v>19</v>
      </c>
      <c r="V164" s="1" t="str">
        <f t="shared" si="0"/>
        <v/>
      </c>
      <c r="AR164" s="140" t="s">
        <v>157</v>
      </c>
      <c r="AT164" s="140" t="s">
        <v>153</v>
      </c>
      <c r="AU164" s="140" t="s">
        <v>88</v>
      </c>
      <c r="AY164" s="18" t="s">
        <v>150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8" t="s">
        <v>88</v>
      </c>
      <c r="BK164" s="141">
        <f>ROUND(I164*H164,2)</f>
        <v>0</v>
      </c>
      <c r="BL164" s="18" t="s">
        <v>157</v>
      </c>
      <c r="BM164" s="140" t="s">
        <v>249</v>
      </c>
    </row>
    <row r="165" spans="2:65" s="1" customFormat="1" ht="11.25" x14ac:dyDescent="0.2">
      <c r="B165" s="33"/>
      <c r="D165" s="160" t="s">
        <v>169</v>
      </c>
      <c r="F165" s="161" t="s">
        <v>250</v>
      </c>
      <c r="I165" s="162"/>
      <c r="L165" s="33"/>
      <c r="M165" s="163"/>
      <c r="U165" s="335"/>
      <c r="V165" s="1" t="str">
        <f t="shared" si="0"/>
        <v/>
      </c>
      <c r="AT165" s="18" t="s">
        <v>169</v>
      </c>
      <c r="AU165" s="18" t="s">
        <v>88</v>
      </c>
    </row>
    <row r="166" spans="2:65" s="1" customFormat="1" ht="16.5" customHeight="1" x14ac:dyDescent="0.2">
      <c r="B166" s="33"/>
      <c r="C166" s="129" t="s">
        <v>251</v>
      </c>
      <c r="D166" s="129" t="s">
        <v>153</v>
      </c>
      <c r="E166" s="130" t="s">
        <v>252</v>
      </c>
      <c r="F166" s="131" t="s">
        <v>253</v>
      </c>
      <c r="G166" s="132" t="s">
        <v>165</v>
      </c>
      <c r="H166" s="133">
        <v>20.902000000000001</v>
      </c>
      <c r="I166" s="134"/>
      <c r="J166" s="135">
        <f>ROUND(I166*H166,2)</f>
        <v>0</v>
      </c>
      <c r="K166" s="131" t="s">
        <v>166</v>
      </c>
      <c r="L166" s="33"/>
      <c r="M166" s="136" t="s">
        <v>19</v>
      </c>
      <c r="N166" s="137" t="s">
        <v>47</v>
      </c>
      <c r="P166" s="138">
        <f>O166*H166</f>
        <v>0</v>
      </c>
      <c r="Q166" s="138">
        <v>1.9300000000000001E-3</v>
      </c>
      <c r="R166" s="138">
        <f>Q166*H166</f>
        <v>4.0340860000000006E-2</v>
      </c>
      <c r="S166" s="138">
        <v>0</v>
      </c>
      <c r="T166" s="138">
        <f>S166*H166</f>
        <v>0</v>
      </c>
      <c r="U166" s="331" t="s">
        <v>19</v>
      </c>
      <c r="V166" s="1" t="str">
        <f t="shared" si="0"/>
        <v/>
      </c>
      <c r="AR166" s="140" t="s">
        <v>157</v>
      </c>
      <c r="AT166" s="140" t="s">
        <v>153</v>
      </c>
      <c r="AU166" s="140" t="s">
        <v>88</v>
      </c>
      <c r="AY166" s="18" t="s">
        <v>150</v>
      </c>
      <c r="BE166" s="141">
        <f>IF(N166="základní",J166,0)</f>
        <v>0</v>
      </c>
      <c r="BF166" s="141">
        <f>IF(N166="snížená",J166,0)</f>
        <v>0</v>
      </c>
      <c r="BG166" s="141">
        <f>IF(N166="zákl. přenesená",J166,0)</f>
        <v>0</v>
      </c>
      <c r="BH166" s="141">
        <f>IF(N166="sníž. přenesená",J166,0)</f>
        <v>0</v>
      </c>
      <c r="BI166" s="141">
        <f>IF(N166="nulová",J166,0)</f>
        <v>0</v>
      </c>
      <c r="BJ166" s="18" t="s">
        <v>88</v>
      </c>
      <c r="BK166" s="141">
        <f>ROUND(I166*H166,2)</f>
        <v>0</v>
      </c>
      <c r="BL166" s="18" t="s">
        <v>157</v>
      </c>
      <c r="BM166" s="140" t="s">
        <v>254</v>
      </c>
    </row>
    <row r="167" spans="2:65" s="1" customFormat="1" ht="11.25" x14ac:dyDescent="0.2">
      <c r="B167" s="33"/>
      <c r="D167" s="160" t="s">
        <v>169</v>
      </c>
      <c r="F167" s="161" t="s">
        <v>255</v>
      </c>
      <c r="I167" s="162"/>
      <c r="L167" s="33"/>
      <c r="M167" s="163"/>
      <c r="U167" s="335"/>
      <c r="V167" s="1" t="str">
        <f t="shared" si="0"/>
        <v/>
      </c>
      <c r="AT167" s="18" t="s">
        <v>169</v>
      </c>
      <c r="AU167" s="18" t="s">
        <v>88</v>
      </c>
    </row>
    <row r="168" spans="2:65" s="13" customFormat="1" ht="11.25" x14ac:dyDescent="0.2">
      <c r="B168" s="148"/>
      <c r="D168" s="143" t="s">
        <v>159</v>
      </c>
      <c r="E168" s="149" t="s">
        <v>19</v>
      </c>
      <c r="F168" s="150" t="s">
        <v>256</v>
      </c>
      <c r="H168" s="151">
        <v>20.902000000000001</v>
      </c>
      <c r="I168" s="152"/>
      <c r="L168" s="148"/>
      <c r="M168" s="153"/>
      <c r="U168" s="333"/>
      <c r="V168" s="1" t="str">
        <f t="shared" si="0"/>
        <v/>
      </c>
      <c r="AT168" s="149" t="s">
        <v>159</v>
      </c>
      <c r="AU168" s="149" t="s">
        <v>88</v>
      </c>
      <c r="AV168" s="13" t="s">
        <v>88</v>
      </c>
      <c r="AW168" s="13" t="s">
        <v>36</v>
      </c>
      <c r="AX168" s="13" t="s">
        <v>75</v>
      </c>
      <c r="AY168" s="149" t="s">
        <v>150</v>
      </c>
    </row>
    <row r="169" spans="2:65" s="14" customFormat="1" ht="11.25" x14ac:dyDescent="0.2">
      <c r="B169" s="154"/>
      <c r="D169" s="143" t="s">
        <v>159</v>
      </c>
      <c r="E169" s="155" t="s">
        <v>19</v>
      </c>
      <c r="F169" s="156" t="s">
        <v>162</v>
      </c>
      <c r="H169" s="157">
        <v>20.902000000000001</v>
      </c>
      <c r="I169" s="158"/>
      <c r="L169" s="154"/>
      <c r="M169" s="159"/>
      <c r="U169" s="334"/>
      <c r="V169" s="1" t="str">
        <f t="shared" ref="V169:V232" si="1">IF(U169="investice",J169,"")</f>
        <v/>
      </c>
      <c r="AT169" s="155" t="s">
        <v>159</v>
      </c>
      <c r="AU169" s="155" t="s">
        <v>88</v>
      </c>
      <c r="AV169" s="14" t="s">
        <v>157</v>
      </c>
      <c r="AW169" s="14" t="s">
        <v>36</v>
      </c>
      <c r="AX169" s="14" t="s">
        <v>82</v>
      </c>
      <c r="AY169" s="155" t="s">
        <v>150</v>
      </c>
    </row>
    <row r="170" spans="2:65" s="1" customFormat="1" ht="24.2" customHeight="1" x14ac:dyDescent="0.2">
      <c r="B170" s="33"/>
      <c r="C170" s="129" t="s">
        <v>205</v>
      </c>
      <c r="D170" s="129" t="s">
        <v>153</v>
      </c>
      <c r="E170" s="130" t="s">
        <v>257</v>
      </c>
      <c r="F170" s="131" t="s">
        <v>258</v>
      </c>
      <c r="G170" s="132" t="s">
        <v>165</v>
      </c>
      <c r="H170" s="133">
        <v>69.673000000000002</v>
      </c>
      <c r="I170" s="134"/>
      <c r="J170" s="135">
        <f>ROUND(I170*H170,2)</f>
        <v>0</v>
      </c>
      <c r="K170" s="131" t="s">
        <v>166</v>
      </c>
      <c r="L170" s="33"/>
      <c r="M170" s="136" t="s">
        <v>19</v>
      </c>
      <c r="N170" s="137" t="s">
        <v>47</v>
      </c>
      <c r="P170" s="138">
        <f>O170*H170</f>
        <v>0</v>
      </c>
      <c r="Q170" s="138">
        <v>1.9699999999999999E-2</v>
      </c>
      <c r="R170" s="138">
        <f>Q170*H170</f>
        <v>1.3725581</v>
      </c>
      <c r="S170" s="138">
        <v>0</v>
      </c>
      <c r="T170" s="138">
        <f>S170*H170</f>
        <v>0</v>
      </c>
      <c r="U170" s="331" t="s">
        <v>19</v>
      </c>
      <c r="V170" s="1" t="str">
        <f t="shared" si="1"/>
        <v/>
      </c>
      <c r="AR170" s="140" t="s">
        <v>157</v>
      </c>
      <c r="AT170" s="140" t="s">
        <v>153</v>
      </c>
      <c r="AU170" s="140" t="s">
        <v>88</v>
      </c>
      <c r="AY170" s="18" t="s">
        <v>150</v>
      </c>
      <c r="BE170" s="141">
        <f>IF(N170="základní",J170,0)</f>
        <v>0</v>
      </c>
      <c r="BF170" s="141">
        <f>IF(N170="snížená",J170,0)</f>
        <v>0</v>
      </c>
      <c r="BG170" s="141">
        <f>IF(N170="zákl. přenesená",J170,0)</f>
        <v>0</v>
      </c>
      <c r="BH170" s="141">
        <f>IF(N170="sníž. přenesená",J170,0)</f>
        <v>0</v>
      </c>
      <c r="BI170" s="141">
        <f>IF(N170="nulová",J170,0)</f>
        <v>0</v>
      </c>
      <c r="BJ170" s="18" t="s">
        <v>88</v>
      </c>
      <c r="BK170" s="141">
        <f>ROUND(I170*H170,2)</f>
        <v>0</v>
      </c>
      <c r="BL170" s="18" t="s">
        <v>157</v>
      </c>
      <c r="BM170" s="140" t="s">
        <v>259</v>
      </c>
    </row>
    <row r="171" spans="2:65" s="1" customFormat="1" ht="11.25" x14ac:dyDescent="0.2">
      <c r="B171" s="33"/>
      <c r="D171" s="160" t="s">
        <v>169</v>
      </c>
      <c r="F171" s="161" t="s">
        <v>260</v>
      </c>
      <c r="I171" s="162"/>
      <c r="L171" s="33"/>
      <c r="M171" s="163"/>
      <c r="U171" s="335"/>
      <c r="V171" s="1" t="str">
        <f t="shared" si="1"/>
        <v/>
      </c>
      <c r="AT171" s="18" t="s">
        <v>169</v>
      </c>
      <c r="AU171" s="18" t="s">
        <v>88</v>
      </c>
    </row>
    <row r="172" spans="2:65" s="1" customFormat="1" ht="19.5" x14ac:dyDescent="0.2">
      <c r="B172" s="33"/>
      <c r="D172" s="143" t="s">
        <v>232</v>
      </c>
      <c r="F172" s="170" t="s">
        <v>245</v>
      </c>
      <c r="I172" s="162"/>
      <c r="L172" s="33"/>
      <c r="M172" s="163"/>
      <c r="U172" s="335"/>
      <c r="V172" s="1" t="str">
        <f t="shared" si="1"/>
        <v/>
      </c>
      <c r="AT172" s="18" t="s">
        <v>232</v>
      </c>
      <c r="AU172" s="18" t="s">
        <v>88</v>
      </c>
    </row>
    <row r="173" spans="2:65" s="1" customFormat="1" ht="24.2" customHeight="1" x14ac:dyDescent="0.2">
      <c r="B173" s="33"/>
      <c r="C173" s="129" t="s">
        <v>261</v>
      </c>
      <c r="D173" s="129" t="s">
        <v>153</v>
      </c>
      <c r="E173" s="130" t="s">
        <v>262</v>
      </c>
      <c r="F173" s="131" t="s">
        <v>263</v>
      </c>
      <c r="G173" s="132" t="s">
        <v>165</v>
      </c>
      <c r="H173" s="133">
        <v>10.07</v>
      </c>
      <c r="I173" s="134"/>
      <c r="J173" s="135">
        <f>ROUND(I173*H173,2)</f>
        <v>0</v>
      </c>
      <c r="K173" s="131" t="s">
        <v>166</v>
      </c>
      <c r="L173" s="33"/>
      <c r="M173" s="136" t="s">
        <v>19</v>
      </c>
      <c r="N173" s="137" t="s">
        <v>47</v>
      </c>
      <c r="P173" s="138">
        <f>O173*H173</f>
        <v>0</v>
      </c>
      <c r="Q173" s="138">
        <v>3.9100000000000003E-3</v>
      </c>
      <c r="R173" s="138">
        <f>Q173*H173</f>
        <v>3.9373700000000005E-2</v>
      </c>
      <c r="S173" s="138">
        <v>0</v>
      </c>
      <c r="T173" s="138">
        <f>S173*H173</f>
        <v>0</v>
      </c>
      <c r="U173" s="331" t="s">
        <v>19</v>
      </c>
      <c r="V173" s="1" t="str">
        <f t="shared" si="1"/>
        <v/>
      </c>
      <c r="AR173" s="140" t="s">
        <v>157</v>
      </c>
      <c r="AT173" s="140" t="s">
        <v>153</v>
      </c>
      <c r="AU173" s="140" t="s">
        <v>88</v>
      </c>
      <c r="AY173" s="18" t="s">
        <v>150</v>
      </c>
      <c r="BE173" s="141">
        <f>IF(N173="základní",J173,0)</f>
        <v>0</v>
      </c>
      <c r="BF173" s="141">
        <f>IF(N173="snížená",J173,0)</f>
        <v>0</v>
      </c>
      <c r="BG173" s="141">
        <f>IF(N173="zákl. přenesená",J173,0)</f>
        <v>0</v>
      </c>
      <c r="BH173" s="141">
        <f>IF(N173="sníž. přenesená",J173,0)</f>
        <v>0</v>
      </c>
      <c r="BI173" s="141">
        <f>IF(N173="nulová",J173,0)</f>
        <v>0</v>
      </c>
      <c r="BJ173" s="18" t="s">
        <v>88</v>
      </c>
      <c r="BK173" s="141">
        <f>ROUND(I173*H173,2)</f>
        <v>0</v>
      </c>
      <c r="BL173" s="18" t="s">
        <v>157</v>
      </c>
      <c r="BM173" s="140" t="s">
        <v>264</v>
      </c>
    </row>
    <row r="174" spans="2:65" s="1" customFormat="1" ht="11.25" x14ac:dyDescent="0.2">
      <c r="B174" s="33"/>
      <c r="D174" s="160" t="s">
        <v>169</v>
      </c>
      <c r="F174" s="161" t="s">
        <v>265</v>
      </c>
      <c r="I174" s="162"/>
      <c r="L174" s="33"/>
      <c r="M174" s="163"/>
      <c r="U174" s="335"/>
      <c r="V174" s="1" t="str">
        <f t="shared" si="1"/>
        <v/>
      </c>
      <c r="AT174" s="18" t="s">
        <v>169</v>
      </c>
      <c r="AU174" s="18" t="s">
        <v>88</v>
      </c>
    </row>
    <row r="175" spans="2:65" s="13" customFormat="1" ht="11.25" x14ac:dyDescent="0.2">
      <c r="B175" s="148"/>
      <c r="D175" s="143" t="s">
        <v>159</v>
      </c>
      <c r="E175" s="149" t="s">
        <v>19</v>
      </c>
      <c r="F175" s="150" t="s">
        <v>266</v>
      </c>
      <c r="H175" s="151">
        <v>10.07</v>
      </c>
      <c r="I175" s="152"/>
      <c r="L175" s="148"/>
      <c r="M175" s="153"/>
      <c r="U175" s="333"/>
      <c r="V175" s="1" t="str">
        <f t="shared" si="1"/>
        <v/>
      </c>
      <c r="AT175" s="149" t="s">
        <v>159</v>
      </c>
      <c r="AU175" s="149" t="s">
        <v>88</v>
      </c>
      <c r="AV175" s="13" t="s">
        <v>88</v>
      </c>
      <c r="AW175" s="13" t="s">
        <v>36</v>
      </c>
      <c r="AX175" s="13" t="s">
        <v>75</v>
      </c>
      <c r="AY175" s="149" t="s">
        <v>150</v>
      </c>
    </row>
    <row r="176" spans="2:65" s="14" customFormat="1" ht="11.25" x14ac:dyDescent="0.2">
      <c r="B176" s="154"/>
      <c r="D176" s="143" t="s">
        <v>159</v>
      </c>
      <c r="E176" s="155" t="s">
        <v>19</v>
      </c>
      <c r="F176" s="156" t="s">
        <v>162</v>
      </c>
      <c r="H176" s="157">
        <v>10.07</v>
      </c>
      <c r="I176" s="158"/>
      <c r="L176" s="154"/>
      <c r="M176" s="159"/>
      <c r="U176" s="334"/>
      <c r="V176" s="1" t="str">
        <f t="shared" si="1"/>
        <v/>
      </c>
      <c r="AT176" s="155" t="s">
        <v>159</v>
      </c>
      <c r="AU176" s="155" t="s">
        <v>88</v>
      </c>
      <c r="AV176" s="14" t="s">
        <v>157</v>
      </c>
      <c r="AW176" s="14" t="s">
        <v>36</v>
      </c>
      <c r="AX176" s="14" t="s">
        <v>82</v>
      </c>
      <c r="AY176" s="155" t="s">
        <v>150</v>
      </c>
    </row>
    <row r="177" spans="2:65" s="1" customFormat="1" ht="24.2" customHeight="1" x14ac:dyDescent="0.2">
      <c r="B177" s="33"/>
      <c r="C177" s="129" t="s">
        <v>267</v>
      </c>
      <c r="D177" s="129" t="s">
        <v>153</v>
      </c>
      <c r="E177" s="130" t="s">
        <v>268</v>
      </c>
      <c r="F177" s="131" t="s">
        <v>269</v>
      </c>
      <c r="G177" s="132" t="s">
        <v>165</v>
      </c>
      <c r="H177" s="133">
        <v>55.686</v>
      </c>
      <c r="I177" s="134"/>
      <c r="J177" s="135">
        <f>ROUND(I177*H177,2)</f>
        <v>0</v>
      </c>
      <c r="K177" s="131" t="s">
        <v>166</v>
      </c>
      <c r="L177" s="33"/>
      <c r="M177" s="136" t="s">
        <v>19</v>
      </c>
      <c r="N177" s="137" t="s">
        <v>47</v>
      </c>
      <c r="P177" s="138">
        <f>O177*H177</f>
        <v>0</v>
      </c>
      <c r="Q177" s="138">
        <v>3.9100000000000003E-3</v>
      </c>
      <c r="R177" s="138">
        <f>Q177*H177</f>
        <v>0.21773226000000001</v>
      </c>
      <c r="S177" s="138">
        <v>0</v>
      </c>
      <c r="T177" s="138">
        <f>S177*H177</f>
        <v>0</v>
      </c>
      <c r="U177" s="331" t="s">
        <v>19</v>
      </c>
      <c r="V177" s="1" t="str">
        <f t="shared" si="1"/>
        <v/>
      </c>
      <c r="AR177" s="140" t="s">
        <v>157</v>
      </c>
      <c r="AT177" s="140" t="s">
        <v>153</v>
      </c>
      <c r="AU177" s="140" t="s">
        <v>88</v>
      </c>
      <c r="AY177" s="18" t="s">
        <v>150</v>
      </c>
      <c r="BE177" s="141">
        <f>IF(N177="základní",J177,0)</f>
        <v>0</v>
      </c>
      <c r="BF177" s="141">
        <f>IF(N177="snížená",J177,0)</f>
        <v>0</v>
      </c>
      <c r="BG177" s="141">
        <f>IF(N177="zákl. přenesená",J177,0)</f>
        <v>0</v>
      </c>
      <c r="BH177" s="141">
        <f>IF(N177="sníž. přenesená",J177,0)</f>
        <v>0</v>
      </c>
      <c r="BI177" s="141">
        <f>IF(N177="nulová",J177,0)</f>
        <v>0</v>
      </c>
      <c r="BJ177" s="18" t="s">
        <v>88</v>
      </c>
      <c r="BK177" s="141">
        <f>ROUND(I177*H177,2)</f>
        <v>0</v>
      </c>
      <c r="BL177" s="18" t="s">
        <v>157</v>
      </c>
      <c r="BM177" s="140" t="s">
        <v>270</v>
      </c>
    </row>
    <row r="178" spans="2:65" s="1" customFormat="1" ht="11.25" x14ac:dyDescent="0.2">
      <c r="B178" s="33"/>
      <c r="D178" s="160" t="s">
        <v>169</v>
      </c>
      <c r="F178" s="161" t="s">
        <v>271</v>
      </c>
      <c r="I178" s="162"/>
      <c r="L178" s="33"/>
      <c r="M178" s="163"/>
      <c r="U178" s="335"/>
      <c r="V178" s="1" t="str">
        <f t="shared" si="1"/>
        <v/>
      </c>
      <c r="AT178" s="18" t="s">
        <v>169</v>
      </c>
      <c r="AU178" s="18" t="s">
        <v>88</v>
      </c>
    </row>
    <row r="179" spans="2:65" s="13" customFormat="1" ht="11.25" x14ac:dyDescent="0.2">
      <c r="B179" s="148"/>
      <c r="D179" s="143" t="s">
        <v>159</v>
      </c>
      <c r="E179" s="149" t="s">
        <v>19</v>
      </c>
      <c r="F179" s="150" t="s">
        <v>272</v>
      </c>
      <c r="H179" s="151">
        <v>34.661999999999999</v>
      </c>
      <c r="I179" s="152"/>
      <c r="L179" s="148"/>
      <c r="M179" s="153"/>
      <c r="U179" s="333"/>
      <c r="V179" s="1" t="str">
        <f t="shared" si="1"/>
        <v/>
      </c>
      <c r="AT179" s="149" t="s">
        <v>159</v>
      </c>
      <c r="AU179" s="149" t="s">
        <v>88</v>
      </c>
      <c r="AV179" s="13" t="s">
        <v>88</v>
      </c>
      <c r="AW179" s="13" t="s">
        <v>36</v>
      </c>
      <c r="AX179" s="13" t="s">
        <v>75</v>
      </c>
      <c r="AY179" s="149" t="s">
        <v>150</v>
      </c>
    </row>
    <row r="180" spans="2:65" s="13" customFormat="1" ht="11.25" x14ac:dyDescent="0.2">
      <c r="B180" s="148"/>
      <c r="D180" s="143" t="s">
        <v>159</v>
      </c>
      <c r="E180" s="149" t="s">
        <v>19</v>
      </c>
      <c r="F180" s="150" t="s">
        <v>273</v>
      </c>
      <c r="H180" s="151">
        <v>33.323999999999998</v>
      </c>
      <c r="I180" s="152"/>
      <c r="L180" s="148"/>
      <c r="M180" s="153"/>
      <c r="U180" s="333"/>
      <c r="V180" s="1" t="str">
        <f t="shared" si="1"/>
        <v/>
      </c>
      <c r="AT180" s="149" t="s">
        <v>159</v>
      </c>
      <c r="AU180" s="149" t="s">
        <v>88</v>
      </c>
      <c r="AV180" s="13" t="s">
        <v>88</v>
      </c>
      <c r="AW180" s="13" t="s">
        <v>36</v>
      </c>
      <c r="AX180" s="13" t="s">
        <v>75</v>
      </c>
      <c r="AY180" s="149" t="s">
        <v>150</v>
      </c>
    </row>
    <row r="181" spans="2:65" s="12" customFormat="1" ht="11.25" x14ac:dyDescent="0.2">
      <c r="B181" s="142"/>
      <c r="D181" s="143" t="s">
        <v>159</v>
      </c>
      <c r="E181" s="144" t="s">
        <v>19</v>
      </c>
      <c r="F181" s="145" t="s">
        <v>274</v>
      </c>
      <c r="H181" s="144" t="s">
        <v>19</v>
      </c>
      <c r="I181" s="146"/>
      <c r="L181" s="142"/>
      <c r="M181" s="147"/>
      <c r="U181" s="332"/>
      <c r="V181" s="1" t="str">
        <f t="shared" si="1"/>
        <v/>
      </c>
      <c r="AT181" s="144" t="s">
        <v>159</v>
      </c>
      <c r="AU181" s="144" t="s">
        <v>88</v>
      </c>
      <c r="AV181" s="12" t="s">
        <v>82</v>
      </c>
      <c r="AW181" s="12" t="s">
        <v>36</v>
      </c>
      <c r="AX181" s="12" t="s">
        <v>75</v>
      </c>
      <c r="AY181" s="144" t="s">
        <v>150</v>
      </c>
    </row>
    <row r="182" spans="2:65" s="13" customFormat="1" ht="11.25" x14ac:dyDescent="0.2">
      <c r="B182" s="148"/>
      <c r="D182" s="143" t="s">
        <v>159</v>
      </c>
      <c r="E182" s="149" t="s">
        <v>19</v>
      </c>
      <c r="F182" s="150" t="s">
        <v>275</v>
      </c>
      <c r="H182" s="151">
        <v>-12.3</v>
      </c>
      <c r="I182" s="152"/>
      <c r="L182" s="148"/>
      <c r="M182" s="153"/>
      <c r="U182" s="333"/>
      <c r="V182" s="1" t="str">
        <f t="shared" si="1"/>
        <v/>
      </c>
      <c r="AT182" s="149" t="s">
        <v>159</v>
      </c>
      <c r="AU182" s="149" t="s">
        <v>88</v>
      </c>
      <c r="AV182" s="13" t="s">
        <v>88</v>
      </c>
      <c r="AW182" s="13" t="s">
        <v>36</v>
      </c>
      <c r="AX182" s="13" t="s">
        <v>75</v>
      </c>
      <c r="AY182" s="149" t="s">
        <v>150</v>
      </c>
    </row>
    <row r="183" spans="2:65" s="14" customFormat="1" ht="11.25" x14ac:dyDescent="0.2">
      <c r="B183" s="154"/>
      <c r="D183" s="143" t="s">
        <v>159</v>
      </c>
      <c r="E183" s="155" t="s">
        <v>19</v>
      </c>
      <c r="F183" s="156" t="s">
        <v>162</v>
      </c>
      <c r="H183" s="157">
        <v>55.685999999999993</v>
      </c>
      <c r="I183" s="158"/>
      <c r="L183" s="154"/>
      <c r="M183" s="159"/>
      <c r="U183" s="334"/>
      <c r="V183" s="1" t="str">
        <f t="shared" si="1"/>
        <v/>
      </c>
      <c r="AT183" s="155" t="s">
        <v>159</v>
      </c>
      <c r="AU183" s="155" t="s">
        <v>88</v>
      </c>
      <c r="AV183" s="14" t="s">
        <v>157</v>
      </c>
      <c r="AW183" s="14" t="s">
        <v>36</v>
      </c>
      <c r="AX183" s="14" t="s">
        <v>82</v>
      </c>
      <c r="AY183" s="155" t="s">
        <v>150</v>
      </c>
    </row>
    <row r="184" spans="2:65" s="1" customFormat="1" ht="16.5" customHeight="1" x14ac:dyDescent="0.2">
      <c r="B184" s="33"/>
      <c r="C184" s="129" t="s">
        <v>276</v>
      </c>
      <c r="D184" s="129" t="s">
        <v>153</v>
      </c>
      <c r="E184" s="130" t="s">
        <v>277</v>
      </c>
      <c r="F184" s="131" t="s">
        <v>278</v>
      </c>
      <c r="G184" s="132" t="s">
        <v>156</v>
      </c>
      <c r="H184" s="133">
        <v>16</v>
      </c>
      <c r="I184" s="134"/>
      <c r="J184" s="135">
        <f>ROUND(I184*H184,2)</f>
        <v>0</v>
      </c>
      <c r="K184" s="131" t="s">
        <v>19</v>
      </c>
      <c r="L184" s="33"/>
      <c r="M184" s="136" t="s">
        <v>19</v>
      </c>
      <c r="N184" s="137" t="s">
        <v>47</v>
      </c>
      <c r="P184" s="138">
        <f>O184*H184</f>
        <v>0</v>
      </c>
      <c r="Q184" s="138">
        <v>4.15E-3</v>
      </c>
      <c r="R184" s="138">
        <f>Q184*H184</f>
        <v>6.6400000000000001E-2</v>
      </c>
      <c r="S184" s="138">
        <v>0</v>
      </c>
      <c r="T184" s="138">
        <f>S184*H184</f>
        <v>0</v>
      </c>
      <c r="U184" s="331" t="s">
        <v>19</v>
      </c>
      <c r="V184" s="1" t="str">
        <f t="shared" si="1"/>
        <v/>
      </c>
      <c r="AR184" s="140" t="s">
        <v>157</v>
      </c>
      <c r="AT184" s="140" t="s">
        <v>153</v>
      </c>
      <c r="AU184" s="140" t="s">
        <v>88</v>
      </c>
      <c r="AY184" s="18" t="s">
        <v>150</v>
      </c>
      <c r="BE184" s="141">
        <f>IF(N184="základní",J184,0)</f>
        <v>0</v>
      </c>
      <c r="BF184" s="141">
        <f>IF(N184="snížená",J184,0)</f>
        <v>0</v>
      </c>
      <c r="BG184" s="141">
        <f>IF(N184="zákl. přenesená",J184,0)</f>
        <v>0</v>
      </c>
      <c r="BH184" s="141">
        <f>IF(N184="sníž. přenesená",J184,0)</f>
        <v>0</v>
      </c>
      <c r="BI184" s="141">
        <f>IF(N184="nulová",J184,0)</f>
        <v>0</v>
      </c>
      <c r="BJ184" s="18" t="s">
        <v>88</v>
      </c>
      <c r="BK184" s="141">
        <f>ROUND(I184*H184,2)</f>
        <v>0</v>
      </c>
      <c r="BL184" s="18" t="s">
        <v>157</v>
      </c>
      <c r="BM184" s="140" t="s">
        <v>279</v>
      </c>
    </row>
    <row r="185" spans="2:65" s="1" customFormat="1" ht="19.5" x14ac:dyDescent="0.2">
      <c r="B185" s="33"/>
      <c r="D185" s="143" t="s">
        <v>232</v>
      </c>
      <c r="F185" s="170" t="s">
        <v>280</v>
      </c>
      <c r="I185" s="162"/>
      <c r="L185" s="33"/>
      <c r="M185" s="163"/>
      <c r="U185" s="335"/>
      <c r="V185" s="1" t="str">
        <f t="shared" si="1"/>
        <v/>
      </c>
      <c r="AT185" s="18" t="s">
        <v>232</v>
      </c>
      <c r="AU185" s="18" t="s">
        <v>88</v>
      </c>
    </row>
    <row r="186" spans="2:65" s="11" customFormat="1" ht="22.9" customHeight="1" x14ac:dyDescent="0.2">
      <c r="B186" s="117"/>
      <c r="D186" s="118" t="s">
        <v>74</v>
      </c>
      <c r="E186" s="127" t="s">
        <v>208</v>
      </c>
      <c r="F186" s="127" t="s">
        <v>281</v>
      </c>
      <c r="I186" s="120"/>
      <c r="J186" s="128">
        <f>BK186</f>
        <v>0</v>
      </c>
      <c r="L186" s="117"/>
      <c r="M186" s="122"/>
      <c r="P186" s="123">
        <f>SUM(P187:P263)</f>
        <v>0</v>
      </c>
      <c r="R186" s="123">
        <f>SUM(R187:R263)</f>
        <v>0.16662269999999998</v>
      </c>
      <c r="T186" s="123">
        <f>SUM(T187:T263)</f>
        <v>1.7152540000000003</v>
      </c>
      <c r="U186" s="330"/>
      <c r="V186" s="1" t="str">
        <f t="shared" si="1"/>
        <v/>
      </c>
      <c r="AR186" s="118" t="s">
        <v>82</v>
      </c>
      <c r="AT186" s="125" t="s">
        <v>74</v>
      </c>
      <c r="AU186" s="125" t="s">
        <v>82</v>
      </c>
      <c r="AY186" s="118" t="s">
        <v>150</v>
      </c>
      <c r="BK186" s="126">
        <f>SUM(BK187:BK263)</f>
        <v>0</v>
      </c>
    </row>
    <row r="187" spans="2:65" s="1" customFormat="1" ht="16.5" customHeight="1" x14ac:dyDescent="0.2">
      <c r="B187" s="33"/>
      <c r="C187" s="129" t="s">
        <v>282</v>
      </c>
      <c r="D187" s="129" t="s">
        <v>153</v>
      </c>
      <c r="E187" s="130" t="s">
        <v>283</v>
      </c>
      <c r="F187" s="131" t="s">
        <v>284</v>
      </c>
      <c r="G187" s="132" t="s">
        <v>285</v>
      </c>
      <c r="H187" s="133">
        <v>1</v>
      </c>
      <c r="I187" s="134"/>
      <c r="J187" s="135">
        <f>ROUND(I187*H187,2)</f>
        <v>0</v>
      </c>
      <c r="K187" s="131" t="s">
        <v>19</v>
      </c>
      <c r="L187" s="33"/>
      <c r="M187" s="136" t="s">
        <v>19</v>
      </c>
      <c r="N187" s="137" t="s">
        <v>47</v>
      </c>
      <c r="P187" s="138">
        <f>O187*H187</f>
        <v>0</v>
      </c>
      <c r="Q187" s="138">
        <v>0</v>
      </c>
      <c r="R187" s="138">
        <f>Q187*H187</f>
        <v>0</v>
      </c>
      <c r="S187" s="138">
        <v>0</v>
      </c>
      <c r="T187" s="138">
        <f>S187*H187</f>
        <v>0</v>
      </c>
      <c r="U187" s="331" t="s">
        <v>19</v>
      </c>
      <c r="V187" s="1" t="str">
        <f t="shared" si="1"/>
        <v/>
      </c>
      <c r="AR187" s="140" t="s">
        <v>157</v>
      </c>
      <c r="AT187" s="140" t="s">
        <v>153</v>
      </c>
      <c r="AU187" s="140" t="s">
        <v>88</v>
      </c>
      <c r="AY187" s="18" t="s">
        <v>150</v>
      </c>
      <c r="BE187" s="141">
        <f>IF(N187="základní",J187,0)</f>
        <v>0</v>
      </c>
      <c r="BF187" s="141">
        <f>IF(N187="snížená",J187,0)</f>
        <v>0</v>
      </c>
      <c r="BG187" s="141">
        <f>IF(N187="zákl. přenesená",J187,0)</f>
        <v>0</v>
      </c>
      <c r="BH187" s="141">
        <f>IF(N187="sníž. přenesená",J187,0)</f>
        <v>0</v>
      </c>
      <c r="BI187" s="141">
        <f>IF(N187="nulová",J187,0)</f>
        <v>0</v>
      </c>
      <c r="BJ187" s="18" t="s">
        <v>88</v>
      </c>
      <c r="BK187" s="141">
        <f>ROUND(I187*H187,2)</f>
        <v>0</v>
      </c>
      <c r="BL187" s="18" t="s">
        <v>157</v>
      </c>
      <c r="BM187" s="140" t="s">
        <v>286</v>
      </c>
    </row>
    <row r="188" spans="2:65" s="1" customFormat="1" ht="16.5" customHeight="1" x14ac:dyDescent="0.2">
      <c r="B188" s="33"/>
      <c r="C188" s="129" t="s">
        <v>7</v>
      </c>
      <c r="D188" s="129" t="s">
        <v>153</v>
      </c>
      <c r="E188" s="130" t="s">
        <v>287</v>
      </c>
      <c r="F188" s="131" t="s">
        <v>288</v>
      </c>
      <c r="G188" s="132" t="s">
        <v>285</v>
      </c>
      <c r="H188" s="133">
        <v>1</v>
      </c>
      <c r="I188" s="134"/>
      <c r="J188" s="135">
        <f>ROUND(I188*H188,2)</f>
        <v>0</v>
      </c>
      <c r="K188" s="131" t="s">
        <v>19</v>
      </c>
      <c r="L188" s="33"/>
      <c r="M188" s="136" t="s">
        <v>19</v>
      </c>
      <c r="N188" s="137" t="s">
        <v>47</v>
      </c>
      <c r="P188" s="138">
        <f>O188*H188</f>
        <v>0</v>
      </c>
      <c r="Q188" s="138">
        <v>0</v>
      </c>
      <c r="R188" s="138">
        <f>Q188*H188</f>
        <v>0</v>
      </c>
      <c r="S188" s="138">
        <v>0</v>
      </c>
      <c r="T188" s="138">
        <f>S188*H188</f>
        <v>0</v>
      </c>
      <c r="U188" s="331" t="s">
        <v>19</v>
      </c>
      <c r="V188" s="1" t="str">
        <f t="shared" si="1"/>
        <v/>
      </c>
      <c r="AR188" s="140" t="s">
        <v>157</v>
      </c>
      <c r="AT188" s="140" t="s">
        <v>153</v>
      </c>
      <c r="AU188" s="140" t="s">
        <v>88</v>
      </c>
      <c r="AY188" s="18" t="s">
        <v>150</v>
      </c>
      <c r="BE188" s="141">
        <f>IF(N188="základní",J188,0)</f>
        <v>0</v>
      </c>
      <c r="BF188" s="141">
        <f>IF(N188="snížená",J188,0)</f>
        <v>0</v>
      </c>
      <c r="BG188" s="141">
        <f>IF(N188="zákl. přenesená",J188,0)</f>
        <v>0</v>
      </c>
      <c r="BH188" s="141">
        <f>IF(N188="sníž. přenesená",J188,0)</f>
        <v>0</v>
      </c>
      <c r="BI188" s="141">
        <f>IF(N188="nulová",J188,0)</f>
        <v>0</v>
      </c>
      <c r="BJ188" s="18" t="s">
        <v>88</v>
      </c>
      <c r="BK188" s="141">
        <f>ROUND(I188*H188,2)</f>
        <v>0</v>
      </c>
      <c r="BL188" s="18" t="s">
        <v>157</v>
      </c>
      <c r="BM188" s="140" t="s">
        <v>289</v>
      </c>
    </row>
    <row r="189" spans="2:65" s="1" customFormat="1" ht="24.2" customHeight="1" x14ac:dyDescent="0.2">
      <c r="B189" s="33"/>
      <c r="C189" s="129" t="s">
        <v>290</v>
      </c>
      <c r="D189" s="129" t="s">
        <v>153</v>
      </c>
      <c r="E189" s="130" t="s">
        <v>291</v>
      </c>
      <c r="F189" s="131" t="s">
        <v>292</v>
      </c>
      <c r="G189" s="132" t="s">
        <v>165</v>
      </c>
      <c r="H189" s="133">
        <v>31</v>
      </c>
      <c r="I189" s="134"/>
      <c r="J189" s="135">
        <f>ROUND(I189*H189,2)</f>
        <v>0</v>
      </c>
      <c r="K189" s="131" t="s">
        <v>166</v>
      </c>
      <c r="L189" s="33"/>
      <c r="M189" s="136" t="s">
        <v>19</v>
      </c>
      <c r="N189" s="137" t="s">
        <v>47</v>
      </c>
      <c r="P189" s="138">
        <f>O189*H189</f>
        <v>0</v>
      </c>
      <c r="Q189" s="138">
        <v>1.2999999999999999E-4</v>
      </c>
      <c r="R189" s="138">
        <f>Q189*H189</f>
        <v>4.0299999999999997E-3</v>
      </c>
      <c r="S189" s="138">
        <v>0</v>
      </c>
      <c r="T189" s="138">
        <f>S189*H189</f>
        <v>0</v>
      </c>
      <c r="U189" s="331" t="s">
        <v>19</v>
      </c>
      <c r="V189" s="1" t="str">
        <f t="shared" si="1"/>
        <v/>
      </c>
      <c r="AR189" s="140" t="s">
        <v>157</v>
      </c>
      <c r="AT189" s="140" t="s">
        <v>153</v>
      </c>
      <c r="AU189" s="140" t="s">
        <v>88</v>
      </c>
      <c r="AY189" s="18" t="s">
        <v>150</v>
      </c>
      <c r="BE189" s="141">
        <f>IF(N189="základní",J189,0)</f>
        <v>0</v>
      </c>
      <c r="BF189" s="141">
        <f>IF(N189="snížená",J189,0)</f>
        <v>0</v>
      </c>
      <c r="BG189" s="141">
        <f>IF(N189="zákl. přenesená",J189,0)</f>
        <v>0</v>
      </c>
      <c r="BH189" s="141">
        <f>IF(N189="sníž. přenesená",J189,0)</f>
        <v>0</v>
      </c>
      <c r="BI189" s="141">
        <f>IF(N189="nulová",J189,0)</f>
        <v>0</v>
      </c>
      <c r="BJ189" s="18" t="s">
        <v>88</v>
      </c>
      <c r="BK189" s="141">
        <f>ROUND(I189*H189,2)</f>
        <v>0</v>
      </c>
      <c r="BL189" s="18" t="s">
        <v>157</v>
      </c>
      <c r="BM189" s="140" t="s">
        <v>293</v>
      </c>
    </row>
    <row r="190" spans="2:65" s="1" customFormat="1" ht="11.25" x14ac:dyDescent="0.2">
      <c r="B190" s="33"/>
      <c r="D190" s="160" t="s">
        <v>169</v>
      </c>
      <c r="F190" s="161" t="s">
        <v>294</v>
      </c>
      <c r="I190" s="162"/>
      <c r="L190" s="33"/>
      <c r="M190" s="163"/>
      <c r="U190" s="335"/>
      <c r="V190" s="1" t="str">
        <f t="shared" si="1"/>
        <v/>
      </c>
      <c r="AT190" s="18" t="s">
        <v>169</v>
      </c>
      <c r="AU190" s="18" t="s">
        <v>88</v>
      </c>
    </row>
    <row r="191" spans="2:65" s="13" customFormat="1" ht="11.25" x14ac:dyDescent="0.2">
      <c r="B191" s="148"/>
      <c r="D191" s="143" t="s">
        <v>159</v>
      </c>
      <c r="E191" s="149" t="s">
        <v>19</v>
      </c>
      <c r="F191" s="150" t="s">
        <v>189</v>
      </c>
      <c r="H191" s="151">
        <v>29</v>
      </c>
      <c r="I191" s="152"/>
      <c r="L191" s="148"/>
      <c r="M191" s="153"/>
      <c r="U191" s="333"/>
      <c r="V191" s="1" t="str">
        <f t="shared" si="1"/>
        <v/>
      </c>
      <c r="AT191" s="149" t="s">
        <v>159</v>
      </c>
      <c r="AU191" s="149" t="s">
        <v>88</v>
      </c>
      <c r="AV191" s="13" t="s">
        <v>88</v>
      </c>
      <c r="AW191" s="13" t="s">
        <v>36</v>
      </c>
      <c r="AX191" s="13" t="s">
        <v>75</v>
      </c>
      <c r="AY191" s="149" t="s">
        <v>150</v>
      </c>
    </row>
    <row r="192" spans="2:65" s="13" customFormat="1" ht="11.25" x14ac:dyDescent="0.2">
      <c r="B192" s="148"/>
      <c r="D192" s="143" t="s">
        <v>159</v>
      </c>
      <c r="E192" s="149" t="s">
        <v>19</v>
      </c>
      <c r="F192" s="150" t="s">
        <v>190</v>
      </c>
      <c r="H192" s="151">
        <v>2</v>
      </c>
      <c r="I192" s="152"/>
      <c r="L192" s="148"/>
      <c r="M192" s="153"/>
      <c r="U192" s="333"/>
      <c r="V192" s="1" t="str">
        <f t="shared" si="1"/>
        <v/>
      </c>
      <c r="AT192" s="149" t="s">
        <v>159</v>
      </c>
      <c r="AU192" s="149" t="s">
        <v>88</v>
      </c>
      <c r="AV192" s="13" t="s">
        <v>88</v>
      </c>
      <c r="AW192" s="13" t="s">
        <v>36</v>
      </c>
      <c r="AX192" s="13" t="s">
        <v>75</v>
      </c>
      <c r="AY192" s="149" t="s">
        <v>150</v>
      </c>
    </row>
    <row r="193" spans="2:65" s="14" customFormat="1" ht="11.25" x14ac:dyDescent="0.2">
      <c r="B193" s="154"/>
      <c r="D193" s="143" t="s">
        <v>159</v>
      </c>
      <c r="E193" s="155" t="s">
        <v>19</v>
      </c>
      <c r="F193" s="156" t="s">
        <v>162</v>
      </c>
      <c r="H193" s="157">
        <v>31</v>
      </c>
      <c r="I193" s="158"/>
      <c r="L193" s="154"/>
      <c r="M193" s="159"/>
      <c r="U193" s="334"/>
      <c r="V193" s="1" t="str">
        <f t="shared" si="1"/>
        <v/>
      </c>
      <c r="AT193" s="155" t="s">
        <v>159</v>
      </c>
      <c r="AU193" s="155" t="s">
        <v>88</v>
      </c>
      <c r="AV193" s="14" t="s">
        <v>157</v>
      </c>
      <c r="AW193" s="14" t="s">
        <v>36</v>
      </c>
      <c r="AX193" s="14" t="s">
        <v>82</v>
      </c>
      <c r="AY193" s="155" t="s">
        <v>150</v>
      </c>
    </row>
    <row r="194" spans="2:65" s="1" customFormat="1" ht="24.2" customHeight="1" x14ac:dyDescent="0.2">
      <c r="B194" s="33"/>
      <c r="C194" s="129" t="s">
        <v>295</v>
      </c>
      <c r="D194" s="129" t="s">
        <v>153</v>
      </c>
      <c r="E194" s="130" t="s">
        <v>296</v>
      </c>
      <c r="F194" s="131" t="s">
        <v>297</v>
      </c>
      <c r="G194" s="132" t="s">
        <v>178</v>
      </c>
      <c r="H194" s="133">
        <v>1</v>
      </c>
      <c r="I194" s="134"/>
      <c r="J194" s="135">
        <f>ROUND(I194*H194,2)</f>
        <v>0</v>
      </c>
      <c r="K194" s="131" t="s">
        <v>166</v>
      </c>
      <c r="L194" s="33"/>
      <c r="M194" s="136" t="s">
        <v>19</v>
      </c>
      <c r="N194" s="137" t="s">
        <v>47</v>
      </c>
      <c r="P194" s="138">
        <f>O194*H194</f>
        <v>0</v>
      </c>
      <c r="Q194" s="138">
        <v>0</v>
      </c>
      <c r="R194" s="138">
        <f>Q194*H194</f>
        <v>0</v>
      </c>
      <c r="S194" s="138">
        <v>9.9000000000000005E-2</v>
      </c>
      <c r="T194" s="138">
        <f>S194*H194</f>
        <v>9.9000000000000005E-2</v>
      </c>
      <c r="U194" s="331" t="s">
        <v>167</v>
      </c>
      <c r="V194" s="1">
        <f t="shared" si="1"/>
        <v>0</v>
      </c>
      <c r="AR194" s="140" t="s">
        <v>157</v>
      </c>
      <c r="AT194" s="140" t="s">
        <v>153</v>
      </c>
      <c r="AU194" s="140" t="s">
        <v>88</v>
      </c>
      <c r="AY194" s="18" t="s">
        <v>150</v>
      </c>
      <c r="BE194" s="141">
        <f>IF(N194="základní",J194,0)</f>
        <v>0</v>
      </c>
      <c r="BF194" s="141">
        <f>IF(N194="snížená",J194,0)</f>
        <v>0</v>
      </c>
      <c r="BG194" s="141">
        <f>IF(N194="zákl. přenesená",J194,0)</f>
        <v>0</v>
      </c>
      <c r="BH194" s="141">
        <f>IF(N194="sníž. přenesená",J194,0)</f>
        <v>0</v>
      </c>
      <c r="BI194" s="141">
        <f>IF(N194="nulová",J194,0)</f>
        <v>0</v>
      </c>
      <c r="BJ194" s="18" t="s">
        <v>88</v>
      </c>
      <c r="BK194" s="141">
        <f>ROUND(I194*H194,2)</f>
        <v>0</v>
      </c>
      <c r="BL194" s="18" t="s">
        <v>157</v>
      </c>
      <c r="BM194" s="140" t="s">
        <v>298</v>
      </c>
    </row>
    <row r="195" spans="2:65" s="1" customFormat="1" ht="11.25" x14ac:dyDescent="0.2">
      <c r="B195" s="33"/>
      <c r="D195" s="160" t="s">
        <v>169</v>
      </c>
      <c r="F195" s="161" t="s">
        <v>299</v>
      </c>
      <c r="I195" s="162"/>
      <c r="L195" s="33"/>
      <c r="M195" s="163"/>
      <c r="U195" s="335"/>
      <c r="V195" s="1" t="str">
        <f t="shared" si="1"/>
        <v/>
      </c>
      <c r="AT195" s="18" t="s">
        <v>169</v>
      </c>
      <c r="AU195" s="18" t="s">
        <v>88</v>
      </c>
    </row>
    <row r="196" spans="2:65" s="13" customFormat="1" ht="11.25" x14ac:dyDescent="0.2">
      <c r="B196" s="148"/>
      <c r="D196" s="143" t="s">
        <v>159</v>
      </c>
      <c r="E196" s="149" t="s">
        <v>19</v>
      </c>
      <c r="F196" s="150" t="s">
        <v>300</v>
      </c>
      <c r="H196" s="151">
        <v>1</v>
      </c>
      <c r="I196" s="152"/>
      <c r="L196" s="148"/>
      <c r="M196" s="153"/>
      <c r="U196" s="333"/>
      <c r="V196" s="1" t="str">
        <f t="shared" si="1"/>
        <v/>
      </c>
      <c r="AT196" s="149" t="s">
        <v>159</v>
      </c>
      <c r="AU196" s="149" t="s">
        <v>88</v>
      </c>
      <c r="AV196" s="13" t="s">
        <v>88</v>
      </c>
      <c r="AW196" s="13" t="s">
        <v>36</v>
      </c>
      <c r="AX196" s="13" t="s">
        <v>75</v>
      </c>
      <c r="AY196" s="149" t="s">
        <v>150</v>
      </c>
    </row>
    <row r="197" spans="2:65" s="14" customFormat="1" ht="11.25" x14ac:dyDescent="0.2">
      <c r="B197" s="154"/>
      <c r="D197" s="143" t="s">
        <v>159</v>
      </c>
      <c r="E197" s="155" t="s">
        <v>19</v>
      </c>
      <c r="F197" s="156" t="s">
        <v>162</v>
      </c>
      <c r="H197" s="157">
        <v>1</v>
      </c>
      <c r="I197" s="158"/>
      <c r="L197" s="154"/>
      <c r="M197" s="159"/>
      <c r="U197" s="334"/>
      <c r="V197" s="1" t="str">
        <f t="shared" si="1"/>
        <v/>
      </c>
      <c r="AT197" s="155" t="s">
        <v>159</v>
      </c>
      <c r="AU197" s="155" t="s">
        <v>88</v>
      </c>
      <c r="AV197" s="14" t="s">
        <v>157</v>
      </c>
      <c r="AW197" s="14" t="s">
        <v>36</v>
      </c>
      <c r="AX197" s="14" t="s">
        <v>82</v>
      </c>
      <c r="AY197" s="155" t="s">
        <v>150</v>
      </c>
    </row>
    <row r="198" spans="2:65" s="1" customFormat="1" ht="16.5" customHeight="1" x14ac:dyDescent="0.2">
      <c r="B198" s="33"/>
      <c r="C198" s="129" t="s">
        <v>301</v>
      </c>
      <c r="D198" s="129" t="s">
        <v>153</v>
      </c>
      <c r="E198" s="130" t="s">
        <v>302</v>
      </c>
      <c r="F198" s="131" t="s">
        <v>303</v>
      </c>
      <c r="G198" s="132" t="s">
        <v>178</v>
      </c>
      <c r="H198" s="133">
        <v>2</v>
      </c>
      <c r="I198" s="134"/>
      <c r="J198" s="135">
        <f>ROUND(I198*H198,2)</f>
        <v>0</v>
      </c>
      <c r="K198" s="131" t="s">
        <v>166</v>
      </c>
      <c r="L198" s="33"/>
      <c r="M198" s="136" t="s">
        <v>19</v>
      </c>
      <c r="N198" s="137" t="s">
        <v>47</v>
      </c>
      <c r="P198" s="138">
        <f>O198*H198</f>
        <v>0</v>
      </c>
      <c r="Q198" s="138">
        <v>0</v>
      </c>
      <c r="R198" s="138">
        <f>Q198*H198</f>
        <v>0</v>
      </c>
      <c r="S198" s="138">
        <v>1.9E-2</v>
      </c>
      <c r="T198" s="138">
        <f>S198*H198</f>
        <v>3.7999999999999999E-2</v>
      </c>
      <c r="U198" s="331" t="s">
        <v>19</v>
      </c>
      <c r="V198" s="1" t="str">
        <f t="shared" si="1"/>
        <v/>
      </c>
      <c r="AR198" s="140" t="s">
        <v>157</v>
      </c>
      <c r="AT198" s="140" t="s">
        <v>153</v>
      </c>
      <c r="AU198" s="140" t="s">
        <v>88</v>
      </c>
      <c r="AY198" s="18" t="s">
        <v>150</v>
      </c>
      <c r="BE198" s="141">
        <f>IF(N198="základní",J198,0)</f>
        <v>0</v>
      </c>
      <c r="BF198" s="141">
        <f>IF(N198="snížená",J198,0)</f>
        <v>0</v>
      </c>
      <c r="BG198" s="141">
        <f>IF(N198="zákl. přenesená",J198,0)</f>
        <v>0</v>
      </c>
      <c r="BH198" s="141">
        <f>IF(N198="sníž. přenesená",J198,0)</f>
        <v>0</v>
      </c>
      <c r="BI198" s="141">
        <f>IF(N198="nulová",J198,0)</f>
        <v>0</v>
      </c>
      <c r="BJ198" s="18" t="s">
        <v>88</v>
      </c>
      <c r="BK198" s="141">
        <f>ROUND(I198*H198,2)</f>
        <v>0</v>
      </c>
      <c r="BL198" s="18" t="s">
        <v>157</v>
      </c>
      <c r="BM198" s="140" t="s">
        <v>304</v>
      </c>
    </row>
    <row r="199" spans="2:65" s="1" customFormat="1" ht="11.25" x14ac:dyDescent="0.2">
      <c r="B199" s="33"/>
      <c r="D199" s="160" t="s">
        <v>169</v>
      </c>
      <c r="F199" s="161" t="s">
        <v>305</v>
      </c>
      <c r="I199" s="162"/>
      <c r="L199" s="33"/>
      <c r="M199" s="163"/>
      <c r="U199" s="335"/>
      <c r="V199" s="1" t="str">
        <f t="shared" si="1"/>
        <v/>
      </c>
      <c r="AT199" s="18" t="s">
        <v>169</v>
      </c>
      <c r="AU199" s="18" t="s">
        <v>88</v>
      </c>
    </row>
    <row r="200" spans="2:65" s="13" customFormat="1" ht="11.25" x14ac:dyDescent="0.2">
      <c r="B200" s="148"/>
      <c r="D200" s="143" t="s">
        <v>159</v>
      </c>
      <c r="E200" s="149" t="s">
        <v>19</v>
      </c>
      <c r="F200" s="150" t="s">
        <v>306</v>
      </c>
      <c r="H200" s="151">
        <v>2</v>
      </c>
      <c r="I200" s="152"/>
      <c r="L200" s="148"/>
      <c r="M200" s="153"/>
      <c r="U200" s="333"/>
      <c r="V200" s="1" t="str">
        <f t="shared" si="1"/>
        <v/>
      </c>
      <c r="AT200" s="149" t="s">
        <v>159</v>
      </c>
      <c r="AU200" s="149" t="s">
        <v>88</v>
      </c>
      <c r="AV200" s="13" t="s">
        <v>88</v>
      </c>
      <c r="AW200" s="13" t="s">
        <v>36</v>
      </c>
      <c r="AX200" s="13" t="s">
        <v>75</v>
      </c>
      <c r="AY200" s="149" t="s">
        <v>150</v>
      </c>
    </row>
    <row r="201" spans="2:65" s="14" customFormat="1" ht="11.25" x14ac:dyDescent="0.2">
      <c r="B201" s="154"/>
      <c r="D201" s="143" t="s">
        <v>159</v>
      </c>
      <c r="E201" s="155" t="s">
        <v>19</v>
      </c>
      <c r="F201" s="156" t="s">
        <v>162</v>
      </c>
      <c r="H201" s="157">
        <v>2</v>
      </c>
      <c r="I201" s="158"/>
      <c r="L201" s="154"/>
      <c r="M201" s="159"/>
      <c r="U201" s="334"/>
      <c r="V201" s="1" t="str">
        <f t="shared" si="1"/>
        <v/>
      </c>
      <c r="AT201" s="155" t="s">
        <v>159</v>
      </c>
      <c r="AU201" s="155" t="s">
        <v>88</v>
      </c>
      <c r="AV201" s="14" t="s">
        <v>157</v>
      </c>
      <c r="AW201" s="14" t="s">
        <v>36</v>
      </c>
      <c r="AX201" s="14" t="s">
        <v>82</v>
      </c>
      <c r="AY201" s="155" t="s">
        <v>150</v>
      </c>
    </row>
    <row r="202" spans="2:65" s="1" customFormat="1" ht="24.2" customHeight="1" x14ac:dyDescent="0.2">
      <c r="B202" s="33"/>
      <c r="C202" s="129" t="s">
        <v>307</v>
      </c>
      <c r="D202" s="129" t="s">
        <v>153</v>
      </c>
      <c r="E202" s="130" t="s">
        <v>308</v>
      </c>
      <c r="F202" s="131" t="s">
        <v>309</v>
      </c>
      <c r="G202" s="132" t="s">
        <v>165</v>
      </c>
      <c r="H202" s="133">
        <v>0.2</v>
      </c>
      <c r="I202" s="134"/>
      <c r="J202" s="135">
        <f>ROUND(I202*H202,2)</f>
        <v>0</v>
      </c>
      <c r="K202" s="131" t="s">
        <v>166</v>
      </c>
      <c r="L202" s="33"/>
      <c r="M202" s="136" t="s">
        <v>19</v>
      </c>
      <c r="N202" s="137" t="s">
        <v>47</v>
      </c>
      <c r="P202" s="138">
        <f>O202*H202</f>
        <v>0</v>
      </c>
      <c r="Q202" s="138">
        <v>0</v>
      </c>
      <c r="R202" s="138">
        <f>Q202*H202</f>
        <v>0</v>
      </c>
      <c r="S202" s="138">
        <v>5.5E-2</v>
      </c>
      <c r="T202" s="138">
        <f>S202*H202</f>
        <v>1.1000000000000001E-2</v>
      </c>
      <c r="U202" s="331" t="s">
        <v>167</v>
      </c>
      <c r="V202" s="1">
        <f t="shared" si="1"/>
        <v>0</v>
      </c>
      <c r="AR202" s="140" t="s">
        <v>157</v>
      </c>
      <c r="AT202" s="140" t="s">
        <v>153</v>
      </c>
      <c r="AU202" s="140" t="s">
        <v>88</v>
      </c>
      <c r="AY202" s="18" t="s">
        <v>150</v>
      </c>
      <c r="BE202" s="141">
        <f>IF(N202="základní",J202,0)</f>
        <v>0</v>
      </c>
      <c r="BF202" s="141">
        <f>IF(N202="snížená",J202,0)</f>
        <v>0</v>
      </c>
      <c r="BG202" s="141">
        <f>IF(N202="zákl. přenesená",J202,0)</f>
        <v>0</v>
      </c>
      <c r="BH202" s="141">
        <f>IF(N202="sníž. přenesená",J202,0)</f>
        <v>0</v>
      </c>
      <c r="BI202" s="141">
        <f>IF(N202="nulová",J202,0)</f>
        <v>0</v>
      </c>
      <c r="BJ202" s="18" t="s">
        <v>88</v>
      </c>
      <c r="BK202" s="141">
        <f>ROUND(I202*H202,2)</f>
        <v>0</v>
      </c>
      <c r="BL202" s="18" t="s">
        <v>157</v>
      </c>
      <c r="BM202" s="140" t="s">
        <v>310</v>
      </c>
    </row>
    <row r="203" spans="2:65" s="1" customFormat="1" ht="11.25" x14ac:dyDescent="0.2">
      <c r="B203" s="33"/>
      <c r="D203" s="160" t="s">
        <v>169</v>
      </c>
      <c r="F203" s="161" t="s">
        <v>311</v>
      </c>
      <c r="I203" s="162"/>
      <c r="L203" s="33"/>
      <c r="M203" s="163"/>
      <c r="U203" s="335"/>
      <c r="V203" s="1" t="str">
        <f t="shared" si="1"/>
        <v/>
      </c>
      <c r="AT203" s="18" t="s">
        <v>169</v>
      </c>
      <c r="AU203" s="18" t="s">
        <v>88</v>
      </c>
    </row>
    <row r="204" spans="2:65" s="12" customFormat="1" ht="11.25" x14ac:dyDescent="0.2">
      <c r="B204" s="142"/>
      <c r="D204" s="143" t="s">
        <v>159</v>
      </c>
      <c r="E204" s="144" t="s">
        <v>19</v>
      </c>
      <c r="F204" s="145" t="s">
        <v>312</v>
      </c>
      <c r="H204" s="144" t="s">
        <v>19</v>
      </c>
      <c r="I204" s="146"/>
      <c r="L204" s="142"/>
      <c r="M204" s="147"/>
      <c r="U204" s="332"/>
      <c r="V204" s="1" t="str">
        <f t="shared" si="1"/>
        <v/>
      </c>
      <c r="AT204" s="144" t="s">
        <v>159</v>
      </c>
      <c r="AU204" s="144" t="s">
        <v>88</v>
      </c>
      <c r="AV204" s="12" t="s">
        <v>82</v>
      </c>
      <c r="AW204" s="12" t="s">
        <v>36</v>
      </c>
      <c r="AX204" s="12" t="s">
        <v>75</v>
      </c>
      <c r="AY204" s="144" t="s">
        <v>150</v>
      </c>
    </row>
    <row r="205" spans="2:65" s="13" customFormat="1" ht="11.25" x14ac:dyDescent="0.2">
      <c r="B205" s="148"/>
      <c r="D205" s="143" t="s">
        <v>159</v>
      </c>
      <c r="E205" s="149" t="s">
        <v>19</v>
      </c>
      <c r="F205" s="150" t="s">
        <v>313</v>
      </c>
      <c r="H205" s="151">
        <v>0.2</v>
      </c>
      <c r="I205" s="152"/>
      <c r="L205" s="148"/>
      <c r="M205" s="153"/>
      <c r="U205" s="333"/>
      <c r="V205" s="1" t="str">
        <f t="shared" si="1"/>
        <v/>
      </c>
      <c r="AT205" s="149" t="s">
        <v>159</v>
      </c>
      <c r="AU205" s="149" t="s">
        <v>88</v>
      </c>
      <c r="AV205" s="13" t="s">
        <v>88</v>
      </c>
      <c r="AW205" s="13" t="s">
        <v>36</v>
      </c>
      <c r="AX205" s="13" t="s">
        <v>75</v>
      </c>
      <c r="AY205" s="149" t="s">
        <v>150</v>
      </c>
    </row>
    <row r="206" spans="2:65" s="14" customFormat="1" ht="11.25" x14ac:dyDescent="0.2">
      <c r="B206" s="154"/>
      <c r="D206" s="143" t="s">
        <v>159</v>
      </c>
      <c r="E206" s="155" t="s">
        <v>19</v>
      </c>
      <c r="F206" s="156" t="s">
        <v>162</v>
      </c>
      <c r="H206" s="157">
        <v>0.2</v>
      </c>
      <c r="I206" s="158"/>
      <c r="L206" s="154"/>
      <c r="M206" s="159"/>
      <c r="U206" s="334"/>
      <c r="V206" s="1" t="str">
        <f t="shared" si="1"/>
        <v/>
      </c>
      <c r="AT206" s="155" t="s">
        <v>159</v>
      </c>
      <c r="AU206" s="155" t="s">
        <v>88</v>
      </c>
      <c r="AV206" s="14" t="s">
        <v>157</v>
      </c>
      <c r="AW206" s="14" t="s">
        <v>36</v>
      </c>
      <c r="AX206" s="14" t="s">
        <v>82</v>
      </c>
      <c r="AY206" s="155" t="s">
        <v>150</v>
      </c>
    </row>
    <row r="207" spans="2:65" s="1" customFormat="1" ht="21.75" customHeight="1" x14ac:dyDescent="0.2">
      <c r="B207" s="33"/>
      <c r="C207" s="129" t="s">
        <v>314</v>
      </c>
      <c r="D207" s="129" t="s">
        <v>153</v>
      </c>
      <c r="E207" s="130" t="s">
        <v>315</v>
      </c>
      <c r="F207" s="131" t="s">
        <v>316</v>
      </c>
      <c r="G207" s="132" t="s">
        <v>156</v>
      </c>
      <c r="H207" s="133">
        <v>5</v>
      </c>
      <c r="I207" s="134"/>
      <c r="J207" s="135">
        <f>ROUND(I207*H207,2)</f>
        <v>0</v>
      </c>
      <c r="K207" s="131" t="s">
        <v>166</v>
      </c>
      <c r="L207" s="33"/>
      <c r="M207" s="136" t="s">
        <v>19</v>
      </c>
      <c r="N207" s="137" t="s">
        <v>47</v>
      </c>
      <c r="P207" s="138">
        <f>O207*H207</f>
        <v>0</v>
      </c>
      <c r="Q207" s="138">
        <v>0</v>
      </c>
      <c r="R207" s="138">
        <f>Q207*H207</f>
        <v>0</v>
      </c>
      <c r="S207" s="138">
        <v>8.9999999999999993E-3</v>
      </c>
      <c r="T207" s="138">
        <f>S207*H207</f>
        <v>4.4999999999999998E-2</v>
      </c>
      <c r="U207" s="331" t="s">
        <v>19</v>
      </c>
      <c r="V207" s="1" t="str">
        <f t="shared" si="1"/>
        <v/>
      </c>
      <c r="AR207" s="140" t="s">
        <v>157</v>
      </c>
      <c r="AT207" s="140" t="s">
        <v>153</v>
      </c>
      <c r="AU207" s="140" t="s">
        <v>88</v>
      </c>
      <c r="AY207" s="18" t="s">
        <v>150</v>
      </c>
      <c r="BE207" s="141">
        <f>IF(N207="základní",J207,0)</f>
        <v>0</v>
      </c>
      <c r="BF207" s="141">
        <f>IF(N207="snížená",J207,0)</f>
        <v>0</v>
      </c>
      <c r="BG207" s="141">
        <f>IF(N207="zákl. přenesená",J207,0)</f>
        <v>0</v>
      </c>
      <c r="BH207" s="141">
        <f>IF(N207="sníž. přenesená",J207,0)</f>
        <v>0</v>
      </c>
      <c r="BI207" s="141">
        <f>IF(N207="nulová",J207,0)</f>
        <v>0</v>
      </c>
      <c r="BJ207" s="18" t="s">
        <v>88</v>
      </c>
      <c r="BK207" s="141">
        <f>ROUND(I207*H207,2)</f>
        <v>0</v>
      </c>
      <c r="BL207" s="18" t="s">
        <v>157</v>
      </c>
      <c r="BM207" s="140" t="s">
        <v>317</v>
      </c>
    </row>
    <row r="208" spans="2:65" s="1" customFormat="1" ht="11.25" x14ac:dyDescent="0.2">
      <c r="B208" s="33"/>
      <c r="D208" s="160" t="s">
        <v>169</v>
      </c>
      <c r="F208" s="161" t="s">
        <v>318</v>
      </c>
      <c r="I208" s="162"/>
      <c r="L208" s="33"/>
      <c r="M208" s="163"/>
      <c r="U208" s="335"/>
      <c r="V208" s="1" t="str">
        <f t="shared" si="1"/>
        <v/>
      </c>
      <c r="AT208" s="18" t="s">
        <v>169</v>
      </c>
      <c r="AU208" s="18" t="s">
        <v>88</v>
      </c>
    </row>
    <row r="209" spans="2:65" s="13" customFormat="1" ht="11.25" x14ac:dyDescent="0.2">
      <c r="B209" s="148"/>
      <c r="D209" s="143" t="s">
        <v>159</v>
      </c>
      <c r="E209" s="149" t="s">
        <v>19</v>
      </c>
      <c r="F209" s="150" t="s">
        <v>319</v>
      </c>
      <c r="H209" s="151">
        <v>5</v>
      </c>
      <c r="I209" s="152"/>
      <c r="L209" s="148"/>
      <c r="M209" s="153"/>
      <c r="U209" s="333"/>
      <c r="V209" s="1" t="str">
        <f t="shared" si="1"/>
        <v/>
      </c>
      <c r="AT209" s="149" t="s">
        <v>159</v>
      </c>
      <c r="AU209" s="149" t="s">
        <v>88</v>
      </c>
      <c r="AV209" s="13" t="s">
        <v>88</v>
      </c>
      <c r="AW209" s="13" t="s">
        <v>36</v>
      </c>
      <c r="AX209" s="13" t="s">
        <v>75</v>
      </c>
      <c r="AY209" s="149" t="s">
        <v>150</v>
      </c>
    </row>
    <row r="210" spans="2:65" s="14" customFormat="1" ht="11.25" x14ac:dyDescent="0.2">
      <c r="B210" s="154"/>
      <c r="D210" s="143" t="s">
        <v>159</v>
      </c>
      <c r="E210" s="155" t="s">
        <v>19</v>
      </c>
      <c r="F210" s="156" t="s">
        <v>162</v>
      </c>
      <c r="H210" s="157">
        <v>5</v>
      </c>
      <c r="I210" s="158"/>
      <c r="L210" s="154"/>
      <c r="M210" s="159"/>
      <c r="U210" s="334"/>
      <c r="V210" s="1" t="str">
        <f t="shared" si="1"/>
        <v/>
      </c>
      <c r="AT210" s="155" t="s">
        <v>159</v>
      </c>
      <c r="AU210" s="155" t="s">
        <v>88</v>
      </c>
      <c r="AV210" s="14" t="s">
        <v>157</v>
      </c>
      <c r="AW210" s="14" t="s">
        <v>36</v>
      </c>
      <c r="AX210" s="14" t="s">
        <v>82</v>
      </c>
      <c r="AY210" s="155" t="s">
        <v>150</v>
      </c>
    </row>
    <row r="211" spans="2:65" s="1" customFormat="1" ht="16.5" customHeight="1" x14ac:dyDescent="0.2">
      <c r="B211" s="33"/>
      <c r="C211" s="129" t="s">
        <v>320</v>
      </c>
      <c r="D211" s="129" t="s">
        <v>153</v>
      </c>
      <c r="E211" s="130" t="s">
        <v>321</v>
      </c>
      <c r="F211" s="131" t="s">
        <v>322</v>
      </c>
      <c r="G211" s="132" t="s">
        <v>156</v>
      </c>
      <c r="H211" s="133">
        <v>58.6</v>
      </c>
      <c r="I211" s="134"/>
      <c r="J211" s="135">
        <f>ROUND(I211*H211,2)</f>
        <v>0</v>
      </c>
      <c r="K211" s="131" t="s">
        <v>166</v>
      </c>
      <c r="L211" s="33"/>
      <c r="M211" s="136" t="s">
        <v>19</v>
      </c>
      <c r="N211" s="137" t="s">
        <v>47</v>
      </c>
      <c r="P211" s="138">
        <f>O211*H211</f>
        <v>0</v>
      </c>
      <c r="Q211" s="138">
        <v>3.0000000000000001E-5</v>
      </c>
      <c r="R211" s="138">
        <f>Q211*H211</f>
        <v>1.758E-3</v>
      </c>
      <c r="S211" s="138">
        <v>3.0000000000000001E-3</v>
      </c>
      <c r="T211" s="138">
        <f>S211*H211</f>
        <v>0.17580000000000001</v>
      </c>
      <c r="U211" s="331" t="s">
        <v>19</v>
      </c>
      <c r="V211" s="1" t="str">
        <f t="shared" si="1"/>
        <v/>
      </c>
      <c r="AR211" s="140" t="s">
        <v>157</v>
      </c>
      <c r="AT211" s="140" t="s">
        <v>153</v>
      </c>
      <c r="AU211" s="140" t="s">
        <v>88</v>
      </c>
      <c r="AY211" s="18" t="s">
        <v>150</v>
      </c>
      <c r="BE211" s="141">
        <f>IF(N211="základní",J211,0)</f>
        <v>0</v>
      </c>
      <c r="BF211" s="141">
        <f>IF(N211="snížená",J211,0)</f>
        <v>0</v>
      </c>
      <c r="BG211" s="141">
        <f>IF(N211="zákl. přenesená",J211,0)</f>
        <v>0</v>
      </c>
      <c r="BH211" s="141">
        <f>IF(N211="sníž. přenesená",J211,0)</f>
        <v>0</v>
      </c>
      <c r="BI211" s="141">
        <f>IF(N211="nulová",J211,0)</f>
        <v>0</v>
      </c>
      <c r="BJ211" s="18" t="s">
        <v>88</v>
      </c>
      <c r="BK211" s="141">
        <f>ROUND(I211*H211,2)</f>
        <v>0</v>
      </c>
      <c r="BL211" s="18" t="s">
        <v>157</v>
      </c>
      <c r="BM211" s="140" t="s">
        <v>323</v>
      </c>
    </row>
    <row r="212" spans="2:65" s="1" customFormat="1" ht="11.25" x14ac:dyDescent="0.2">
      <c r="B212" s="33"/>
      <c r="D212" s="160" t="s">
        <v>169</v>
      </c>
      <c r="F212" s="161" t="s">
        <v>324</v>
      </c>
      <c r="I212" s="162"/>
      <c r="L212" s="33"/>
      <c r="M212" s="163"/>
      <c r="U212" s="335"/>
      <c r="V212" s="1" t="str">
        <f t="shared" si="1"/>
        <v/>
      </c>
      <c r="AT212" s="18" t="s">
        <v>169</v>
      </c>
      <c r="AU212" s="18" t="s">
        <v>88</v>
      </c>
    </row>
    <row r="213" spans="2:65" s="1" customFormat="1" ht="19.5" x14ac:dyDescent="0.2">
      <c r="B213" s="33"/>
      <c r="D213" s="143" t="s">
        <v>232</v>
      </c>
      <c r="F213" s="170" t="s">
        <v>233</v>
      </c>
      <c r="I213" s="162"/>
      <c r="L213" s="33"/>
      <c r="M213" s="163"/>
      <c r="U213" s="335"/>
      <c r="V213" s="1" t="str">
        <f t="shared" si="1"/>
        <v/>
      </c>
      <c r="AT213" s="18" t="s">
        <v>232</v>
      </c>
      <c r="AU213" s="18" t="s">
        <v>88</v>
      </c>
    </row>
    <row r="214" spans="2:65" s="1" customFormat="1" ht="24.2" customHeight="1" x14ac:dyDescent="0.2">
      <c r="B214" s="33"/>
      <c r="C214" s="129" t="s">
        <v>325</v>
      </c>
      <c r="D214" s="129" t="s">
        <v>153</v>
      </c>
      <c r="E214" s="130" t="s">
        <v>326</v>
      </c>
      <c r="F214" s="131" t="s">
        <v>327</v>
      </c>
      <c r="G214" s="132" t="s">
        <v>156</v>
      </c>
      <c r="H214" s="133">
        <v>0.67</v>
      </c>
      <c r="I214" s="134"/>
      <c r="J214" s="135">
        <f>ROUND(I214*H214,2)</f>
        <v>0</v>
      </c>
      <c r="K214" s="131" t="s">
        <v>166</v>
      </c>
      <c r="L214" s="33"/>
      <c r="M214" s="136" t="s">
        <v>19</v>
      </c>
      <c r="N214" s="137" t="s">
        <v>47</v>
      </c>
      <c r="P214" s="138">
        <f>O214*H214</f>
        <v>0</v>
      </c>
      <c r="Q214" s="138">
        <v>1.32E-3</v>
      </c>
      <c r="R214" s="138">
        <f>Q214*H214</f>
        <v>8.8440000000000003E-4</v>
      </c>
      <c r="S214" s="138">
        <v>2.5000000000000001E-2</v>
      </c>
      <c r="T214" s="138">
        <f>S214*H214</f>
        <v>1.6750000000000001E-2</v>
      </c>
      <c r="U214" s="331" t="s">
        <v>19</v>
      </c>
      <c r="V214" s="1" t="str">
        <f t="shared" si="1"/>
        <v/>
      </c>
      <c r="AR214" s="140" t="s">
        <v>157</v>
      </c>
      <c r="AT214" s="140" t="s">
        <v>153</v>
      </c>
      <c r="AU214" s="140" t="s">
        <v>88</v>
      </c>
      <c r="AY214" s="18" t="s">
        <v>150</v>
      </c>
      <c r="BE214" s="141">
        <f>IF(N214="základní",J214,0)</f>
        <v>0</v>
      </c>
      <c r="BF214" s="141">
        <f>IF(N214="snížená",J214,0)</f>
        <v>0</v>
      </c>
      <c r="BG214" s="141">
        <f>IF(N214="zákl. přenesená",J214,0)</f>
        <v>0</v>
      </c>
      <c r="BH214" s="141">
        <f>IF(N214="sníž. přenesená",J214,0)</f>
        <v>0</v>
      </c>
      <c r="BI214" s="141">
        <f>IF(N214="nulová",J214,0)</f>
        <v>0</v>
      </c>
      <c r="BJ214" s="18" t="s">
        <v>88</v>
      </c>
      <c r="BK214" s="141">
        <f>ROUND(I214*H214,2)</f>
        <v>0</v>
      </c>
      <c r="BL214" s="18" t="s">
        <v>157</v>
      </c>
      <c r="BM214" s="140" t="s">
        <v>328</v>
      </c>
    </row>
    <row r="215" spans="2:65" s="1" customFormat="1" ht="11.25" x14ac:dyDescent="0.2">
      <c r="B215" s="33"/>
      <c r="D215" s="160" t="s">
        <v>169</v>
      </c>
      <c r="F215" s="161" t="s">
        <v>329</v>
      </c>
      <c r="I215" s="162"/>
      <c r="L215" s="33"/>
      <c r="M215" s="163"/>
      <c r="U215" s="335"/>
      <c r="V215" s="1" t="str">
        <f t="shared" si="1"/>
        <v/>
      </c>
      <c r="AT215" s="18" t="s">
        <v>169</v>
      </c>
      <c r="AU215" s="18" t="s">
        <v>88</v>
      </c>
    </row>
    <row r="216" spans="2:65" s="1" customFormat="1" ht="24.2" customHeight="1" x14ac:dyDescent="0.2">
      <c r="B216" s="33"/>
      <c r="C216" s="129" t="s">
        <v>330</v>
      </c>
      <c r="D216" s="129" t="s">
        <v>153</v>
      </c>
      <c r="E216" s="130" t="s">
        <v>331</v>
      </c>
      <c r="F216" s="131" t="s">
        <v>332</v>
      </c>
      <c r="G216" s="132" t="s">
        <v>156</v>
      </c>
      <c r="H216" s="133">
        <v>0.51500000000000001</v>
      </c>
      <c r="I216" s="134"/>
      <c r="J216" s="135">
        <f>ROUND(I216*H216,2)</f>
        <v>0</v>
      </c>
      <c r="K216" s="131" t="s">
        <v>166</v>
      </c>
      <c r="L216" s="33"/>
      <c r="M216" s="136" t="s">
        <v>19</v>
      </c>
      <c r="N216" s="137" t="s">
        <v>47</v>
      </c>
      <c r="P216" s="138">
        <f>O216*H216</f>
        <v>0</v>
      </c>
      <c r="Q216" s="138">
        <v>1.42E-3</v>
      </c>
      <c r="R216" s="138">
        <f>Q216*H216</f>
        <v>7.3130000000000005E-4</v>
      </c>
      <c r="S216" s="138">
        <v>2.9000000000000001E-2</v>
      </c>
      <c r="T216" s="138">
        <f>S216*H216</f>
        <v>1.4935E-2</v>
      </c>
      <c r="U216" s="331" t="s">
        <v>19</v>
      </c>
      <c r="V216" s="1" t="str">
        <f t="shared" si="1"/>
        <v/>
      </c>
      <c r="AR216" s="140" t="s">
        <v>157</v>
      </c>
      <c r="AT216" s="140" t="s">
        <v>153</v>
      </c>
      <c r="AU216" s="140" t="s">
        <v>88</v>
      </c>
      <c r="AY216" s="18" t="s">
        <v>150</v>
      </c>
      <c r="BE216" s="141">
        <f>IF(N216="základní",J216,0)</f>
        <v>0</v>
      </c>
      <c r="BF216" s="141">
        <f>IF(N216="snížená",J216,0)</f>
        <v>0</v>
      </c>
      <c r="BG216" s="141">
        <f>IF(N216="zákl. přenesená",J216,0)</f>
        <v>0</v>
      </c>
      <c r="BH216" s="141">
        <f>IF(N216="sníž. přenesená",J216,0)</f>
        <v>0</v>
      </c>
      <c r="BI216" s="141">
        <f>IF(N216="nulová",J216,0)</f>
        <v>0</v>
      </c>
      <c r="BJ216" s="18" t="s">
        <v>88</v>
      </c>
      <c r="BK216" s="141">
        <f>ROUND(I216*H216,2)</f>
        <v>0</v>
      </c>
      <c r="BL216" s="18" t="s">
        <v>157</v>
      </c>
      <c r="BM216" s="140" t="s">
        <v>333</v>
      </c>
    </row>
    <row r="217" spans="2:65" s="1" customFormat="1" ht="11.25" x14ac:dyDescent="0.2">
      <c r="B217" s="33"/>
      <c r="D217" s="160" t="s">
        <v>169</v>
      </c>
      <c r="F217" s="161" t="s">
        <v>334</v>
      </c>
      <c r="I217" s="162"/>
      <c r="L217" s="33"/>
      <c r="M217" s="163"/>
      <c r="U217" s="335"/>
      <c r="V217" s="1" t="str">
        <f t="shared" si="1"/>
        <v/>
      </c>
      <c r="AT217" s="18" t="s">
        <v>169</v>
      </c>
      <c r="AU217" s="18" t="s">
        <v>88</v>
      </c>
    </row>
    <row r="218" spans="2:65" s="1" customFormat="1" ht="24.2" customHeight="1" x14ac:dyDescent="0.2">
      <c r="B218" s="33"/>
      <c r="C218" s="129" t="s">
        <v>335</v>
      </c>
      <c r="D218" s="129" t="s">
        <v>153</v>
      </c>
      <c r="E218" s="130" t="s">
        <v>336</v>
      </c>
      <c r="F218" s="131" t="s">
        <v>337</v>
      </c>
      <c r="G218" s="132" t="s">
        <v>156</v>
      </c>
      <c r="H218" s="133">
        <v>0.62</v>
      </c>
      <c r="I218" s="134"/>
      <c r="J218" s="135">
        <f>ROUND(I218*H218,2)</f>
        <v>0</v>
      </c>
      <c r="K218" s="131" t="s">
        <v>166</v>
      </c>
      <c r="L218" s="33"/>
      <c r="M218" s="136" t="s">
        <v>19</v>
      </c>
      <c r="N218" s="137" t="s">
        <v>47</v>
      </c>
      <c r="P218" s="138">
        <f>O218*H218</f>
        <v>0</v>
      </c>
      <c r="Q218" s="138">
        <v>2.7899999999999999E-3</v>
      </c>
      <c r="R218" s="138">
        <f>Q218*H218</f>
        <v>1.7297999999999999E-3</v>
      </c>
      <c r="S218" s="138">
        <v>5.6000000000000001E-2</v>
      </c>
      <c r="T218" s="138">
        <f>S218*H218</f>
        <v>3.4720000000000001E-2</v>
      </c>
      <c r="U218" s="331" t="s">
        <v>19</v>
      </c>
      <c r="V218" s="1" t="str">
        <f t="shared" si="1"/>
        <v/>
      </c>
      <c r="AR218" s="140" t="s">
        <v>157</v>
      </c>
      <c r="AT218" s="140" t="s">
        <v>153</v>
      </c>
      <c r="AU218" s="140" t="s">
        <v>88</v>
      </c>
      <c r="AY218" s="18" t="s">
        <v>150</v>
      </c>
      <c r="BE218" s="141">
        <f>IF(N218="základní",J218,0)</f>
        <v>0</v>
      </c>
      <c r="BF218" s="141">
        <f>IF(N218="snížená",J218,0)</f>
        <v>0</v>
      </c>
      <c r="BG218" s="141">
        <f>IF(N218="zákl. přenesená",J218,0)</f>
        <v>0</v>
      </c>
      <c r="BH218" s="141">
        <f>IF(N218="sníž. přenesená",J218,0)</f>
        <v>0</v>
      </c>
      <c r="BI218" s="141">
        <f>IF(N218="nulová",J218,0)</f>
        <v>0</v>
      </c>
      <c r="BJ218" s="18" t="s">
        <v>88</v>
      </c>
      <c r="BK218" s="141">
        <f>ROUND(I218*H218,2)</f>
        <v>0</v>
      </c>
      <c r="BL218" s="18" t="s">
        <v>157</v>
      </c>
      <c r="BM218" s="140" t="s">
        <v>338</v>
      </c>
    </row>
    <row r="219" spans="2:65" s="1" customFormat="1" ht="11.25" x14ac:dyDescent="0.2">
      <c r="B219" s="33"/>
      <c r="D219" s="160" t="s">
        <v>169</v>
      </c>
      <c r="F219" s="161" t="s">
        <v>339</v>
      </c>
      <c r="I219" s="162"/>
      <c r="L219" s="33"/>
      <c r="M219" s="163"/>
      <c r="U219" s="335"/>
      <c r="V219" s="1" t="str">
        <f t="shared" si="1"/>
        <v/>
      </c>
      <c r="AT219" s="18" t="s">
        <v>169</v>
      </c>
      <c r="AU219" s="18" t="s">
        <v>88</v>
      </c>
    </row>
    <row r="220" spans="2:65" s="13" customFormat="1" ht="11.25" x14ac:dyDescent="0.2">
      <c r="B220" s="148"/>
      <c r="D220" s="143" t="s">
        <v>159</v>
      </c>
      <c r="E220" s="149" t="s">
        <v>19</v>
      </c>
      <c r="F220" s="150" t="s">
        <v>340</v>
      </c>
      <c r="H220" s="151">
        <v>0.62</v>
      </c>
      <c r="I220" s="152"/>
      <c r="L220" s="148"/>
      <c r="M220" s="153"/>
      <c r="U220" s="333"/>
      <c r="V220" s="1" t="str">
        <f t="shared" si="1"/>
        <v/>
      </c>
      <c r="AT220" s="149" t="s">
        <v>159</v>
      </c>
      <c r="AU220" s="149" t="s">
        <v>88</v>
      </c>
      <c r="AV220" s="13" t="s">
        <v>88</v>
      </c>
      <c r="AW220" s="13" t="s">
        <v>36</v>
      </c>
      <c r="AX220" s="13" t="s">
        <v>75</v>
      </c>
      <c r="AY220" s="149" t="s">
        <v>150</v>
      </c>
    </row>
    <row r="221" spans="2:65" s="14" customFormat="1" ht="11.25" x14ac:dyDescent="0.2">
      <c r="B221" s="154"/>
      <c r="D221" s="143" t="s">
        <v>159</v>
      </c>
      <c r="E221" s="155" t="s">
        <v>19</v>
      </c>
      <c r="F221" s="156" t="s">
        <v>162</v>
      </c>
      <c r="H221" s="157">
        <v>0.62</v>
      </c>
      <c r="I221" s="158"/>
      <c r="L221" s="154"/>
      <c r="M221" s="159"/>
      <c r="U221" s="334"/>
      <c r="V221" s="1" t="str">
        <f t="shared" si="1"/>
        <v/>
      </c>
      <c r="AT221" s="155" t="s">
        <v>159</v>
      </c>
      <c r="AU221" s="155" t="s">
        <v>88</v>
      </c>
      <c r="AV221" s="14" t="s">
        <v>157</v>
      </c>
      <c r="AW221" s="14" t="s">
        <v>36</v>
      </c>
      <c r="AX221" s="14" t="s">
        <v>82</v>
      </c>
      <c r="AY221" s="155" t="s">
        <v>150</v>
      </c>
    </row>
    <row r="222" spans="2:65" s="1" customFormat="1" ht="24.2" customHeight="1" x14ac:dyDescent="0.2">
      <c r="B222" s="33"/>
      <c r="C222" s="129" t="s">
        <v>341</v>
      </c>
      <c r="D222" s="129" t="s">
        <v>153</v>
      </c>
      <c r="E222" s="130" t="s">
        <v>342</v>
      </c>
      <c r="F222" s="131" t="s">
        <v>343</v>
      </c>
      <c r="G222" s="132" t="s">
        <v>165</v>
      </c>
      <c r="H222" s="133">
        <v>2.0499999999999998</v>
      </c>
      <c r="I222" s="134"/>
      <c r="J222" s="135">
        <f>ROUND(I222*H222,2)</f>
        <v>0</v>
      </c>
      <c r="K222" s="131" t="s">
        <v>166</v>
      </c>
      <c r="L222" s="33"/>
      <c r="M222" s="136" t="s">
        <v>19</v>
      </c>
      <c r="N222" s="137" t="s">
        <v>47</v>
      </c>
      <c r="P222" s="138">
        <f>O222*H222</f>
        <v>0</v>
      </c>
      <c r="Q222" s="138">
        <v>0</v>
      </c>
      <c r="R222" s="138">
        <f>Q222*H222</f>
        <v>0</v>
      </c>
      <c r="S222" s="138">
        <v>7.5999999999999998E-2</v>
      </c>
      <c r="T222" s="138">
        <f>S222*H222</f>
        <v>0.15579999999999999</v>
      </c>
      <c r="U222" s="331" t="s">
        <v>19</v>
      </c>
      <c r="V222" s="1" t="str">
        <f t="shared" si="1"/>
        <v/>
      </c>
      <c r="AR222" s="140" t="s">
        <v>157</v>
      </c>
      <c r="AT222" s="140" t="s">
        <v>153</v>
      </c>
      <c r="AU222" s="140" t="s">
        <v>88</v>
      </c>
      <c r="AY222" s="18" t="s">
        <v>150</v>
      </c>
      <c r="BE222" s="141">
        <f>IF(N222="základní",J222,0)</f>
        <v>0</v>
      </c>
      <c r="BF222" s="141">
        <f>IF(N222="snížená",J222,0)</f>
        <v>0</v>
      </c>
      <c r="BG222" s="141">
        <f>IF(N222="zákl. přenesená",J222,0)</f>
        <v>0</v>
      </c>
      <c r="BH222" s="141">
        <f>IF(N222="sníž. přenesená",J222,0)</f>
        <v>0</v>
      </c>
      <c r="BI222" s="141">
        <f>IF(N222="nulová",J222,0)</f>
        <v>0</v>
      </c>
      <c r="BJ222" s="18" t="s">
        <v>88</v>
      </c>
      <c r="BK222" s="141">
        <f>ROUND(I222*H222,2)</f>
        <v>0</v>
      </c>
      <c r="BL222" s="18" t="s">
        <v>157</v>
      </c>
      <c r="BM222" s="140" t="s">
        <v>344</v>
      </c>
    </row>
    <row r="223" spans="2:65" s="1" customFormat="1" ht="11.25" x14ac:dyDescent="0.2">
      <c r="B223" s="33"/>
      <c r="D223" s="160" t="s">
        <v>169</v>
      </c>
      <c r="F223" s="161" t="s">
        <v>345</v>
      </c>
      <c r="I223" s="162"/>
      <c r="L223" s="33"/>
      <c r="M223" s="163"/>
      <c r="U223" s="335"/>
      <c r="V223" s="1" t="str">
        <f t="shared" si="1"/>
        <v/>
      </c>
      <c r="AT223" s="18" t="s">
        <v>169</v>
      </c>
      <c r="AU223" s="18" t="s">
        <v>88</v>
      </c>
    </row>
    <row r="224" spans="2:65" s="1" customFormat="1" ht="19.5" x14ac:dyDescent="0.2">
      <c r="B224" s="33"/>
      <c r="D224" s="143" t="s">
        <v>232</v>
      </c>
      <c r="F224" s="170" t="s">
        <v>346</v>
      </c>
      <c r="I224" s="162"/>
      <c r="L224" s="33"/>
      <c r="M224" s="163"/>
      <c r="U224" s="335"/>
      <c r="V224" s="1" t="str">
        <f t="shared" si="1"/>
        <v/>
      </c>
      <c r="AT224" s="18" t="s">
        <v>232</v>
      </c>
      <c r="AU224" s="18" t="s">
        <v>88</v>
      </c>
    </row>
    <row r="225" spans="2:65" s="13" customFormat="1" ht="11.25" x14ac:dyDescent="0.2">
      <c r="B225" s="148"/>
      <c r="D225" s="143" t="s">
        <v>159</v>
      </c>
      <c r="E225" s="149" t="s">
        <v>19</v>
      </c>
      <c r="F225" s="150" t="s">
        <v>347</v>
      </c>
      <c r="H225" s="151">
        <v>2.0499999999999998</v>
      </c>
      <c r="I225" s="152"/>
      <c r="L225" s="148"/>
      <c r="M225" s="153"/>
      <c r="U225" s="333"/>
      <c r="V225" s="1" t="str">
        <f t="shared" si="1"/>
        <v/>
      </c>
      <c r="AT225" s="149" t="s">
        <v>159</v>
      </c>
      <c r="AU225" s="149" t="s">
        <v>88</v>
      </c>
      <c r="AV225" s="13" t="s">
        <v>88</v>
      </c>
      <c r="AW225" s="13" t="s">
        <v>36</v>
      </c>
      <c r="AX225" s="13" t="s">
        <v>75</v>
      </c>
      <c r="AY225" s="149" t="s">
        <v>150</v>
      </c>
    </row>
    <row r="226" spans="2:65" s="14" customFormat="1" ht="11.25" x14ac:dyDescent="0.2">
      <c r="B226" s="154"/>
      <c r="D226" s="143" t="s">
        <v>159</v>
      </c>
      <c r="E226" s="155" t="s">
        <v>19</v>
      </c>
      <c r="F226" s="156" t="s">
        <v>162</v>
      </c>
      <c r="H226" s="157">
        <v>2.0499999999999998</v>
      </c>
      <c r="I226" s="158"/>
      <c r="L226" s="154"/>
      <c r="M226" s="159"/>
      <c r="U226" s="334"/>
      <c r="V226" s="1" t="str">
        <f t="shared" si="1"/>
        <v/>
      </c>
      <c r="AT226" s="155" t="s">
        <v>159</v>
      </c>
      <c r="AU226" s="155" t="s">
        <v>88</v>
      </c>
      <c r="AV226" s="14" t="s">
        <v>157</v>
      </c>
      <c r="AW226" s="14" t="s">
        <v>36</v>
      </c>
      <c r="AX226" s="14" t="s">
        <v>82</v>
      </c>
      <c r="AY226" s="155" t="s">
        <v>150</v>
      </c>
    </row>
    <row r="227" spans="2:65" s="1" customFormat="1" ht="24.2" customHeight="1" x14ac:dyDescent="0.2">
      <c r="B227" s="33"/>
      <c r="C227" s="129" t="s">
        <v>348</v>
      </c>
      <c r="D227" s="129" t="s">
        <v>153</v>
      </c>
      <c r="E227" s="130" t="s">
        <v>349</v>
      </c>
      <c r="F227" s="131" t="s">
        <v>350</v>
      </c>
      <c r="G227" s="132" t="s">
        <v>165</v>
      </c>
      <c r="H227" s="133">
        <v>2.7970000000000002</v>
      </c>
      <c r="I227" s="134"/>
      <c r="J227" s="135">
        <f>ROUND(I227*H227,2)</f>
        <v>0</v>
      </c>
      <c r="K227" s="131" t="s">
        <v>166</v>
      </c>
      <c r="L227" s="33"/>
      <c r="M227" s="136" t="s">
        <v>19</v>
      </c>
      <c r="N227" s="137" t="s">
        <v>47</v>
      </c>
      <c r="P227" s="138">
        <f>O227*H227</f>
        <v>0</v>
      </c>
      <c r="Q227" s="138">
        <v>0</v>
      </c>
      <c r="R227" s="138">
        <f>Q227*H227</f>
        <v>0</v>
      </c>
      <c r="S227" s="138">
        <v>6.7000000000000004E-2</v>
      </c>
      <c r="T227" s="138">
        <f>S227*H227</f>
        <v>0.18739900000000001</v>
      </c>
      <c r="U227" s="331" t="s">
        <v>19</v>
      </c>
      <c r="V227" s="1" t="str">
        <f t="shared" si="1"/>
        <v/>
      </c>
      <c r="AR227" s="140" t="s">
        <v>157</v>
      </c>
      <c r="AT227" s="140" t="s">
        <v>153</v>
      </c>
      <c r="AU227" s="140" t="s">
        <v>88</v>
      </c>
      <c r="AY227" s="18" t="s">
        <v>150</v>
      </c>
      <c r="BE227" s="141">
        <f>IF(N227="základní",J227,0)</f>
        <v>0</v>
      </c>
      <c r="BF227" s="141">
        <f>IF(N227="snížená",J227,0)</f>
        <v>0</v>
      </c>
      <c r="BG227" s="141">
        <f>IF(N227="zákl. přenesená",J227,0)</f>
        <v>0</v>
      </c>
      <c r="BH227" s="141">
        <f>IF(N227="sníž. přenesená",J227,0)</f>
        <v>0</v>
      </c>
      <c r="BI227" s="141">
        <f>IF(N227="nulová",J227,0)</f>
        <v>0</v>
      </c>
      <c r="BJ227" s="18" t="s">
        <v>88</v>
      </c>
      <c r="BK227" s="141">
        <f>ROUND(I227*H227,2)</f>
        <v>0</v>
      </c>
      <c r="BL227" s="18" t="s">
        <v>157</v>
      </c>
      <c r="BM227" s="140" t="s">
        <v>351</v>
      </c>
    </row>
    <row r="228" spans="2:65" s="1" customFormat="1" ht="11.25" x14ac:dyDescent="0.2">
      <c r="B228" s="33"/>
      <c r="D228" s="160" t="s">
        <v>169</v>
      </c>
      <c r="F228" s="161" t="s">
        <v>352</v>
      </c>
      <c r="I228" s="162"/>
      <c r="L228" s="33"/>
      <c r="M228" s="163"/>
      <c r="U228" s="335"/>
      <c r="V228" s="1" t="str">
        <f t="shared" si="1"/>
        <v/>
      </c>
      <c r="AT228" s="18" t="s">
        <v>169</v>
      </c>
      <c r="AU228" s="18" t="s">
        <v>88</v>
      </c>
    </row>
    <row r="229" spans="2:65" s="13" customFormat="1" ht="11.25" x14ac:dyDescent="0.2">
      <c r="B229" s="148"/>
      <c r="D229" s="143" t="s">
        <v>159</v>
      </c>
      <c r="E229" s="149" t="s">
        <v>19</v>
      </c>
      <c r="F229" s="150" t="s">
        <v>353</v>
      </c>
      <c r="H229" s="151">
        <v>2.7970000000000002</v>
      </c>
      <c r="I229" s="152"/>
      <c r="L229" s="148"/>
      <c r="M229" s="153"/>
      <c r="U229" s="333"/>
      <c r="V229" s="1" t="str">
        <f t="shared" si="1"/>
        <v/>
      </c>
      <c r="AT229" s="149" t="s">
        <v>159</v>
      </c>
      <c r="AU229" s="149" t="s">
        <v>88</v>
      </c>
      <c r="AV229" s="13" t="s">
        <v>88</v>
      </c>
      <c r="AW229" s="13" t="s">
        <v>36</v>
      </c>
      <c r="AX229" s="13" t="s">
        <v>75</v>
      </c>
      <c r="AY229" s="149" t="s">
        <v>150</v>
      </c>
    </row>
    <row r="230" spans="2:65" s="14" customFormat="1" ht="11.25" x14ac:dyDescent="0.2">
      <c r="B230" s="154"/>
      <c r="D230" s="143" t="s">
        <v>159</v>
      </c>
      <c r="E230" s="155" t="s">
        <v>19</v>
      </c>
      <c r="F230" s="156" t="s">
        <v>162</v>
      </c>
      <c r="H230" s="157">
        <v>2.7970000000000002</v>
      </c>
      <c r="I230" s="158"/>
      <c r="L230" s="154"/>
      <c r="M230" s="159"/>
      <c r="U230" s="334"/>
      <c r="V230" s="1" t="str">
        <f t="shared" si="1"/>
        <v/>
      </c>
      <c r="AT230" s="155" t="s">
        <v>159</v>
      </c>
      <c r="AU230" s="155" t="s">
        <v>88</v>
      </c>
      <c r="AV230" s="14" t="s">
        <v>157</v>
      </c>
      <c r="AW230" s="14" t="s">
        <v>36</v>
      </c>
      <c r="AX230" s="14" t="s">
        <v>82</v>
      </c>
      <c r="AY230" s="155" t="s">
        <v>150</v>
      </c>
    </row>
    <row r="231" spans="2:65" s="1" customFormat="1" ht="16.5" customHeight="1" x14ac:dyDescent="0.2">
      <c r="B231" s="33"/>
      <c r="C231" s="129" t="s">
        <v>354</v>
      </c>
      <c r="D231" s="129" t="s">
        <v>153</v>
      </c>
      <c r="E231" s="130" t="s">
        <v>355</v>
      </c>
      <c r="F231" s="131" t="s">
        <v>356</v>
      </c>
      <c r="G231" s="132" t="s">
        <v>165</v>
      </c>
      <c r="H231" s="133">
        <v>0.52400000000000002</v>
      </c>
      <c r="I231" s="134"/>
      <c r="J231" s="135">
        <f>ROUND(I231*H231,2)</f>
        <v>0</v>
      </c>
      <c r="K231" s="131" t="s">
        <v>19</v>
      </c>
      <c r="L231" s="33"/>
      <c r="M231" s="136" t="s">
        <v>19</v>
      </c>
      <c r="N231" s="137" t="s">
        <v>47</v>
      </c>
      <c r="P231" s="138">
        <f>O231*H231</f>
        <v>0</v>
      </c>
      <c r="Q231" s="138">
        <v>0</v>
      </c>
      <c r="R231" s="138">
        <f>Q231*H231</f>
        <v>0</v>
      </c>
      <c r="S231" s="138">
        <v>0.1</v>
      </c>
      <c r="T231" s="138">
        <f>S231*H231</f>
        <v>5.2400000000000002E-2</v>
      </c>
      <c r="U231" s="331" t="s">
        <v>19</v>
      </c>
      <c r="V231" s="1" t="str">
        <f t="shared" si="1"/>
        <v/>
      </c>
      <c r="AR231" s="140" t="s">
        <v>157</v>
      </c>
      <c r="AT231" s="140" t="s">
        <v>153</v>
      </c>
      <c r="AU231" s="140" t="s">
        <v>88</v>
      </c>
      <c r="AY231" s="18" t="s">
        <v>150</v>
      </c>
      <c r="BE231" s="141">
        <f>IF(N231="základní",J231,0)</f>
        <v>0</v>
      </c>
      <c r="BF231" s="141">
        <f>IF(N231="snížená",J231,0)</f>
        <v>0</v>
      </c>
      <c r="BG231" s="141">
        <f>IF(N231="zákl. přenesená",J231,0)</f>
        <v>0</v>
      </c>
      <c r="BH231" s="141">
        <f>IF(N231="sníž. přenesená",J231,0)</f>
        <v>0</v>
      </c>
      <c r="BI231" s="141">
        <f>IF(N231="nulová",J231,0)</f>
        <v>0</v>
      </c>
      <c r="BJ231" s="18" t="s">
        <v>88</v>
      </c>
      <c r="BK231" s="141">
        <f>ROUND(I231*H231,2)</f>
        <v>0</v>
      </c>
      <c r="BL231" s="18" t="s">
        <v>157</v>
      </c>
      <c r="BM231" s="140" t="s">
        <v>357</v>
      </c>
    </row>
    <row r="232" spans="2:65" s="12" customFormat="1" ht="11.25" x14ac:dyDescent="0.2">
      <c r="B232" s="142"/>
      <c r="D232" s="143" t="s">
        <v>159</v>
      </c>
      <c r="E232" s="144" t="s">
        <v>19</v>
      </c>
      <c r="F232" s="145" t="s">
        <v>358</v>
      </c>
      <c r="H232" s="144" t="s">
        <v>19</v>
      </c>
      <c r="I232" s="146"/>
      <c r="L232" s="142"/>
      <c r="M232" s="147"/>
      <c r="U232" s="332"/>
      <c r="V232" s="1" t="str">
        <f t="shared" si="1"/>
        <v/>
      </c>
      <c r="AT232" s="144" t="s">
        <v>159</v>
      </c>
      <c r="AU232" s="144" t="s">
        <v>88</v>
      </c>
      <c r="AV232" s="12" t="s">
        <v>82</v>
      </c>
      <c r="AW232" s="12" t="s">
        <v>36</v>
      </c>
      <c r="AX232" s="12" t="s">
        <v>75</v>
      </c>
      <c r="AY232" s="144" t="s">
        <v>150</v>
      </c>
    </row>
    <row r="233" spans="2:65" s="13" customFormat="1" ht="11.25" x14ac:dyDescent="0.2">
      <c r="B233" s="148"/>
      <c r="D233" s="143" t="s">
        <v>159</v>
      </c>
      <c r="E233" s="149" t="s">
        <v>19</v>
      </c>
      <c r="F233" s="150" t="s">
        <v>359</v>
      </c>
      <c r="H233" s="151">
        <v>0.52400000000000002</v>
      </c>
      <c r="I233" s="152"/>
      <c r="L233" s="148"/>
      <c r="M233" s="153"/>
      <c r="U233" s="333"/>
      <c r="V233" s="1" t="str">
        <f t="shared" ref="V233:V296" si="2">IF(U233="investice",J233,"")</f>
        <v/>
      </c>
      <c r="AT233" s="149" t="s">
        <v>159</v>
      </c>
      <c r="AU233" s="149" t="s">
        <v>88</v>
      </c>
      <c r="AV233" s="13" t="s">
        <v>88</v>
      </c>
      <c r="AW233" s="13" t="s">
        <v>36</v>
      </c>
      <c r="AX233" s="13" t="s">
        <v>75</v>
      </c>
      <c r="AY233" s="149" t="s">
        <v>150</v>
      </c>
    </row>
    <row r="234" spans="2:65" s="14" customFormat="1" ht="11.25" x14ac:dyDescent="0.2">
      <c r="B234" s="154"/>
      <c r="D234" s="143" t="s">
        <v>159</v>
      </c>
      <c r="E234" s="155" t="s">
        <v>19</v>
      </c>
      <c r="F234" s="156" t="s">
        <v>162</v>
      </c>
      <c r="H234" s="157">
        <v>0.52400000000000002</v>
      </c>
      <c r="I234" s="158"/>
      <c r="L234" s="154"/>
      <c r="M234" s="159"/>
      <c r="U234" s="334"/>
      <c r="V234" s="1" t="str">
        <f t="shared" si="2"/>
        <v/>
      </c>
      <c r="AT234" s="155" t="s">
        <v>159</v>
      </c>
      <c r="AU234" s="155" t="s">
        <v>88</v>
      </c>
      <c r="AV234" s="14" t="s">
        <v>157</v>
      </c>
      <c r="AW234" s="14" t="s">
        <v>36</v>
      </c>
      <c r="AX234" s="14" t="s">
        <v>82</v>
      </c>
      <c r="AY234" s="155" t="s">
        <v>150</v>
      </c>
    </row>
    <row r="235" spans="2:65" s="1" customFormat="1" ht="24.2" customHeight="1" x14ac:dyDescent="0.2">
      <c r="B235" s="33"/>
      <c r="C235" s="129" t="s">
        <v>360</v>
      </c>
      <c r="D235" s="129" t="s">
        <v>153</v>
      </c>
      <c r="E235" s="130" t="s">
        <v>361</v>
      </c>
      <c r="F235" s="131" t="s">
        <v>362</v>
      </c>
      <c r="G235" s="132" t="s">
        <v>165</v>
      </c>
      <c r="H235" s="133">
        <v>18.93</v>
      </c>
      <c r="I235" s="134"/>
      <c r="J235" s="135">
        <f>ROUND(I235*H235,2)</f>
        <v>0</v>
      </c>
      <c r="K235" s="131" t="s">
        <v>166</v>
      </c>
      <c r="L235" s="33"/>
      <c r="M235" s="136" t="s">
        <v>19</v>
      </c>
      <c r="N235" s="137" t="s">
        <v>47</v>
      </c>
      <c r="P235" s="138">
        <f>O235*H235</f>
        <v>0</v>
      </c>
      <c r="Q235" s="138">
        <v>0</v>
      </c>
      <c r="R235" s="138">
        <f>Q235*H235</f>
        <v>0</v>
      </c>
      <c r="S235" s="138">
        <v>4.0000000000000001E-3</v>
      </c>
      <c r="T235" s="138">
        <f>S235*H235</f>
        <v>7.5719999999999996E-2</v>
      </c>
      <c r="U235" s="331" t="s">
        <v>19</v>
      </c>
      <c r="V235" s="1" t="str">
        <f t="shared" si="2"/>
        <v/>
      </c>
      <c r="AR235" s="140" t="s">
        <v>157</v>
      </c>
      <c r="AT235" s="140" t="s">
        <v>153</v>
      </c>
      <c r="AU235" s="140" t="s">
        <v>88</v>
      </c>
      <c r="AY235" s="18" t="s">
        <v>150</v>
      </c>
      <c r="BE235" s="141">
        <f>IF(N235="základní",J235,0)</f>
        <v>0</v>
      </c>
      <c r="BF235" s="141">
        <f>IF(N235="snížená",J235,0)</f>
        <v>0</v>
      </c>
      <c r="BG235" s="141">
        <f>IF(N235="zákl. přenesená",J235,0)</f>
        <v>0</v>
      </c>
      <c r="BH235" s="141">
        <f>IF(N235="sníž. přenesená",J235,0)</f>
        <v>0</v>
      </c>
      <c r="BI235" s="141">
        <f>IF(N235="nulová",J235,0)</f>
        <v>0</v>
      </c>
      <c r="BJ235" s="18" t="s">
        <v>88</v>
      </c>
      <c r="BK235" s="141">
        <f>ROUND(I235*H235,2)</f>
        <v>0</v>
      </c>
      <c r="BL235" s="18" t="s">
        <v>157</v>
      </c>
      <c r="BM235" s="140" t="s">
        <v>363</v>
      </c>
    </row>
    <row r="236" spans="2:65" s="1" customFormat="1" ht="11.25" x14ac:dyDescent="0.2">
      <c r="B236" s="33"/>
      <c r="D236" s="160" t="s">
        <v>169</v>
      </c>
      <c r="F236" s="161" t="s">
        <v>364</v>
      </c>
      <c r="I236" s="162"/>
      <c r="L236" s="33"/>
      <c r="M236" s="163"/>
      <c r="U236" s="335"/>
      <c r="V236" s="1" t="str">
        <f t="shared" si="2"/>
        <v/>
      </c>
      <c r="AT236" s="18" t="s">
        <v>169</v>
      </c>
      <c r="AU236" s="18" t="s">
        <v>88</v>
      </c>
    </row>
    <row r="237" spans="2:65" s="12" customFormat="1" ht="11.25" x14ac:dyDescent="0.2">
      <c r="B237" s="142"/>
      <c r="D237" s="143" t="s">
        <v>159</v>
      </c>
      <c r="E237" s="144" t="s">
        <v>19</v>
      </c>
      <c r="F237" s="145" t="s">
        <v>365</v>
      </c>
      <c r="H237" s="144" t="s">
        <v>19</v>
      </c>
      <c r="I237" s="146"/>
      <c r="L237" s="142"/>
      <c r="M237" s="147"/>
      <c r="U237" s="332"/>
      <c r="V237" s="1" t="str">
        <f t="shared" si="2"/>
        <v/>
      </c>
      <c r="AT237" s="144" t="s">
        <v>159</v>
      </c>
      <c r="AU237" s="144" t="s">
        <v>88</v>
      </c>
      <c r="AV237" s="12" t="s">
        <v>82</v>
      </c>
      <c r="AW237" s="12" t="s">
        <v>36</v>
      </c>
      <c r="AX237" s="12" t="s">
        <v>75</v>
      </c>
      <c r="AY237" s="144" t="s">
        <v>150</v>
      </c>
    </row>
    <row r="238" spans="2:65" s="13" customFormat="1" ht="11.25" x14ac:dyDescent="0.2">
      <c r="B238" s="148"/>
      <c r="D238" s="143" t="s">
        <v>159</v>
      </c>
      <c r="E238" s="149" t="s">
        <v>19</v>
      </c>
      <c r="F238" s="150" t="s">
        <v>217</v>
      </c>
      <c r="H238" s="151">
        <v>4.42</v>
      </c>
      <c r="I238" s="152"/>
      <c r="L238" s="148"/>
      <c r="M238" s="153"/>
      <c r="U238" s="333"/>
      <c r="V238" s="1" t="str">
        <f t="shared" si="2"/>
        <v/>
      </c>
      <c r="AT238" s="149" t="s">
        <v>159</v>
      </c>
      <c r="AU238" s="149" t="s">
        <v>88</v>
      </c>
      <c r="AV238" s="13" t="s">
        <v>88</v>
      </c>
      <c r="AW238" s="13" t="s">
        <v>36</v>
      </c>
      <c r="AX238" s="13" t="s">
        <v>75</v>
      </c>
      <c r="AY238" s="149" t="s">
        <v>150</v>
      </c>
    </row>
    <row r="239" spans="2:65" s="13" customFormat="1" ht="11.25" x14ac:dyDescent="0.2">
      <c r="B239" s="148"/>
      <c r="D239" s="143" t="s">
        <v>159</v>
      </c>
      <c r="E239" s="149" t="s">
        <v>19</v>
      </c>
      <c r="F239" s="150" t="s">
        <v>219</v>
      </c>
      <c r="H239" s="151">
        <v>14.51</v>
      </c>
      <c r="I239" s="152"/>
      <c r="L239" s="148"/>
      <c r="M239" s="153"/>
      <c r="U239" s="333"/>
      <c r="V239" s="1" t="str">
        <f t="shared" si="2"/>
        <v/>
      </c>
      <c r="AT239" s="149" t="s">
        <v>159</v>
      </c>
      <c r="AU239" s="149" t="s">
        <v>88</v>
      </c>
      <c r="AV239" s="13" t="s">
        <v>88</v>
      </c>
      <c r="AW239" s="13" t="s">
        <v>36</v>
      </c>
      <c r="AX239" s="13" t="s">
        <v>75</v>
      </c>
      <c r="AY239" s="149" t="s">
        <v>150</v>
      </c>
    </row>
    <row r="240" spans="2:65" s="14" customFormat="1" ht="11.25" x14ac:dyDescent="0.2">
      <c r="B240" s="154"/>
      <c r="D240" s="143" t="s">
        <v>159</v>
      </c>
      <c r="E240" s="155" t="s">
        <v>19</v>
      </c>
      <c r="F240" s="156" t="s">
        <v>162</v>
      </c>
      <c r="H240" s="157">
        <v>18.93</v>
      </c>
      <c r="I240" s="158"/>
      <c r="L240" s="154"/>
      <c r="M240" s="159"/>
      <c r="U240" s="334"/>
      <c r="V240" s="1" t="str">
        <f t="shared" si="2"/>
        <v/>
      </c>
      <c r="AT240" s="155" t="s">
        <v>159</v>
      </c>
      <c r="AU240" s="155" t="s">
        <v>88</v>
      </c>
      <c r="AV240" s="14" t="s">
        <v>157</v>
      </c>
      <c r="AW240" s="14" t="s">
        <v>36</v>
      </c>
      <c r="AX240" s="14" t="s">
        <v>82</v>
      </c>
      <c r="AY240" s="155" t="s">
        <v>150</v>
      </c>
    </row>
    <row r="241" spans="2:65" s="1" customFormat="1" ht="24.2" customHeight="1" x14ac:dyDescent="0.2">
      <c r="B241" s="33"/>
      <c r="C241" s="129" t="s">
        <v>366</v>
      </c>
      <c r="D241" s="129" t="s">
        <v>153</v>
      </c>
      <c r="E241" s="130" t="s">
        <v>367</v>
      </c>
      <c r="F241" s="131" t="s">
        <v>368</v>
      </c>
      <c r="G241" s="132" t="s">
        <v>165</v>
      </c>
      <c r="H241" s="133">
        <v>69.673000000000002</v>
      </c>
      <c r="I241" s="134"/>
      <c r="J241" s="135">
        <f>ROUND(I241*H241,2)</f>
        <v>0</v>
      </c>
      <c r="K241" s="131" t="s">
        <v>166</v>
      </c>
      <c r="L241" s="33"/>
      <c r="M241" s="136" t="s">
        <v>19</v>
      </c>
      <c r="N241" s="137" t="s">
        <v>47</v>
      </c>
      <c r="P241" s="138">
        <f>O241*H241</f>
        <v>0</v>
      </c>
      <c r="Q241" s="138">
        <v>0</v>
      </c>
      <c r="R241" s="138">
        <f>Q241*H241</f>
        <v>0</v>
      </c>
      <c r="S241" s="138">
        <v>0.01</v>
      </c>
      <c r="T241" s="138">
        <f>S241*H241</f>
        <v>0.69673000000000007</v>
      </c>
      <c r="U241" s="331" t="s">
        <v>19</v>
      </c>
      <c r="V241" s="1" t="str">
        <f t="shared" si="2"/>
        <v/>
      </c>
      <c r="AR241" s="140" t="s">
        <v>157</v>
      </c>
      <c r="AT241" s="140" t="s">
        <v>153</v>
      </c>
      <c r="AU241" s="140" t="s">
        <v>88</v>
      </c>
      <c r="AY241" s="18" t="s">
        <v>150</v>
      </c>
      <c r="BE241" s="141">
        <f>IF(N241="základní",J241,0)</f>
        <v>0</v>
      </c>
      <c r="BF241" s="141">
        <f>IF(N241="snížená",J241,0)</f>
        <v>0</v>
      </c>
      <c r="BG241" s="141">
        <f>IF(N241="zákl. přenesená",J241,0)</f>
        <v>0</v>
      </c>
      <c r="BH241" s="141">
        <f>IF(N241="sníž. přenesená",J241,0)</f>
        <v>0</v>
      </c>
      <c r="BI241" s="141">
        <f>IF(N241="nulová",J241,0)</f>
        <v>0</v>
      </c>
      <c r="BJ241" s="18" t="s">
        <v>88</v>
      </c>
      <c r="BK241" s="141">
        <f>ROUND(I241*H241,2)</f>
        <v>0</v>
      </c>
      <c r="BL241" s="18" t="s">
        <v>157</v>
      </c>
      <c r="BM241" s="140" t="s">
        <v>369</v>
      </c>
    </row>
    <row r="242" spans="2:65" s="1" customFormat="1" ht="11.25" x14ac:dyDescent="0.2">
      <c r="B242" s="33"/>
      <c r="D242" s="160" t="s">
        <v>169</v>
      </c>
      <c r="F242" s="161" t="s">
        <v>370</v>
      </c>
      <c r="I242" s="162"/>
      <c r="L242" s="33"/>
      <c r="M242" s="163"/>
      <c r="U242" s="335"/>
      <c r="V242" s="1" t="str">
        <f t="shared" si="2"/>
        <v/>
      </c>
      <c r="AT242" s="18" t="s">
        <v>169</v>
      </c>
      <c r="AU242" s="18" t="s">
        <v>88</v>
      </c>
    </row>
    <row r="243" spans="2:65" s="13" customFormat="1" ht="11.25" x14ac:dyDescent="0.2">
      <c r="B243" s="148"/>
      <c r="D243" s="143" t="s">
        <v>159</v>
      </c>
      <c r="E243" s="149" t="s">
        <v>19</v>
      </c>
      <c r="F243" s="150" t="s">
        <v>371</v>
      </c>
      <c r="H243" s="151">
        <v>104.622</v>
      </c>
      <c r="I243" s="152"/>
      <c r="L243" s="148"/>
      <c r="M243" s="153"/>
      <c r="U243" s="333"/>
      <c r="V243" s="1" t="str">
        <f t="shared" si="2"/>
        <v/>
      </c>
      <c r="AT243" s="149" t="s">
        <v>159</v>
      </c>
      <c r="AU243" s="149" t="s">
        <v>88</v>
      </c>
      <c r="AV243" s="13" t="s">
        <v>88</v>
      </c>
      <c r="AW243" s="13" t="s">
        <v>36</v>
      </c>
      <c r="AX243" s="13" t="s">
        <v>75</v>
      </c>
      <c r="AY243" s="149" t="s">
        <v>150</v>
      </c>
    </row>
    <row r="244" spans="2:65" s="13" customFormat="1" ht="11.25" x14ac:dyDescent="0.2">
      <c r="B244" s="148"/>
      <c r="D244" s="143" t="s">
        <v>159</v>
      </c>
      <c r="E244" s="149" t="s">
        <v>19</v>
      </c>
      <c r="F244" s="150" t="s">
        <v>372</v>
      </c>
      <c r="H244" s="151">
        <v>-9.1159999999999997</v>
      </c>
      <c r="I244" s="152"/>
      <c r="L244" s="148"/>
      <c r="M244" s="153"/>
      <c r="U244" s="333"/>
      <c r="V244" s="1" t="str">
        <f t="shared" si="2"/>
        <v/>
      </c>
      <c r="AT244" s="149" t="s">
        <v>159</v>
      </c>
      <c r="AU244" s="149" t="s">
        <v>88</v>
      </c>
      <c r="AV244" s="13" t="s">
        <v>88</v>
      </c>
      <c r="AW244" s="13" t="s">
        <v>36</v>
      </c>
      <c r="AX244" s="13" t="s">
        <v>75</v>
      </c>
      <c r="AY244" s="149" t="s">
        <v>150</v>
      </c>
    </row>
    <row r="245" spans="2:65" s="13" customFormat="1" ht="11.25" x14ac:dyDescent="0.2">
      <c r="B245" s="148"/>
      <c r="D245" s="143" t="s">
        <v>159</v>
      </c>
      <c r="E245" s="149" t="s">
        <v>19</v>
      </c>
      <c r="F245" s="150" t="s">
        <v>373</v>
      </c>
      <c r="H245" s="151">
        <v>3.3570000000000002</v>
      </c>
      <c r="I245" s="152"/>
      <c r="L245" s="148"/>
      <c r="M245" s="153"/>
      <c r="U245" s="333"/>
      <c r="V245" s="1" t="str">
        <f t="shared" si="2"/>
        <v/>
      </c>
      <c r="AT245" s="149" t="s">
        <v>159</v>
      </c>
      <c r="AU245" s="149" t="s">
        <v>88</v>
      </c>
      <c r="AV245" s="13" t="s">
        <v>88</v>
      </c>
      <c r="AW245" s="13" t="s">
        <v>36</v>
      </c>
      <c r="AX245" s="13" t="s">
        <v>75</v>
      </c>
      <c r="AY245" s="149" t="s">
        <v>150</v>
      </c>
    </row>
    <row r="246" spans="2:65" s="13" customFormat="1" ht="11.25" x14ac:dyDescent="0.2">
      <c r="B246" s="148"/>
      <c r="D246" s="143" t="s">
        <v>159</v>
      </c>
      <c r="E246" s="149" t="s">
        <v>19</v>
      </c>
      <c r="F246" s="150" t="s">
        <v>374</v>
      </c>
      <c r="H246" s="151">
        <v>2.1059999999999999</v>
      </c>
      <c r="I246" s="152"/>
      <c r="L246" s="148"/>
      <c r="M246" s="153"/>
      <c r="U246" s="333"/>
      <c r="V246" s="1" t="str">
        <f t="shared" si="2"/>
        <v/>
      </c>
      <c r="AT246" s="149" t="s">
        <v>159</v>
      </c>
      <c r="AU246" s="149" t="s">
        <v>88</v>
      </c>
      <c r="AV246" s="13" t="s">
        <v>88</v>
      </c>
      <c r="AW246" s="13" t="s">
        <v>36</v>
      </c>
      <c r="AX246" s="13" t="s">
        <v>75</v>
      </c>
      <c r="AY246" s="149" t="s">
        <v>150</v>
      </c>
    </row>
    <row r="247" spans="2:65" s="13" customFormat="1" ht="11.25" x14ac:dyDescent="0.2">
      <c r="B247" s="148"/>
      <c r="D247" s="143" t="s">
        <v>159</v>
      </c>
      <c r="E247" s="149" t="s">
        <v>19</v>
      </c>
      <c r="F247" s="150" t="s">
        <v>375</v>
      </c>
      <c r="H247" s="151">
        <v>0.752</v>
      </c>
      <c r="I247" s="152"/>
      <c r="L247" s="148"/>
      <c r="M247" s="153"/>
      <c r="U247" s="333"/>
      <c r="V247" s="1" t="str">
        <f t="shared" si="2"/>
        <v/>
      </c>
      <c r="AT247" s="149" t="s">
        <v>159</v>
      </c>
      <c r="AU247" s="149" t="s">
        <v>88</v>
      </c>
      <c r="AV247" s="13" t="s">
        <v>88</v>
      </c>
      <c r="AW247" s="13" t="s">
        <v>36</v>
      </c>
      <c r="AX247" s="13" t="s">
        <v>75</v>
      </c>
      <c r="AY247" s="149" t="s">
        <v>150</v>
      </c>
    </row>
    <row r="248" spans="2:65" s="12" customFormat="1" ht="11.25" x14ac:dyDescent="0.2">
      <c r="B248" s="142"/>
      <c r="D248" s="143" t="s">
        <v>159</v>
      </c>
      <c r="E248" s="144" t="s">
        <v>19</v>
      </c>
      <c r="F248" s="145" t="s">
        <v>376</v>
      </c>
      <c r="H248" s="144" t="s">
        <v>19</v>
      </c>
      <c r="I248" s="146"/>
      <c r="L248" s="142"/>
      <c r="M248" s="147"/>
      <c r="U248" s="332"/>
      <c r="V248" s="1" t="str">
        <f t="shared" si="2"/>
        <v/>
      </c>
      <c r="AT248" s="144" t="s">
        <v>159</v>
      </c>
      <c r="AU248" s="144" t="s">
        <v>88</v>
      </c>
      <c r="AV248" s="12" t="s">
        <v>82</v>
      </c>
      <c r="AW248" s="12" t="s">
        <v>36</v>
      </c>
      <c r="AX248" s="12" t="s">
        <v>75</v>
      </c>
      <c r="AY248" s="144" t="s">
        <v>150</v>
      </c>
    </row>
    <row r="249" spans="2:65" s="13" customFormat="1" ht="11.25" x14ac:dyDescent="0.2">
      <c r="B249" s="148"/>
      <c r="D249" s="143" t="s">
        <v>159</v>
      </c>
      <c r="E249" s="149" t="s">
        <v>19</v>
      </c>
      <c r="F249" s="150" t="s">
        <v>377</v>
      </c>
      <c r="H249" s="151">
        <v>-26.123999999999999</v>
      </c>
      <c r="I249" s="152"/>
      <c r="L249" s="148"/>
      <c r="M249" s="153"/>
      <c r="U249" s="333"/>
      <c r="V249" s="1" t="str">
        <f t="shared" si="2"/>
        <v/>
      </c>
      <c r="AT249" s="149" t="s">
        <v>159</v>
      </c>
      <c r="AU249" s="149" t="s">
        <v>88</v>
      </c>
      <c r="AV249" s="13" t="s">
        <v>88</v>
      </c>
      <c r="AW249" s="13" t="s">
        <v>36</v>
      </c>
      <c r="AX249" s="13" t="s">
        <v>75</v>
      </c>
      <c r="AY249" s="149" t="s">
        <v>150</v>
      </c>
    </row>
    <row r="250" spans="2:65" s="13" customFormat="1" ht="11.25" x14ac:dyDescent="0.2">
      <c r="B250" s="148"/>
      <c r="D250" s="143" t="s">
        <v>159</v>
      </c>
      <c r="E250" s="149" t="s">
        <v>19</v>
      </c>
      <c r="F250" s="150" t="s">
        <v>378</v>
      </c>
      <c r="H250" s="151">
        <v>-3.38</v>
      </c>
      <c r="I250" s="152"/>
      <c r="L250" s="148"/>
      <c r="M250" s="153"/>
      <c r="U250" s="333"/>
      <c r="V250" s="1" t="str">
        <f t="shared" si="2"/>
        <v/>
      </c>
      <c r="AT250" s="149" t="s">
        <v>159</v>
      </c>
      <c r="AU250" s="149" t="s">
        <v>88</v>
      </c>
      <c r="AV250" s="13" t="s">
        <v>88</v>
      </c>
      <c r="AW250" s="13" t="s">
        <v>36</v>
      </c>
      <c r="AX250" s="13" t="s">
        <v>75</v>
      </c>
      <c r="AY250" s="149" t="s">
        <v>150</v>
      </c>
    </row>
    <row r="251" spans="2:65" s="13" customFormat="1" ht="11.25" x14ac:dyDescent="0.2">
      <c r="B251" s="148"/>
      <c r="D251" s="143" t="s">
        <v>159</v>
      </c>
      <c r="E251" s="149" t="s">
        <v>19</v>
      </c>
      <c r="F251" s="150" t="s">
        <v>379</v>
      </c>
      <c r="H251" s="151">
        <v>-2.544</v>
      </c>
      <c r="I251" s="152"/>
      <c r="L251" s="148"/>
      <c r="M251" s="153"/>
      <c r="U251" s="333"/>
      <c r="V251" s="1" t="str">
        <f t="shared" si="2"/>
        <v/>
      </c>
      <c r="AT251" s="149" t="s">
        <v>159</v>
      </c>
      <c r="AU251" s="149" t="s">
        <v>88</v>
      </c>
      <c r="AV251" s="13" t="s">
        <v>88</v>
      </c>
      <c r="AW251" s="13" t="s">
        <v>36</v>
      </c>
      <c r="AX251" s="13" t="s">
        <v>75</v>
      </c>
      <c r="AY251" s="149" t="s">
        <v>150</v>
      </c>
    </row>
    <row r="252" spans="2:65" s="14" customFormat="1" ht="11.25" x14ac:dyDescent="0.2">
      <c r="B252" s="154"/>
      <c r="D252" s="143" t="s">
        <v>159</v>
      </c>
      <c r="E252" s="155" t="s">
        <v>19</v>
      </c>
      <c r="F252" s="156" t="s">
        <v>162</v>
      </c>
      <c r="H252" s="157">
        <v>69.673000000000002</v>
      </c>
      <c r="I252" s="158"/>
      <c r="L252" s="154"/>
      <c r="M252" s="159"/>
      <c r="U252" s="334"/>
      <c r="V252" s="1" t="str">
        <f t="shared" si="2"/>
        <v/>
      </c>
      <c r="AT252" s="155" t="s">
        <v>159</v>
      </c>
      <c r="AU252" s="155" t="s">
        <v>88</v>
      </c>
      <c r="AV252" s="14" t="s">
        <v>157</v>
      </c>
      <c r="AW252" s="14" t="s">
        <v>36</v>
      </c>
      <c r="AX252" s="14" t="s">
        <v>82</v>
      </c>
      <c r="AY252" s="155" t="s">
        <v>150</v>
      </c>
    </row>
    <row r="253" spans="2:65" s="1" customFormat="1" ht="24.2" customHeight="1" x14ac:dyDescent="0.2">
      <c r="B253" s="33"/>
      <c r="C253" s="129" t="s">
        <v>380</v>
      </c>
      <c r="D253" s="129" t="s">
        <v>153</v>
      </c>
      <c r="E253" s="130" t="s">
        <v>381</v>
      </c>
      <c r="F253" s="131" t="s">
        <v>382</v>
      </c>
      <c r="G253" s="132" t="s">
        <v>285</v>
      </c>
      <c r="H253" s="133">
        <v>1</v>
      </c>
      <c r="I253" s="134"/>
      <c r="J253" s="135">
        <f>ROUND(I253*H253,2)</f>
        <v>0</v>
      </c>
      <c r="K253" s="131" t="s">
        <v>166</v>
      </c>
      <c r="L253" s="33"/>
      <c r="M253" s="136" t="s">
        <v>19</v>
      </c>
      <c r="N253" s="137" t="s">
        <v>47</v>
      </c>
      <c r="P253" s="138">
        <f>O253*H253</f>
        <v>0</v>
      </c>
      <c r="Q253" s="138">
        <v>0.14352999999999999</v>
      </c>
      <c r="R253" s="138">
        <f>Q253*H253</f>
        <v>0.14352999999999999</v>
      </c>
      <c r="S253" s="138">
        <v>0.112</v>
      </c>
      <c r="T253" s="138">
        <f>S253*H253</f>
        <v>0.112</v>
      </c>
      <c r="U253" s="331" t="s">
        <v>167</v>
      </c>
      <c r="V253" s="1">
        <f t="shared" si="2"/>
        <v>0</v>
      </c>
      <c r="AR253" s="140" t="s">
        <v>157</v>
      </c>
      <c r="AT253" s="140" t="s">
        <v>153</v>
      </c>
      <c r="AU253" s="140" t="s">
        <v>88</v>
      </c>
      <c r="AY253" s="18" t="s">
        <v>150</v>
      </c>
      <c r="BE253" s="141">
        <f>IF(N253="základní",J253,0)</f>
        <v>0</v>
      </c>
      <c r="BF253" s="141">
        <f>IF(N253="snížená",J253,0)</f>
        <v>0</v>
      </c>
      <c r="BG253" s="141">
        <f>IF(N253="zákl. přenesená",J253,0)</f>
        <v>0</v>
      </c>
      <c r="BH253" s="141">
        <f>IF(N253="sníž. přenesená",J253,0)</f>
        <v>0</v>
      </c>
      <c r="BI253" s="141">
        <f>IF(N253="nulová",J253,0)</f>
        <v>0</v>
      </c>
      <c r="BJ253" s="18" t="s">
        <v>88</v>
      </c>
      <c r="BK253" s="141">
        <f>ROUND(I253*H253,2)</f>
        <v>0</v>
      </c>
      <c r="BL253" s="18" t="s">
        <v>157</v>
      </c>
      <c r="BM253" s="140" t="s">
        <v>383</v>
      </c>
    </row>
    <row r="254" spans="2:65" s="1" customFormat="1" ht="11.25" x14ac:dyDescent="0.2">
      <c r="B254" s="33"/>
      <c r="D254" s="160" t="s">
        <v>169</v>
      </c>
      <c r="F254" s="161" t="s">
        <v>384</v>
      </c>
      <c r="I254" s="162"/>
      <c r="L254" s="33"/>
      <c r="M254" s="163"/>
      <c r="U254" s="335"/>
      <c r="V254" s="1" t="str">
        <f t="shared" si="2"/>
        <v/>
      </c>
      <c r="AT254" s="18" t="s">
        <v>169</v>
      </c>
      <c r="AU254" s="18" t="s">
        <v>88</v>
      </c>
    </row>
    <row r="255" spans="2:65" s="1" customFormat="1" ht="37.9" customHeight="1" x14ac:dyDescent="0.2">
      <c r="B255" s="33"/>
      <c r="C255" s="129" t="s">
        <v>385</v>
      </c>
      <c r="D255" s="129" t="s">
        <v>153</v>
      </c>
      <c r="E255" s="130" t="s">
        <v>386</v>
      </c>
      <c r="F255" s="131" t="s">
        <v>387</v>
      </c>
      <c r="G255" s="132" t="s">
        <v>156</v>
      </c>
      <c r="H255" s="133">
        <v>6</v>
      </c>
      <c r="I255" s="134"/>
      <c r="J255" s="135">
        <f>ROUND(I255*H255,2)</f>
        <v>0</v>
      </c>
      <c r="K255" s="131" t="s">
        <v>166</v>
      </c>
      <c r="L255" s="33"/>
      <c r="M255" s="136" t="s">
        <v>19</v>
      </c>
      <c r="N255" s="137" t="s">
        <v>47</v>
      </c>
      <c r="P255" s="138">
        <f>O255*H255</f>
        <v>0</v>
      </c>
      <c r="Q255" s="138">
        <v>1.4499999999999999E-3</v>
      </c>
      <c r="R255" s="138">
        <f>Q255*H255</f>
        <v>8.6999999999999994E-3</v>
      </c>
      <c r="S255" s="138">
        <v>0</v>
      </c>
      <c r="T255" s="138">
        <f>S255*H255</f>
        <v>0</v>
      </c>
      <c r="U255" s="331" t="s">
        <v>167</v>
      </c>
      <c r="V255" s="1">
        <f t="shared" si="2"/>
        <v>0</v>
      </c>
      <c r="AR255" s="140" t="s">
        <v>157</v>
      </c>
      <c r="AT255" s="140" t="s">
        <v>153</v>
      </c>
      <c r="AU255" s="140" t="s">
        <v>88</v>
      </c>
      <c r="AY255" s="18" t="s">
        <v>150</v>
      </c>
      <c r="BE255" s="141">
        <f>IF(N255="základní",J255,0)</f>
        <v>0</v>
      </c>
      <c r="BF255" s="141">
        <f>IF(N255="snížená",J255,0)</f>
        <v>0</v>
      </c>
      <c r="BG255" s="141">
        <f>IF(N255="zákl. přenesená",J255,0)</f>
        <v>0</v>
      </c>
      <c r="BH255" s="141">
        <f>IF(N255="sníž. přenesená",J255,0)</f>
        <v>0</v>
      </c>
      <c r="BI255" s="141">
        <f>IF(N255="nulová",J255,0)</f>
        <v>0</v>
      </c>
      <c r="BJ255" s="18" t="s">
        <v>88</v>
      </c>
      <c r="BK255" s="141">
        <f>ROUND(I255*H255,2)</f>
        <v>0</v>
      </c>
      <c r="BL255" s="18" t="s">
        <v>157</v>
      </c>
      <c r="BM255" s="140" t="s">
        <v>388</v>
      </c>
    </row>
    <row r="256" spans="2:65" s="1" customFormat="1" ht="11.25" x14ac:dyDescent="0.2">
      <c r="B256" s="33"/>
      <c r="D256" s="160" t="s">
        <v>169</v>
      </c>
      <c r="F256" s="161" t="s">
        <v>389</v>
      </c>
      <c r="I256" s="162"/>
      <c r="L256" s="33"/>
      <c r="M256" s="163"/>
      <c r="U256" s="335"/>
      <c r="V256" s="1" t="str">
        <f t="shared" si="2"/>
        <v/>
      </c>
      <c r="AT256" s="18" t="s">
        <v>169</v>
      </c>
      <c r="AU256" s="18" t="s">
        <v>88</v>
      </c>
    </row>
    <row r="257" spans="2:65" s="1" customFormat="1" ht="24.2" customHeight="1" x14ac:dyDescent="0.2">
      <c r="B257" s="33"/>
      <c r="C257" s="129" t="s">
        <v>390</v>
      </c>
      <c r="D257" s="129" t="s">
        <v>153</v>
      </c>
      <c r="E257" s="130" t="s">
        <v>391</v>
      </c>
      <c r="F257" s="131" t="s">
        <v>392</v>
      </c>
      <c r="G257" s="132" t="s">
        <v>165</v>
      </c>
      <c r="H257" s="133">
        <v>131.47999999999999</v>
      </c>
      <c r="I257" s="134"/>
      <c r="J257" s="135">
        <f>ROUND(I257*H257,2)</f>
        <v>0</v>
      </c>
      <c r="K257" s="131" t="s">
        <v>166</v>
      </c>
      <c r="L257" s="33"/>
      <c r="M257" s="136" t="s">
        <v>19</v>
      </c>
      <c r="N257" s="137" t="s">
        <v>47</v>
      </c>
      <c r="P257" s="138">
        <f>O257*H257</f>
        <v>0</v>
      </c>
      <c r="Q257" s="138">
        <v>4.0000000000000003E-5</v>
      </c>
      <c r="R257" s="138">
        <f>Q257*H257</f>
        <v>5.2592000000000003E-3</v>
      </c>
      <c r="S257" s="138">
        <v>0</v>
      </c>
      <c r="T257" s="138">
        <f>S257*H257</f>
        <v>0</v>
      </c>
      <c r="U257" s="331" t="s">
        <v>19</v>
      </c>
      <c r="V257" s="1" t="str">
        <f t="shared" si="2"/>
        <v/>
      </c>
      <c r="AR257" s="140" t="s">
        <v>157</v>
      </c>
      <c r="AT257" s="140" t="s">
        <v>153</v>
      </c>
      <c r="AU257" s="140" t="s">
        <v>88</v>
      </c>
      <c r="AY257" s="18" t="s">
        <v>150</v>
      </c>
      <c r="BE257" s="141">
        <f>IF(N257="základní",J257,0)</f>
        <v>0</v>
      </c>
      <c r="BF257" s="141">
        <f>IF(N257="snížená",J257,0)</f>
        <v>0</v>
      </c>
      <c r="BG257" s="141">
        <f>IF(N257="zákl. přenesená",J257,0)</f>
        <v>0</v>
      </c>
      <c r="BH257" s="141">
        <f>IF(N257="sníž. přenesená",J257,0)</f>
        <v>0</v>
      </c>
      <c r="BI257" s="141">
        <f>IF(N257="nulová",J257,0)</f>
        <v>0</v>
      </c>
      <c r="BJ257" s="18" t="s">
        <v>88</v>
      </c>
      <c r="BK257" s="141">
        <f>ROUND(I257*H257,2)</f>
        <v>0</v>
      </c>
      <c r="BL257" s="18" t="s">
        <v>157</v>
      </c>
      <c r="BM257" s="140" t="s">
        <v>393</v>
      </c>
    </row>
    <row r="258" spans="2:65" s="1" customFormat="1" ht="11.25" x14ac:dyDescent="0.2">
      <c r="B258" s="33"/>
      <c r="D258" s="160" t="s">
        <v>169</v>
      </c>
      <c r="F258" s="161" t="s">
        <v>394</v>
      </c>
      <c r="I258" s="162"/>
      <c r="L258" s="33"/>
      <c r="M258" s="163"/>
      <c r="U258" s="335"/>
      <c r="V258" s="1" t="str">
        <f t="shared" si="2"/>
        <v/>
      </c>
      <c r="AT258" s="18" t="s">
        <v>169</v>
      </c>
      <c r="AU258" s="18" t="s">
        <v>88</v>
      </c>
    </row>
    <row r="259" spans="2:65" s="13" customFormat="1" ht="11.25" x14ac:dyDescent="0.2">
      <c r="B259" s="148"/>
      <c r="D259" s="143" t="s">
        <v>159</v>
      </c>
      <c r="E259" s="149" t="s">
        <v>19</v>
      </c>
      <c r="F259" s="150" t="s">
        <v>189</v>
      </c>
      <c r="H259" s="151">
        <v>29</v>
      </c>
      <c r="I259" s="152"/>
      <c r="L259" s="148"/>
      <c r="M259" s="153"/>
      <c r="U259" s="333"/>
      <c r="V259" s="1" t="str">
        <f t="shared" si="2"/>
        <v/>
      </c>
      <c r="AT259" s="149" t="s">
        <v>159</v>
      </c>
      <c r="AU259" s="149" t="s">
        <v>88</v>
      </c>
      <c r="AV259" s="13" t="s">
        <v>88</v>
      </c>
      <c r="AW259" s="13" t="s">
        <v>36</v>
      </c>
      <c r="AX259" s="13" t="s">
        <v>75</v>
      </c>
      <c r="AY259" s="149" t="s">
        <v>150</v>
      </c>
    </row>
    <row r="260" spans="2:65" s="13" customFormat="1" ht="11.25" x14ac:dyDescent="0.2">
      <c r="B260" s="148"/>
      <c r="D260" s="143" t="s">
        <v>159</v>
      </c>
      <c r="E260" s="149" t="s">
        <v>19</v>
      </c>
      <c r="F260" s="150" t="s">
        <v>395</v>
      </c>
      <c r="H260" s="151">
        <v>2.48</v>
      </c>
      <c r="I260" s="152"/>
      <c r="L260" s="148"/>
      <c r="M260" s="153"/>
      <c r="U260" s="333"/>
      <c r="V260" s="1" t="str">
        <f t="shared" si="2"/>
        <v/>
      </c>
      <c r="AT260" s="149" t="s">
        <v>159</v>
      </c>
      <c r="AU260" s="149" t="s">
        <v>88</v>
      </c>
      <c r="AV260" s="13" t="s">
        <v>88</v>
      </c>
      <c r="AW260" s="13" t="s">
        <v>36</v>
      </c>
      <c r="AX260" s="13" t="s">
        <v>75</v>
      </c>
      <c r="AY260" s="149" t="s">
        <v>150</v>
      </c>
    </row>
    <row r="261" spans="2:65" s="13" customFormat="1" ht="11.25" x14ac:dyDescent="0.2">
      <c r="B261" s="148"/>
      <c r="D261" s="143" t="s">
        <v>159</v>
      </c>
      <c r="E261" s="149" t="s">
        <v>19</v>
      </c>
      <c r="F261" s="150" t="s">
        <v>396</v>
      </c>
      <c r="H261" s="151">
        <v>100</v>
      </c>
      <c r="I261" s="152"/>
      <c r="L261" s="148"/>
      <c r="M261" s="153"/>
      <c r="U261" s="333"/>
      <c r="V261" s="1" t="str">
        <f t="shared" si="2"/>
        <v/>
      </c>
      <c r="AT261" s="149" t="s">
        <v>159</v>
      </c>
      <c r="AU261" s="149" t="s">
        <v>88</v>
      </c>
      <c r="AV261" s="13" t="s">
        <v>88</v>
      </c>
      <c r="AW261" s="13" t="s">
        <v>36</v>
      </c>
      <c r="AX261" s="13" t="s">
        <v>75</v>
      </c>
      <c r="AY261" s="149" t="s">
        <v>150</v>
      </c>
    </row>
    <row r="262" spans="2:65" s="14" customFormat="1" ht="11.25" x14ac:dyDescent="0.2">
      <c r="B262" s="154"/>
      <c r="D262" s="143" t="s">
        <v>159</v>
      </c>
      <c r="E262" s="155" t="s">
        <v>19</v>
      </c>
      <c r="F262" s="156" t="s">
        <v>162</v>
      </c>
      <c r="H262" s="157">
        <v>131.47999999999999</v>
      </c>
      <c r="I262" s="158"/>
      <c r="L262" s="154"/>
      <c r="M262" s="159"/>
      <c r="U262" s="334"/>
      <c r="V262" s="1" t="str">
        <f t="shared" si="2"/>
        <v/>
      </c>
      <c r="AT262" s="155" t="s">
        <v>159</v>
      </c>
      <c r="AU262" s="155" t="s">
        <v>88</v>
      </c>
      <c r="AV262" s="14" t="s">
        <v>157</v>
      </c>
      <c r="AW262" s="14" t="s">
        <v>36</v>
      </c>
      <c r="AX262" s="14" t="s">
        <v>82</v>
      </c>
      <c r="AY262" s="155" t="s">
        <v>150</v>
      </c>
    </row>
    <row r="263" spans="2:65" s="1" customFormat="1" ht="16.5" customHeight="1" x14ac:dyDescent="0.2">
      <c r="B263" s="33"/>
      <c r="C263" s="129" t="s">
        <v>397</v>
      </c>
      <c r="D263" s="129" t="s">
        <v>153</v>
      </c>
      <c r="E263" s="130" t="s">
        <v>398</v>
      </c>
      <c r="F263" s="131" t="s">
        <v>399</v>
      </c>
      <c r="G263" s="132" t="s">
        <v>285</v>
      </c>
      <c r="H263" s="133">
        <v>1</v>
      </c>
      <c r="I263" s="134"/>
      <c r="J263" s="135">
        <f>ROUND(I263*H263,2)</f>
        <v>0</v>
      </c>
      <c r="K263" s="131" t="s">
        <v>19</v>
      </c>
      <c r="L263" s="33"/>
      <c r="M263" s="136" t="s">
        <v>19</v>
      </c>
      <c r="N263" s="137" t="s">
        <v>47</v>
      </c>
      <c r="P263" s="138">
        <f>O263*H263</f>
        <v>0</v>
      </c>
      <c r="Q263" s="138">
        <v>0</v>
      </c>
      <c r="R263" s="138">
        <f>Q263*H263</f>
        <v>0</v>
      </c>
      <c r="S263" s="138">
        <v>0</v>
      </c>
      <c r="T263" s="138">
        <f>S263*H263</f>
        <v>0</v>
      </c>
      <c r="U263" s="331" t="s">
        <v>19</v>
      </c>
      <c r="V263" s="1" t="str">
        <f t="shared" si="2"/>
        <v/>
      </c>
      <c r="AR263" s="140" t="s">
        <v>157</v>
      </c>
      <c r="AT263" s="140" t="s">
        <v>153</v>
      </c>
      <c r="AU263" s="140" t="s">
        <v>88</v>
      </c>
      <c r="AY263" s="18" t="s">
        <v>150</v>
      </c>
      <c r="BE263" s="141">
        <f>IF(N263="základní",J263,0)</f>
        <v>0</v>
      </c>
      <c r="BF263" s="141">
        <f>IF(N263="snížená",J263,0)</f>
        <v>0</v>
      </c>
      <c r="BG263" s="141">
        <f>IF(N263="zákl. přenesená",J263,0)</f>
        <v>0</v>
      </c>
      <c r="BH263" s="141">
        <f>IF(N263="sníž. přenesená",J263,0)</f>
        <v>0</v>
      </c>
      <c r="BI263" s="141">
        <f>IF(N263="nulová",J263,0)</f>
        <v>0</v>
      </c>
      <c r="BJ263" s="18" t="s">
        <v>88</v>
      </c>
      <c r="BK263" s="141">
        <f>ROUND(I263*H263,2)</f>
        <v>0</v>
      </c>
      <c r="BL263" s="18" t="s">
        <v>157</v>
      </c>
      <c r="BM263" s="140" t="s">
        <v>400</v>
      </c>
    </row>
    <row r="264" spans="2:65" s="11" customFormat="1" ht="22.9" customHeight="1" x14ac:dyDescent="0.2">
      <c r="B264" s="117"/>
      <c r="D264" s="118" t="s">
        <v>74</v>
      </c>
      <c r="E264" s="127" t="s">
        <v>401</v>
      </c>
      <c r="F264" s="127" t="s">
        <v>402</v>
      </c>
      <c r="I264" s="120"/>
      <c r="J264" s="128">
        <f>BK264</f>
        <v>0</v>
      </c>
      <c r="L264" s="117"/>
      <c r="M264" s="122"/>
      <c r="P264" s="123">
        <f>SUM(P265:P284)</f>
        <v>0</v>
      </c>
      <c r="R264" s="123">
        <f>SUM(R265:R284)</f>
        <v>0</v>
      </c>
      <c r="T264" s="123">
        <f>SUM(T265:T284)</f>
        <v>0</v>
      </c>
      <c r="U264" s="330"/>
      <c r="V264" s="1" t="str">
        <f t="shared" si="2"/>
        <v/>
      </c>
      <c r="AR264" s="118" t="s">
        <v>82</v>
      </c>
      <c r="AT264" s="125" t="s">
        <v>74</v>
      </c>
      <c r="AU264" s="125" t="s">
        <v>82</v>
      </c>
      <c r="AY264" s="118" t="s">
        <v>150</v>
      </c>
      <c r="BK264" s="126">
        <f>SUM(BK265:BK284)</f>
        <v>0</v>
      </c>
    </row>
    <row r="265" spans="2:65" s="1" customFormat="1" ht="24.2" customHeight="1" x14ac:dyDescent="0.2">
      <c r="B265" s="33"/>
      <c r="C265" s="129" t="s">
        <v>403</v>
      </c>
      <c r="D265" s="129" t="s">
        <v>153</v>
      </c>
      <c r="E265" s="130" t="s">
        <v>404</v>
      </c>
      <c r="F265" s="131" t="s">
        <v>405</v>
      </c>
      <c r="G265" s="132" t="s">
        <v>406</v>
      </c>
      <c r="H265" s="133">
        <v>3.0129999999999999</v>
      </c>
      <c r="I265" s="134"/>
      <c r="J265" s="135">
        <f>ROUND(I265*H265,2)</f>
        <v>0</v>
      </c>
      <c r="K265" s="131" t="s">
        <v>166</v>
      </c>
      <c r="L265" s="33"/>
      <c r="M265" s="136" t="s">
        <v>19</v>
      </c>
      <c r="N265" s="137" t="s">
        <v>47</v>
      </c>
      <c r="P265" s="138">
        <f>O265*H265</f>
        <v>0</v>
      </c>
      <c r="Q265" s="138">
        <v>0</v>
      </c>
      <c r="R265" s="138">
        <f>Q265*H265</f>
        <v>0</v>
      </c>
      <c r="S265" s="138">
        <v>0</v>
      </c>
      <c r="T265" s="138">
        <f>S265*H265</f>
        <v>0</v>
      </c>
      <c r="U265" s="331" t="s">
        <v>19</v>
      </c>
      <c r="V265" s="1" t="str">
        <f t="shared" si="2"/>
        <v/>
      </c>
      <c r="AR265" s="140" t="s">
        <v>157</v>
      </c>
      <c r="AT265" s="140" t="s">
        <v>153</v>
      </c>
      <c r="AU265" s="140" t="s">
        <v>88</v>
      </c>
      <c r="AY265" s="18" t="s">
        <v>150</v>
      </c>
      <c r="BE265" s="141">
        <f>IF(N265="základní",J265,0)</f>
        <v>0</v>
      </c>
      <c r="BF265" s="141">
        <f>IF(N265="snížená",J265,0)</f>
        <v>0</v>
      </c>
      <c r="BG265" s="141">
        <f>IF(N265="zákl. přenesená",J265,0)</f>
        <v>0</v>
      </c>
      <c r="BH265" s="141">
        <f>IF(N265="sníž. přenesená",J265,0)</f>
        <v>0</v>
      </c>
      <c r="BI265" s="141">
        <f>IF(N265="nulová",J265,0)</f>
        <v>0</v>
      </c>
      <c r="BJ265" s="18" t="s">
        <v>88</v>
      </c>
      <c r="BK265" s="141">
        <f>ROUND(I265*H265,2)</f>
        <v>0</v>
      </c>
      <c r="BL265" s="18" t="s">
        <v>157</v>
      </c>
      <c r="BM265" s="140" t="s">
        <v>407</v>
      </c>
    </row>
    <row r="266" spans="2:65" s="1" customFormat="1" ht="11.25" x14ac:dyDescent="0.2">
      <c r="B266" s="33"/>
      <c r="D266" s="160" t="s">
        <v>169</v>
      </c>
      <c r="F266" s="161" t="s">
        <v>408</v>
      </c>
      <c r="I266" s="162"/>
      <c r="L266" s="33"/>
      <c r="M266" s="163"/>
      <c r="U266" s="335"/>
      <c r="V266" s="1" t="str">
        <f t="shared" si="2"/>
        <v/>
      </c>
      <c r="AT266" s="18" t="s">
        <v>169</v>
      </c>
      <c r="AU266" s="18" t="s">
        <v>88</v>
      </c>
    </row>
    <row r="267" spans="2:65" s="1" customFormat="1" ht="21.75" customHeight="1" x14ac:dyDescent="0.2">
      <c r="B267" s="33"/>
      <c r="C267" s="129" t="s">
        <v>409</v>
      </c>
      <c r="D267" s="129" t="s">
        <v>153</v>
      </c>
      <c r="E267" s="130" t="s">
        <v>410</v>
      </c>
      <c r="F267" s="131" t="s">
        <v>411</v>
      </c>
      <c r="G267" s="132" t="s">
        <v>406</v>
      </c>
      <c r="H267" s="133">
        <v>3.0129999999999999</v>
      </c>
      <c r="I267" s="134"/>
      <c r="J267" s="135">
        <f>ROUND(I267*H267,2)</f>
        <v>0</v>
      </c>
      <c r="K267" s="131" t="s">
        <v>166</v>
      </c>
      <c r="L267" s="33"/>
      <c r="M267" s="136" t="s">
        <v>19</v>
      </c>
      <c r="N267" s="137" t="s">
        <v>47</v>
      </c>
      <c r="P267" s="138">
        <f>O267*H267</f>
        <v>0</v>
      </c>
      <c r="Q267" s="138">
        <v>0</v>
      </c>
      <c r="R267" s="138">
        <f>Q267*H267</f>
        <v>0</v>
      </c>
      <c r="S267" s="138">
        <v>0</v>
      </c>
      <c r="T267" s="138">
        <f>S267*H267</f>
        <v>0</v>
      </c>
      <c r="U267" s="331" t="s">
        <v>19</v>
      </c>
      <c r="V267" s="1" t="str">
        <f t="shared" si="2"/>
        <v/>
      </c>
      <c r="AR267" s="140" t="s">
        <v>157</v>
      </c>
      <c r="AT267" s="140" t="s">
        <v>153</v>
      </c>
      <c r="AU267" s="140" t="s">
        <v>88</v>
      </c>
      <c r="AY267" s="18" t="s">
        <v>150</v>
      </c>
      <c r="BE267" s="141">
        <f>IF(N267="základní",J267,0)</f>
        <v>0</v>
      </c>
      <c r="BF267" s="141">
        <f>IF(N267="snížená",J267,0)</f>
        <v>0</v>
      </c>
      <c r="BG267" s="141">
        <f>IF(N267="zákl. přenesená",J267,0)</f>
        <v>0</v>
      </c>
      <c r="BH267" s="141">
        <f>IF(N267="sníž. přenesená",J267,0)</f>
        <v>0</v>
      </c>
      <c r="BI267" s="141">
        <f>IF(N267="nulová",J267,0)</f>
        <v>0</v>
      </c>
      <c r="BJ267" s="18" t="s">
        <v>88</v>
      </c>
      <c r="BK267" s="141">
        <f>ROUND(I267*H267,2)</f>
        <v>0</v>
      </c>
      <c r="BL267" s="18" t="s">
        <v>157</v>
      </c>
      <c r="BM267" s="140" t="s">
        <v>412</v>
      </c>
    </row>
    <row r="268" spans="2:65" s="1" customFormat="1" ht="11.25" x14ac:dyDescent="0.2">
      <c r="B268" s="33"/>
      <c r="D268" s="160" t="s">
        <v>169</v>
      </c>
      <c r="F268" s="161" t="s">
        <v>413</v>
      </c>
      <c r="I268" s="162"/>
      <c r="L268" s="33"/>
      <c r="M268" s="163"/>
      <c r="U268" s="335"/>
      <c r="V268" s="1" t="str">
        <f t="shared" si="2"/>
        <v/>
      </c>
      <c r="AT268" s="18" t="s">
        <v>169</v>
      </c>
      <c r="AU268" s="18" t="s">
        <v>88</v>
      </c>
    </row>
    <row r="269" spans="2:65" s="1" customFormat="1" ht="24.2" customHeight="1" x14ac:dyDescent="0.2">
      <c r="B269" s="33"/>
      <c r="C269" s="129" t="s">
        <v>414</v>
      </c>
      <c r="D269" s="129" t="s">
        <v>153</v>
      </c>
      <c r="E269" s="130" t="s">
        <v>415</v>
      </c>
      <c r="F269" s="131" t="s">
        <v>416</v>
      </c>
      <c r="G269" s="132" t="s">
        <v>406</v>
      </c>
      <c r="H269" s="133">
        <v>27.117000000000001</v>
      </c>
      <c r="I269" s="134"/>
      <c r="J269" s="135">
        <f>ROUND(I269*H269,2)</f>
        <v>0</v>
      </c>
      <c r="K269" s="131" t="s">
        <v>166</v>
      </c>
      <c r="L269" s="33"/>
      <c r="M269" s="136" t="s">
        <v>19</v>
      </c>
      <c r="N269" s="137" t="s">
        <v>47</v>
      </c>
      <c r="P269" s="138">
        <f>O269*H269</f>
        <v>0</v>
      </c>
      <c r="Q269" s="138">
        <v>0</v>
      </c>
      <c r="R269" s="138">
        <f>Q269*H269</f>
        <v>0</v>
      </c>
      <c r="S269" s="138">
        <v>0</v>
      </c>
      <c r="T269" s="138">
        <f>S269*H269</f>
        <v>0</v>
      </c>
      <c r="U269" s="331" t="s">
        <v>19</v>
      </c>
      <c r="V269" s="1" t="str">
        <f t="shared" si="2"/>
        <v/>
      </c>
      <c r="AR269" s="140" t="s">
        <v>157</v>
      </c>
      <c r="AT269" s="140" t="s">
        <v>153</v>
      </c>
      <c r="AU269" s="140" t="s">
        <v>88</v>
      </c>
      <c r="AY269" s="18" t="s">
        <v>150</v>
      </c>
      <c r="BE269" s="141">
        <f>IF(N269="základní",J269,0)</f>
        <v>0</v>
      </c>
      <c r="BF269" s="141">
        <f>IF(N269="snížená",J269,0)</f>
        <v>0</v>
      </c>
      <c r="BG269" s="141">
        <f>IF(N269="zákl. přenesená",J269,0)</f>
        <v>0</v>
      </c>
      <c r="BH269" s="141">
        <f>IF(N269="sníž. přenesená",J269,0)</f>
        <v>0</v>
      </c>
      <c r="BI269" s="141">
        <f>IF(N269="nulová",J269,0)</f>
        <v>0</v>
      </c>
      <c r="BJ269" s="18" t="s">
        <v>88</v>
      </c>
      <c r="BK269" s="141">
        <f>ROUND(I269*H269,2)</f>
        <v>0</v>
      </c>
      <c r="BL269" s="18" t="s">
        <v>157</v>
      </c>
      <c r="BM269" s="140" t="s">
        <v>417</v>
      </c>
    </row>
    <row r="270" spans="2:65" s="1" customFormat="1" ht="11.25" x14ac:dyDescent="0.2">
      <c r="B270" s="33"/>
      <c r="D270" s="160" t="s">
        <v>169</v>
      </c>
      <c r="F270" s="161" t="s">
        <v>418</v>
      </c>
      <c r="I270" s="162"/>
      <c r="L270" s="33"/>
      <c r="M270" s="163"/>
      <c r="U270" s="335"/>
      <c r="V270" s="1" t="str">
        <f t="shared" si="2"/>
        <v/>
      </c>
      <c r="AT270" s="18" t="s">
        <v>169</v>
      </c>
      <c r="AU270" s="18" t="s">
        <v>88</v>
      </c>
    </row>
    <row r="271" spans="2:65" s="1" customFormat="1" ht="19.5" x14ac:dyDescent="0.2">
      <c r="B271" s="33"/>
      <c r="D271" s="143" t="s">
        <v>232</v>
      </c>
      <c r="F271" s="170" t="s">
        <v>419</v>
      </c>
      <c r="I271" s="162"/>
      <c r="L271" s="33"/>
      <c r="M271" s="163"/>
      <c r="U271" s="335"/>
      <c r="V271" s="1" t="str">
        <f t="shared" si="2"/>
        <v/>
      </c>
      <c r="AT271" s="18" t="s">
        <v>232</v>
      </c>
      <c r="AU271" s="18" t="s">
        <v>88</v>
      </c>
    </row>
    <row r="272" spans="2:65" s="13" customFormat="1" ht="11.25" x14ac:dyDescent="0.2">
      <c r="B272" s="148"/>
      <c r="D272" s="143" t="s">
        <v>159</v>
      </c>
      <c r="F272" s="150" t="s">
        <v>420</v>
      </c>
      <c r="H272" s="151">
        <v>27.117000000000001</v>
      </c>
      <c r="I272" s="152"/>
      <c r="L272" s="148"/>
      <c r="M272" s="153"/>
      <c r="U272" s="333"/>
      <c r="V272" s="1" t="str">
        <f t="shared" si="2"/>
        <v/>
      </c>
      <c r="AT272" s="149" t="s">
        <v>159</v>
      </c>
      <c r="AU272" s="149" t="s">
        <v>88</v>
      </c>
      <c r="AV272" s="13" t="s">
        <v>88</v>
      </c>
      <c r="AW272" s="13" t="s">
        <v>4</v>
      </c>
      <c r="AX272" s="13" t="s">
        <v>82</v>
      </c>
      <c r="AY272" s="149" t="s">
        <v>150</v>
      </c>
    </row>
    <row r="273" spans="2:65" s="1" customFormat="1" ht="24.2" customHeight="1" x14ac:dyDescent="0.2">
      <c r="B273" s="33"/>
      <c r="C273" s="129" t="s">
        <v>421</v>
      </c>
      <c r="D273" s="129" t="s">
        <v>153</v>
      </c>
      <c r="E273" s="130" t="s">
        <v>422</v>
      </c>
      <c r="F273" s="131" t="s">
        <v>423</v>
      </c>
      <c r="G273" s="132" t="s">
        <v>406</v>
      </c>
      <c r="H273" s="133">
        <v>0.26200000000000001</v>
      </c>
      <c r="I273" s="134"/>
      <c r="J273" s="135">
        <f>ROUND(I273*H273,2)</f>
        <v>0</v>
      </c>
      <c r="K273" s="131" t="s">
        <v>166</v>
      </c>
      <c r="L273" s="33"/>
      <c r="M273" s="136" t="s">
        <v>19</v>
      </c>
      <c r="N273" s="137" t="s">
        <v>47</v>
      </c>
      <c r="P273" s="138">
        <f>O273*H273</f>
        <v>0</v>
      </c>
      <c r="Q273" s="138">
        <v>0</v>
      </c>
      <c r="R273" s="138">
        <f>Q273*H273</f>
        <v>0</v>
      </c>
      <c r="S273" s="138">
        <v>0</v>
      </c>
      <c r="T273" s="138">
        <f>S273*H273</f>
        <v>0</v>
      </c>
      <c r="U273" s="331" t="s">
        <v>19</v>
      </c>
      <c r="V273" s="1" t="str">
        <f t="shared" si="2"/>
        <v/>
      </c>
      <c r="AR273" s="140" t="s">
        <v>157</v>
      </c>
      <c r="AT273" s="140" t="s">
        <v>153</v>
      </c>
      <c r="AU273" s="140" t="s">
        <v>88</v>
      </c>
      <c r="AY273" s="18" t="s">
        <v>150</v>
      </c>
      <c r="BE273" s="141">
        <f>IF(N273="základní",J273,0)</f>
        <v>0</v>
      </c>
      <c r="BF273" s="141">
        <f>IF(N273="snížená",J273,0)</f>
        <v>0</v>
      </c>
      <c r="BG273" s="141">
        <f>IF(N273="zákl. přenesená",J273,0)</f>
        <v>0</v>
      </c>
      <c r="BH273" s="141">
        <f>IF(N273="sníž. přenesená",J273,0)</f>
        <v>0</v>
      </c>
      <c r="BI273" s="141">
        <f>IF(N273="nulová",J273,0)</f>
        <v>0</v>
      </c>
      <c r="BJ273" s="18" t="s">
        <v>88</v>
      </c>
      <c r="BK273" s="141">
        <f>ROUND(I273*H273,2)</f>
        <v>0</v>
      </c>
      <c r="BL273" s="18" t="s">
        <v>157</v>
      </c>
      <c r="BM273" s="140" t="s">
        <v>424</v>
      </c>
    </row>
    <row r="274" spans="2:65" s="1" customFormat="1" ht="11.25" x14ac:dyDescent="0.2">
      <c r="B274" s="33"/>
      <c r="D274" s="160" t="s">
        <v>169</v>
      </c>
      <c r="F274" s="161" t="s">
        <v>425</v>
      </c>
      <c r="I274" s="162"/>
      <c r="L274" s="33"/>
      <c r="M274" s="163"/>
      <c r="U274" s="335"/>
      <c r="V274" s="1" t="str">
        <f t="shared" si="2"/>
        <v/>
      </c>
      <c r="AT274" s="18" t="s">
        <v>169</v>
      </c>
      <c r="AU274" s="18" t="s">
        <v>88</v>
      </c>
    </row>
    <row r="275" spans="2:65" s="13" customFormat="1" ht="11.25" x14ac:dyDescent="0.2">
      <c r="B275" s="148"/>
      <c r="D275" s="143" t="s">
        <v>159</v>
      </c>
      <c r="E275" s="149" t="s">
        <v>19</v>
      </c>
      <c r="F275" s="150" t="s">
        <v>426</v>
      </c>
      <c r="H275" s="151">
        <v>0.26200000000000001</v>
      </c>
      <c r="I275" s="152"/>
      <c r="L275" s="148"/>
      <c r="M275" s="153"/>
      <c r="U275" s="333"/>
      <c r="V275" s="1" t="str">
        <f t="shared" si="2"/>
        <v/>
      </c>
      <c r="AT275" s="149" t="s">
        <v>159</v>
      </c>
      <c r="AU275" s="149" t="s">
        <v>88</v>
      </c>
      <c r="AV275" s="13" t="s">
        <v>88</v>
      </c>
      <c r="AW275" s="13" t="s">
        <v>36</v>
      </c>
      <c r="AX275" s="13" t="s">
        <v>75</v>
      </c>
      <c r="AY275" s="149" t="s">
        <v>150</v>
      </c>
    </row>
    <row r="276" spans="2:65" s="14" customFormat="1" ht="11.25" x14ac:dyDescent="0.2">
      <c r="B276" s="154"/>
      <c r="D276" s="143" t="s">
        <v>159</v>
      </c>
      <c r="E276" s="155" t="s">
        <v>19</v>
      </c>
      <c r="F276" s="156" t="s">
        <v>162</v>
      </c>
      <c r="H276" s="157">
        <v>0.26200000000000001</v>
      </c>
      <c r="I276" s="158"/>
      <c r="L276" s="154"/>
      <c r="M276" s="159"/>
      <c r="U276" s="334"/>
      <c r="V276" s="1" t="str">
        <f t="shared" si="2"/>
        <v/>
      </c>
      <c r="AT276" s="155" t="s">
        <v>159</v>
      </c>
      <c r="AU276" s="155" t="s">
        <v>88</v>
      </c>
      <c r="AV276" s="14" t="s">
        <v>157</v>
      </c>
      <c r="AW276" s="14" t="s">
        <v>36</v>
      </c>
      <c r="AX276" s="14" t="s">
        <v>82</v>
      </c>
      <c r="AY276" s="155" t="s">
        <v>150</v>
      </c>
    </row>
    <row r="277" spans="2:65" s="1" customFormat="1" ht="24.2" customHeight="1" x14ac:dyDescent="0.2">
      <c r="B277" s="33"/>
      <c r="C277" s="129" t="s">
        <v>427</v>
      </c>
      <c r="D277" s="129" t="s">
        <v>153</v>
      </c>
      <c r="E277" s="130" t="s">
        <v>428</v>
      </c>
      <c r="F277" s="131" t="s">
        <v>429</v>
      </c>
      <c r="G277" s="132" t="s">
        <v>406</v>
      </c>
      <c r="H277" s="133">
        <v>0.54</v>
      </c>
      <c r="I277" s="134"/>
      <c r="J277" s="135">
        <f>ROUND(I277*H277,2)</f>
        <v>0</v>
      </c>
      <c r="K277" s="131" t="s">
        <v>166</v>
      </c>
      <c r="L277" s="33"/>
      <c r="M277" s="136" t="s">
        <v>19</v>
      </c>
      <c r="N277" s="137" t="s">
        <v>47</v>
      </c>
      <c r="P277" s="138">
        <f>O277*H277</f>
        <v>0</v>
      </c>
      <c r="Q277" s="138">
        <v>0</v>
      </c>
      <c r="R277" s="138">
        <f>Q277*H277</f>
        <v>0</v>
      </c>
      <c r="S277" s="138">
        <v>0</v>
      </c>
      <c r="T277" s="138">
        <f>S277*H277</f>
        <v>0</v>
      </c>
      <c r="U277" s="331" t="s">
        <v>19</v>
      </c>
      <c r="V277" s="1" t="str">
        <f t="shared" si="2"/>
        <v/>
      </c>
      <c r="AR277" s="140" t="s">
        <v>157</v>
      </c>
      <c r="AT277" s="140" t="s">
        <v>153</v>
      </c>
      <c r="AU277" s="140" t="s">
        <v>88</v>
      </c>
      <c r="AY277" s="18" t="s">
        <v>150</v>
      </c>
      <c r="BE277" s="141">
        <f>IF(N277="základní",J277,0)</f>
        <v>0</v>
      </c>
      <c r="BF277" s="141">
        <f>IF(N277="snížená",J277,0)</f>
        <v>0</v>
      </c>
      <c r="BG277" s="141">
        <f>IF(N277="zákl. přenesená",J277,0)</f>
        <v>0</v>
      </c>
      <c r="BH277" s="141">
        <f>IF(N277="sníž. přenesená",J277,0)</f>
        <v>0</v>
      </c>
      <c r="BI277" s="141">
        <f>IF(N277="nulová",J277,0)</f>
        <v>0</v>
      </c>
      <c r="BJ277" s="18" t="s">
        <v>88</v>
      </c>
      <c r="BK277" s="141">
        <f>ROUND(I277*H277,2)</f>
        <v>0</v>
      </c>
      <c r="BL277" s="18" t="s">
        <v>157</v>
      </c>
      <c r="BM277" s="140" t="s">
        <v>430</v>
      </c>
    </row>
    <row r="278" spans="2:65" s="1" customFormat="1" ht="11.25" x14ac:dyDescent="0.2">
      <c r="B278" s="33"/>
      <c r="D278" s="160" t="s">
        <v>169</v>
      </c>
      <c r="F278" s="161" t="s">
        <v>431</v>
      </c>
      <c r="I278" s="162"/>
      <c r="L278" s="33"/>
      <c r="M278" s="163"/>
      <c r="U278" s="335"/>
      <c r="V278" s="1" t="str">
        <f t="shared" si="2"/>
        <v/>
      </c>
      <c r="AT278" s="18" t="s">
        <v>169</v>
      </c>
      <c r="AU278" s="18" t="s">
        <v>88</v>
      </c>
    </row>
    <row r="279" spans="2:65" s="1" customFormat="1" ht="24.2" customHeight="1" x14ac:dyDescent="0.2">
      <c r="B279" s="33"/>
      <c r="C279" s="129" t="s">
        <v>432</v>
      </c>
      <c r="D279" s="129" t="s">
        <v>153</v>
      </c>
      <c r="E279" s="130" t="s">
        <v>433</v>
      </c>
      <c r="F279" s="131" t="s">
        <v>434</v>
      </c>
      <c r="G279" s="132" t="s">
        <v>406</v>
      </c>
      <c r="H279" s="133">
        <v>2.2109999999999999</v>
      </c>
      <c r="I279" s="134"/>
      <c r="J279" s="135">
        <f>ROUND(I279*H279,2)</f>
        <v>0</v>
      </c>
      <c r="K279" s="131" t="s">
        <v>166</v>
      </c>
      <c r="L279" s="33"/>
      <c r="M279" s="136" t="s">
        <v>19</v>
      </c>
      <c r="N279" s="137" t="s">
        <v>47</v>
      </c>
      <c r="P279" s="138">
        <f>O279*H279</f>
        <v>0</v>
      </c>
      <c r="Q279" s="138">
        <v>0</v>
      </c>
      <c r="R279" s="138">
        <f>Q279*H279</f>
        <v>0</v>
      </c>
      <c r="S279" s="138">
        <v>0</v>
      </c>
      <c r="T279" s="138">
        <f>S279*H279</f>
        <v>0</v>
      </c>
      <c r="U279" s="331" t="s">
        <v>19</v>
      </c>
      <c r="V279" s="1" t="str">
        <f t="shared" si="2"/>
        <v/>
      </c>
      <c r="AR279" s="140" t="s">
        <v>157</v>
      </c>
      <c r="AT279" s="140" t="s">
        <v>153</v>
      </c>
      <c r="AU279" s="140" t="s">
        <v>88</v>
      </c>
      <c r="AY279" s="18" t="s">
        <v>150</v>
      </c>
      <c r="BE279" s="141">
        <f>IF(N279="základní",J279,0)</f>
        <v>0</v>
      </c>
      <c r="BF279" s="141">
        <f>IF(N279="snížená",J279,0)</f>
        <v>0</v>
      </c>
      <c r="BG279" s="141">
        <f>IF(N279="zákl. přenesená",J279,0)</f>
        <v>0</v>
      </c>
      <c r="BH279" s="141">
        <f>IF(N279="sníž. přenesená",J279,0)</f>
        <v>0</v>
      </c>
      <c r="BI279" s="141">
        <f>IF(N279="nulová",J279,0)</f>
        <v>0</v>
      </c>
      <c r="BJ279" s="18" t="s">
        <v>88</v>
      </c>
      <c r="BK279" s="141">
        <f>ROUND(I279*H279,2)</f>
        <v>0</v>
      </c>
      <c r="BL279" s="18" t="s">
        <v>157</v>
      </c>
      <c r="BM279" s="140" t="s">
        <v>435</v>
      </c>
    </row>
    <row r="280" spans="2:65" s="1" customFormat="1" ht="11.25" x14ac:dyDescent="0.2">
      <c r="B280" s="33"/>
      <c r="D280" s="160" t="s">
        <v>169</v>
      </c>
      <c r="F280" s="161" t="s">
        <v>436</v>
      </c>
      <c r="I280" s="162"/>
      <c r="L280" s="33"/>
      <c r="M280" s="163"/>
      <c r="U280" s="335"/>
      <c r="V280" s="1" t="str">
        <f t="shared" si="2"/>
        <v/>
      </c>
      <c r="AT280" s="18" t="s">
        <v>169</v>
      </c>
      <c r="AU280" s="18" t="s">
        <v>88</v>
      </c>
    </row>
    <row r="281" spans="2:65" s="13" customFormat="1" ht="11.25" x14ac:dyDescent="0.2">
      <c r="B281" s="148"/>
      <c r="D281" s="143" t="s">
        <v>159</v>
      </c>
      <c r="E281" s="149" t="s">
        <v>19</v>
      </c>
      <c r="F281" s="150" t="s">
        <v>437</v>
      </c>
      <c r="H281" s="151">
        <v>3.0129999999999999</v>
      </c>
      <c r="I281" s="152"/>
      <c r="L281" s="148"/>
      <c r="M281" s="153"/>
      <c r="U281" s="333"/>
      <c r="V281" s="1" t="str">
        <f t="shared" si="2"/>
        <v/>
      </c>
      <c r="AT281" s="149" t="s">
        <v>159</v>
      </c>
      <c r="AU281" s="149" t="s">
        <v>88</v>
      </c>
      <c r="AV281" s="13" t="s">
        <v>88</v>
      </c>
      <c r="AW281" s="13" t="s">
        <v>36</v>
      </c>
      <c r="AX281" s="13" t="s">
        <v>75</v>
      </c>
      <c r="AY281" s="149" t="s">
        <v>150</v>
      </c>
    </row>
    <row r="282" spans="2:65" s="13" customFormat="1" ht="11.25" x14ac:dyDescent="0.2">
      <c r="B282" s="148"/>
      <c r="D282" s="143" t="s">
        <v>159</v>
      </c>
      <c r="E282" s="149" t="s">
        <v>19</v>
      </c>
      <c r="F282" s="150" t="s">
        <v>438</v>
      </c>
      <c r="H282" s="151">
        <v>-0.26200000000000001</v>
      </c>
      <c r="I282" s="152"/>
      <c r="L282" s="148"/>
      <c r="M282" s="153"/>
      <c r="U282" s="333"/>
      <c r="V282" s="1" t="str">
        <f t="shared" si="2"/>
        <v/>
      </c>
      <c r="AT282" s="149" t="s">
        <v>159</v>
      </c>
      <c r="AU282" s="149" t="s">
        <v>88</v>
      </c>
      <c r="AV282" s="13" t="s">
        <v>88</v>
      </c>
      <c r="AW282" s="13" t="s">
        <v>36</v>
      </c>
      <c r="AX282" s="13" t="s">
        <v>75</v>
      </c>
      <c r="AY282" s="149" t="s">
        <v>150</v>
      </c>
    </row>
    <row r="283" spans="2:65" s="13" customFormat="1" ht="11.25" x14ac:dyDescent="0.2">
      <c r="B283" s="148"/>
      <c r="D283" s="143" t="s">
        <v>159</v>
      </c>
      <c r="E283" s="149" t="s">
        <v>19</v>
      </c>
      <c r="F283" s="150" t="s">
        <v>439</v>
      </c>
      <c r="H283" s="151">
        <v>-0.54</v>
      </c>
      <c r="I283" s="152"/>
      <c r="L283" s="148"/>
      <c r="M283" s="153"/>
      <c r="U283" s="333"/>
      <c r="V283" s="1" t="str">
        <f t="shared" si="2"/>
        <v/>
      </c>
      <c r="AT283" s="149" t="s">
        <v>159</v>
      </c>
      <c r="AU283" s="149" t="s">
        <v>88</v>
      </c>
      <c r="AV283" s="13" t="s">
        <v>88</v>
      </c>
      <c r="AW283" s="13" t="s">
        <v>36</v>
      </c>
      <c r="AX283" s="13" t="s">
        <v>75</v>
      </c>
      <c r="AY283" s="149" t="s">
        <v>150</v>
      </c>
    </row>
    <row r="284" spans="2:65" s="14" customFormat="1" ht="11.25" x14ac:dyDescent="0.2">
      <c r="B284" s="154"/>
      <c r="D284" s="143" t="s">
        <v>159</v>
      </c>
      <c r="E284" s="155" t="s">
        <v>19</v>
      </c>
      <c r="F284" s="156" t="s">
        <v>162</v>
      </c>
      <c r="H284" s="157">
        <v>2.2109999999999999</v>
      </c>
      <c r="I284" s="158"/>
      <c r="L284" s="154"/>
      <c r="M284" s="159"/>
      <c r="U284" s="334"/>
      <c r="V284" s="1" t="str">
        <f t="shared" si="2"/>
        <v/>
      </c>
      <c r="AT284" s="155" t="s">
        <v>159</v>
      </c>
      <c r="AU284" s="155" t="s">
        <v>88</v>
      </c>
      <c r="AV284" s="14" t="s">
        <v>157</v>
      </c>
      <c r="AW284" s="14" t="s">
        <v>36</v>
      </c>
      <c r="AX284" s="14" t="s">
        <v>82</v>
      </c>
      <c r="AY284" s="155" t="s">
        <v>150</v>
      </c>
    </row>
    <row r="285" spans="2:65" s="11" customFormat="1" ht="22.9" customHeight="1" x14ac:dyDescent="0.2">
      <c r="B285" s="117"/>
      <c r="D285" s="118" t="s">
        <v>74</v>
      </c>
      <c r="E285" s="127" t="s">
        <v>440</v>
      </c>
      <c r="F285" s="127" t="s">
        <v>441</v>
      </c>
      <c r="I285" s="120"/>
      <c r="J285" s="128">
        <f>BK285</f>
        <v>0</v>
      </c>
      <c r="L285" s="117"/>
      <c r="M285" s="122"/>
      <c r="P285" s="123">
        <f>SUM(P286:P287)</f>
        <v>0</v>
      </c>
      <c r="R285" s="123">
        <f>SUM(R286:R287)</f>
        <v>0</v>
      </c>
      <c r="T285" s="123">
        <f>SUM(T286:T287)</f>
        <v>0</v>
      </c>
      <c r="U285" s="330"/>
      <c r="V285" s="1" t="str">
        <f t="shared" si="2"/>
        <v/>
      </c>
      <c r="AR285" s="118" t="s">
        <v>82</v>
      </c>
      <c r="AT285" s="125" t="s">
        <v>74</v>
      </c>
      <c r="AU285" s="125" t="s">
        <v>82</v>
      </c>
      <c r="AY285" s="118" t="s">
        <v>150</v>
      </c>
      <c r="BK285" s="126">
        <f>SUM(BK286:BK287)</f>
        <v>0</v>
      </c>
    </row>
    <row r="286" spans="2:65" s="1" customFormat="1" ht="33" customHeight="1" x14ac:dyDescent="0.2">
      <c r="B286" s="33"/>
      <c r="C286" s="129" t="s">
        <v>442</v>
      </c>
      <c r="D286" s="129" t="s">
        <v>153</v>
      </c>
      <c r="E286" s="130" t="s">
        <v>443</v>
      </c>
      <c r="F286" s="131" t="s">
        <v>444</v>
      </c>
      <c r="G286" s="132" t="s">
        <v>406</v>
      </c>
      <c r="H286" s="133">
        <v>2.5230000000000001</v>
      </c>
      <c r="I286" s="134"/>
      <c r="J286" s="135">
        <f>ROUND(I286*H286,2)</f>
        <v>0</v>
      </c>
      <c r="K286" s="131" t="s">
        <v>166</v>
      </c>
      <c r="L286" s="33"/>
      <c r="M286" s="136" t="s">
        <v>19</v>
      </c>
      <c r="N286" s="137" t="s">
        <v>47</v>
      </c>
      <c r="P286" s="138">
        <f>O286*H286</f>
        <v>0</v>
      </c>
      <c r="Q286" s="138">
        <v>0</v>
      </c>
      <c r="R286" s="138">
        <f>Q286*H286</f>
        <v>0</v>
      </c>
      <c r="S286" s="138">
        <v>0</v>
      </c>
      <c r="T286" s="138">
        <f>S286*H286</f>
        <v>0</v>
      </c>
      <c r="U286" s="331" t="s">
        <v>19</v>
      </c>
      <c r="V286" s="1" t="str">
        <f t="shared" si="2"/>
        <v/>
      </c>
      <c r="AR286" s="140" t="s">
        <v>157</v>
      </c>
      <c r="AT286" s="140" t="s">
        <v>153</v>
      </c>
      <c r="AU286" s="140" t="s">
        <v>88</v>
      </c>
      <c r="AY286" s="18" t="s">
        <v>150</v>
      </c>
      <c r="BE286" s="141">
        <f>IF(N286="základní",J286,0)</f>
        <v>0</v>
      </c>
      <c r="BF286" s="141">
        <f>IF(N286="snížená",J286,0)</f>
        <v>0</v>
      </c>
      <c r="BG286" s="141">
        <f>IF(N286="zákl. přenesená",J286,0)</f>
        <v>0</v>
      </c>
      <c r="BH286" s="141">
        <f>IF(N286="sníž. přenesená",J286,0)</f>
        <v>0</v>
      </c>
      <c r="BI286" s="141">
        <f>IF(N286="nulová",J286,0)</f>
        <v>0</v>
      </c>
      <c r="BJ286" s="18" t="s">
        <v>88</v>
      </c>
      <c r="BK286" s="141">
        <f>ROUND(I286*H286,2)</f>
        <v>0</v>
      </c>
      <c r="BL286" s="18" t="s">
        <v>157</v>
      </c>
      <c r="BM286" s="140" t="s">
        <v>445</v>
      </c>
    </row>
    <row r="287" spans="2:65" s="1" customFormat="1" ht="11.25" x14ac:dyDescent="0.2">
      <c r="B287" s="33"/>
      <c r="D287" s="160" t="s">
        <v>169</v>
      </c>
      <c r="F287" s="161" t="s">
        <v>446</v>
      </c>
      <c r="I287" s="162"/>
      <c r="L287" s="33"/>
      <c r="M287" s="163"/>
      <c r="U287" s="335"/>
      <c r="V287" s="1" t="str">
        <f t="shared" si="2"/>
        <v/>
      </c>
      <c r="AT287" s="18" t="s">
        <v>169</v>
      </c>
      <c r="AU287" s="18" t="s">
        <v>88</v>
      </c>
    </row>
    <row r="288" spans="2:65" s="11" customFormat="1" ht="25.9" customHeight="1" x14ac:dyDescent="0.2">
      <c r="B288" s="117"/>
      <c r="D288" s="118" t="s">
        <v>74</v>
      </c>
      <c r="E288" s="119" t="s">
        <v>447</v>
      </c>
      <c r="F288" s="119" t="s">
        <v>448</v>
      </c>
      <c r="I288" s="120"/>
      <c r="J288" s="121">
        <f>BK288</f>
        <v>0</v>
      </c>
      <c r="L288" s="117"/>
      <c r="M288" s="122"/>
      <c r="P288" s="123">
        <f>P289+P298+P300+P303+P312+P316+P354+P446+P477+P486+P544+P582</f>
        <v>0</v>
      </c>
      <c r="R288" s="123">
        <f>R289+R298+R300+R303+R312+R316+R354+R446+R477+R486+R544+R582</f>
        <v>3.2560537599999995</v>
      </c>
      <c r="T288" s="123">
        <f>T289+T298+T300+T303+T312+T316+T354+T446+T477+T486+T544+T582</f>
        <v>1.2455187299999999</v>
      </c>
      <c r="U288" s="330"/>
      <c r="V288" s="1" t="str">
        <f t="shared" si="2"/>
        <v/>
      </c>
      <c r="AR288" s="118" t="s">
        <v>88</v>
      </c>
      <c r="AT288" s="125" t="s">
        <v>74</v>
      </c>
      <c r="AU288" s="125" t="s">
        <v>75</v>
      </c>
      <c r="AY288" s="118" t="s">
        <v>150</v>
      </c>
      <c r="BK288" s="126">
        <f>BK289+BK298+BK300+BK303+BK312+BK316+BK354+BK446+BK477+BK486+BK544+BK582</f>
        <v>0</v>
      </c>
    </row>
    <row r="289" spans="2:65" s="11" customFormat="1" ht="22.9" customHeight="1" x14ac:dyDescent="0.2">
      <c r="B289" s="117"/>
      <c r="D289" s="118" t="s">
        <v>74</v>
      </c>
      <c r="E289" s="127" t="s">
        <v>449</v>
      </c>
      <c r="F289" s="127" t="s">
        <v>450</v>
      </c>
      <c r="I289" s="120"/>
      <c r="J289" s="128">
        <f>BK289</f>
        <v>0</v>
      </c>
      <c r="L289" s="117"/>
      <c r="M289" s="122"/>
      <c r="P289" s="123">
        <f>SUM(P290:P297)</f>
        <v>0</v>
      </c>
      <c r="R289" s="123">
        <f>SUM(R290:R297)</f>
        <v>4.7941300000000006E-2</v>
      </c>
      <c r="T289" s="123">
        <f>SUM(T290:T297)</f>
        <v>0</v>
      </c>
      <c r="U289" s="330"/>
      <c r="V289" s="1" t="str">
        <f t="shared" si="2"/>
        <v/>
      </c>
      <c r="AR289" s="118" t="s">
        <v>88</v>
      </c>
      <c r="AT289" s="125" t="s">
        <v>74</v>
      </c>
      <c r="AU289" s="125" t="s">
        <v>82</v>
      </c>
      <c r="AY289" s="118" t="s">
        <v>150</v>
      </c>
      <c r="BK289" s="126">
        <f>SUM(BK290:BK297)</f>
        <v>0</v>
      </c>
    </row>
    <row r="290" spans="2:65" s="1" customFormat="1" ht="24.2" customHeight="1" x14ac:dyDescent="0.2">
      <c r="B290" s="33"/>
      <c r="C290" s="129" t="s">
        <v>451</v>
      </c>
      <c r="D290" s="129" t="s">
        <v>153</v>
      </c>
      <c r="E290" s="130" t="s">
        <v>452</v>
      </c>
      <c r="F290" s="131" t="s">
        <v>453</v>
      </c>
      <c r="G290" s="132" t="s">
        <v>165</v>
      </c>
      <c r="H290" s="133">
        <v>10.63</v>
      </c>
      <c r="I290" s="134"/>
      <c r="J290" s="135">
        <f>ROUND(I290*H290,2)</f>
        <v>0</v>
      </c>
      <c r="K290" s="131" t="s">
        <v>19</v>
      </c>
      <c r="L290" s="33"/>
      <c r="M290" s="136" t="s">
        <v>19</v>
      </c>
      <c r="N290" s="137" t="s">
        <v>47</v>
      </c>
      <c r="P290" s="138">
        <f>O290*H290</f>
        <v>0</v>
      </c>
      <c r="Q290" s="138">
        <v>4.5100000000000001E-3</v>
      </c>
      <c r="R290" s="138">
        <f>Q290*H290</f>
        <v>4.7941300000000006E-2</v>
      </c>
      <c r="S290" s="138">
        <v>0</v>
      </c>
      <c r="T290" s="138">
        <f>S290*H290</f>
        <v>0</v>
      </c>
      <c r="U290" s="331" t="s">
        <v>167</v>
      </c>
      <c r="V290" s="1">
        <f t="shared" si="2"/>
        <v>0</v>
      </c>
      <c r="AR290" s="140" t="s">
        <v>205</v>
      </c>
      <c r="AT290" s="140" t="s">
        <v>153</v>
      </c>
      <c r="AU290" s="140" t="s">
        <v>88</v>
      </c>
      <c r="AY290" s="18" t="s">
        <v>150</v>
      </c>
      <c r="BE290" s="141">
        <f>IF(N290="základní",J290,0)</f>
        <v>0</v>
      </c>
      <c r="BF290" s="141">
        <f>IF(N290="snížená",J290,0)</f>
        <v>0</v>
      </c>
      <c r="BG290" s="141">
        <f>IF(N290="zákl. přenesená",J290,0)</f>
        <v>0</v>
      </c>
      <c r="BH290" s="141">
        <f>IF(N290="sníž. přenesená",J290,0)</f>
        <v>0</v>
      </c>
      <c r="BI290" s="141">
        <f>IF(N290="nulová",J290,0)</f>
        <v>0</v>
      </c>
      <c r="BJ290" s="18" t="s">
        <v>88</v>
      </c>
      <c r="BK290" s="141">
        <f>ROUND(I290*H290,2)</f>
        <v>0</v>
      </c>
      <c r="BL290" s="18" t="s">
        <v>205</v>
      </c>
      <c r="BM290" s="140" t="s">
        <v>454</v>
      </c>
    </row>
    <row r="291" spans="2:65" s="13" customFormat="1" ht="11.25" x14ac:dyDescent="0.2">
      <c r="B291" s="148"/>
      <c r="D291" s="143" t="s">
        <v>159</v>
      </c>
      <c r="E291" s="149" t="s">
        <v>19</v>
      </c>
      <c r="F291" s="150" t="s">
        <v>455</v>
      </c>
      <c r="H291" s="151">
        <v>2.86</v>
      </c>
      <c r="I291" s="152"/>
      <c r="L291" s="148"/>
      <c r="M291" s="153"/>
      <c r="U291" s="333"/>
      <c r="V291" s="1" t="str">
        <f t="shared" si="2"/>
        <v/>
      </c>
      <c r="AT291" s="149" t="s">
        <v>159</v>
      </c>
      <c r="AU291" s="149" t="s">
        <v>88</v>
      </c>
      <c r="AV291" s="13" t="s">
        <v>88</v>
      </c>
      <c r="AW291" s="13" t="s">
        <v>36</v>
      </c>
      <c r="AX291" s="13" t="s">
        <v>75</v>
      </c>
      <c r="AY291" s="149" t="s">
        <v>150</v>
      </c>
    </row>
    <row r="292" spans="2:65" s="13" customFormat="1" ht="11.25" x14ac:dyDescent="0.2">
      <c r="B292" s="148"/>
      <c r="D292" s="143" t="s">
        <v>159</v>
      </c>
      <c r="E292" s="149" t="s">
        <v>19</v>
      </c>
      <c r="F292" s="150" t="s">
        <v>456</v>
      </c>
      <c r="H292" s="151">
        <v>5.67</v>
      </c>
      <c r="I292" s="152"/>
      <c r="L292" s="148"/>
      <c r="M292" s="153"/>
      <c r="U292" s="333"/>
      <c r="V292" s="1" t="str">
        <f t="shared" si="2"/>
        <v/>
      </c>
      <c r="AT292" s="149" t="s">
        <v>159</v>
      </c>
      <c r="AU292" s="149" t="s">
        <v>88</v>
      </c>
      <c r="AV292" s="13" t="s">
        <v>88</v>
      </c>
      <c r="AW292" s="13" t="s">
        <v>36</v>
      </c>
      <c r="AX292" s="13" t="s">
        <v>75</v>
      </c>
      <c r="AY292" s="149" t="s">
        <v>150</v>
      </c>
    </row>
    <row r="293" spans="2:65" s="13" customFormat="1" ht="11.25" x14ac:dyDescent="0.2">
      <c r="B293" s="148"/>
      <c r="D293" s="143" t="s">
        <v>159</v>
      </c>
      <c r="E293" s="149" t="s">
        <v>19</v>
      </c>
      <c r="F293" s="150" t="s">
        <v>457</v>
      </c>
      <c r="H293" s="151">
        <v>1.2</v>
      </c>
      <c r="I293" s="152"/>
      <c r="L293" s="148"/>
      <c r="M293" s="153"/>
      <c r="U293" s="333"/>
      <c r="V293" s="1" t="str">
        <f t="shared" si="2"/>
        <v/>
      </c>
      <c r="AT293" s="149" t="s">
        <v>159</v>
      </c>
      <c r="AU293" s="149" t="s">
        <v>88</v>
      </c>
      <c r="AV293" s="13" t="s">
        <v>88</v>
      </c>
      <c r="AW293" s="13" t="s">
        <v>36</v>
      </c>
      <c r="AX293" s="13" t="s">
        <v>75</v>
      </c>
      <c r="AY293" s="149" t="s">
        <v>150</v>
      </c>
    </row>
    <row r="294" spans="2:65" s="13" customFormat="1" ht="11.25" x14ac:dyDescent="0.2">
      <c r="B294" s="148"/>
      <c r="D294" s="143" t="s">
        <v>159</v>
      </c>
      <c r="E294" s="149" t="s">
        <v>19</v>
      </c>
      <c r="F294" s="150" t="s">
        <v>458</v>
      </c>
      <c r="H294" s="151">
        <v>0.9</v>
      </c>
      <c r="I294" s="152"/>
      <c r="L294" s="148"/>
      <c r="M294" s="153"/>
      <c r="U294" s="333"/>
      <c r="V294" s="1" t="str">
        <f t="shared" si="2"/>
        <v/>
      </c>
      <c r="AT294" s="149" t="s">
        <v>159</v>
      </c>
      <c r="AU294" s="149" t="s">
        <v>88</v>
      </c>
      <c r="AV294" s="13" t="s">
        <v>88</v>
      </c>
      <c r="AW294" s="13" t="s">
        <v>36</v>
      </c>
      <c r="AX294" s="13" t="s">
        <v>75</v>
      </c>
      <c r="AY294" s="149" t="s">
        <v>150</v>
      </c>
    </row>
    <row r="295" spans="2:65" s="14" customFormat="1" ht="11.25" x14ac:dyDescent="0.2">
      <c r="B295" s="154"/>
      <c r="D295" s="143" t="s">
        <v>159</v>
      </c>
      <c r="E295" s="155" t="s">
        <v>19</v>
      </c>
      <c r="F295" s="156" t="s">
        <v>162</v>
      </c>
      <c r="H295" s="157">
        <v>10.629999999999999</v>
      </c>
      <c r="I295" s="158"/>
      <c r="L295" s="154"/>
      <c r="M295" s="159"/>
      <c r="U295" s="334"/>
      <c r="V295" s="1" t="str">
        <f t="shared" si="2"/>
        <v/>
      </c>
      <c r="AT295" s="155" t="s">
        <v>159</v>
      </c>
      <c r="AU295" s="155" t="s">
        <v>88</v>
      </c>
      <c r="AV295" s="14" t="s">
        <v>157</v>
      </c>
      <c r="AW295" s="14" t="s">
        <v>36</v>
      </c>
      <c r="AX295" s="14" t="s">
        <v>82</v>
      </c>
      <c r="AY295" s="155" t="s">
        <v>150</v>
      </c>
    </row>
    <row r="296" spans="2:65" s="1" customFormat="1" ht="33" customHeight="1" x14ac:dyDescent="0.2">
      <c r="B296" s="33"/>
      <c r="C296" s="129" t="s">
        <v>459</v>
      </c>
      <c r="D296" s="129" t="s">
        <v>153</v>
      </c>
      <c r="E296" s="130" t="s">
        <v>460</v>
      </c>
      <c r="F296" s="131" t="s">
        <v>461</v>
      </c>
      <c r="G296" s="132" t="s">
        <v>462</v>
      </c>
      <c r="H296" s="171"/>
      <c r="I296" s="134"/>
      <c r="J296" s="135">
        <f>ROUND(I296*H296,2)</f>
        <v>0</v>
      </c>
      <c r="K296" s="131" t="s">
        <v>166</v>
      </c>
      <c r="L296" s="33"/>
      <c r="M296" s="136" t="s">
        <v>19</v>
      </c>
      <c r="N296" s="137" t="s">
        <v>47</v>
      </c>
      <c r="P296" s="138">
        <f>O296*H296</f>
        <v>0</v>
      </c>
      <c r="Q296" s="138">
        <v>0</v>
      </c>
      <c r="R296" s="138">
        <f>Q296*H296</f>
        <v>0</v>
      </c>
      <c r="S296" s="138">
        <v>0</v>
      </c>
      <c r="T296" s="138">
        <f>S296*H296</f>
        <v>0</v>
      </c>
      <c r="U296" s="331" t="s">
        <v>167</v>
      </c>
      <c r="V296" s="1">
        <f t="shared" si="2"/>
        <v>0</v>
      </c>
      <c r="AR296" s="140" t="s">
        <v>205</v>
      </c>
      <c r="AT296" s="140" t="s">
        <v>153</v>
      </c>
      <c r="AU296" s="140" t="s">
        <v>88</v>
      </c>
      <c r="AY296" s="18" t="s">
        <v>150</v>
      </c>
      <c r="BE296" s="141">
        <f>IF(N296="základní",J296,0)</f>
        <v>0</v>
      </c>
      <c r="BF296" s="141">
        <f>IF(N296="snížená",J296,0)</f>
        <v>0</v>
      </c>
      <c r="BG296" s="141">
        <f>IF(N296="zákl. přenesená",J296,0)</f>
        <v>0</v>
      </c>
      <c r="BH296" s="141">
        <f>IF(N296="sníž. přenesená",J296,0)</f>
        <v>0</v>
      </c>
      <c r="BI296" s="141">
        <f>IF(N296="nulová",J296,0)</f>
        <v>0</v>
      </c>
      <c r="BJ296" s="18" t="s">
        <v>88</v>
      </c>
      <c r="BK296" s="141">
        <f>ROUND(I296*H296,2)</f>
        <v>0</v>
      </c>
      <c r="BL296" s="18" t="s">
        <v>205</v>
      </c>
      <c r="BM296" s="140" t="s">
        <v>463</v>
      </c>
    </row>
    <row r="297" spans="2:65" s="1" customFormat="1" ht="11.25" x14ac:dyDescent="0.2">
      <c r="B297" s="33"/>
      <c r="D297" s="160" t="s">
        <v>169</v>
      </c>
      <c r="F297" s="161" t="s">
        <v>464</v>
      </c>
      <c r="I297" s="162"/>
      <c r="L297" s="33"/>
      <c r="M297" s="163"/>
      <c r="U297" s="335"/>
      <c r="V297" s="1" t="str">
        <f t="shared" ref="V297:V360" si="3">IF(U297="investice",J297,"")</f>
        <v/>
      </c>
      <c r="AT297" s="18" t="s">
        <v>169</v>
      </c>
      <c r="AU297" s="18" t="s">
        <v>88</v>
      </c>
    </row>
    <row r="298" spans="2:65" s="11" customFormat="1" ht="22.9" customHeight="1" x14ac:dyDescent="0.2">
      <c r="B298" s="117"/>
      <c r="D298" s="118" t="s">
        <v>74</v>
      </c>
      <c r="E298" s="127" t="s">
        <v>465</v>
      </c>
      <c r="F298" s="127" t="s">
        <v>466</v>
      </c>
      <c r="I298" s="120"/>
      <c r="J298" s="128">
        <f>BK298</f>
        <v>0</v>
      </c>
      <c r="L298" s="117"/>
      <c r="M298" s="122"/>
      <c r="P298" s="123">
        <f>P299</f>
        <v>0</v>
      </c>
      <c r="R298" s="123">
        <f>R299</f>
        <v>0</v>
      </c>
      <c r="T298" s="123">
        <f>T299</f>
        <v>1.98E-3</v>
      </c>
      <c r="U298" s="330"/>
      <c r="V298" s="1" t="str">
        <f t="shared" si="3"/>
        <v/>
      </c>
      <c r="AR298" s="118" t="s">
        <v>88</v>
      </c>
      <c r="AT298" s="125" t="s">
        <v>74</v>
      </c>
      <c r="AU298" s="125" t="s">
        <v>82</v>
      </c>
      <c r="AY298" s="118" t="s">
        <v>150</v>
      </c>
      <c r="BK298" s="126">
        <f>BK299</f>
        <v>0</v>
      </c>
    </row>
    <row r="299" spans="2:65" s="1" customFormat="1" ht="16.5" customHeight="1" x14ac:dyDescent="0.2">
      <c r="B299" s="33"/>
      <c r="C299" s="129" t="s">
        <v>467</v>
      </c>
      <c r="D299" s="129" t="s">
        <v>153</v>
      </c>
      <c r="E299" s="130" t="s">
        <v>468</v>
      </c>
      <c r="F299" s="131" t="s">
        <v>469</v>
      </c>
      <c r="G299" s="132" t="s">
        <v>156</v>
      </c>
      <c r="H299" s="133">
        <v>1</v>
      </c>
      <c r="I299" s="134"/>
      <c r="J299" s="135">
        <f>ROUND(I299*H299,2)</f>
        <v>0</v>
      </c>
      <c r="K299" s="131" t="s">
        <v>19</v>
      </c>
      <c r="L299" s="33"/>
      <c r="M299" s="136" t="s">
        <v>19</v>
      </c>
      <c r="N299" s="137" t="s">
        <v>47</v>
      </c>
      <c r="P299" s="138">
        <f>O299*H299</f>
        <v>0</v>
      </c>
      <c r="Q299" s="138">
        <v>0</v>
      </c>
      <c r="R299" s="138">
        <f>Q299*H299</f>
        <v>0</v>
      </c>
      <c r="S299" s="138">
        <v>1.98E-3</v>
      </c>
      <c r="T299" s="138">
        <f>S299*H299</f>
        <v>1.98E-3</v>
      </c>
      <c r="U299" s="331" t="s">
        <v>19</v>
      </c>
      <c r="V299" s="1" t="str">
        <f t="shared" si="3"/>
        <v/>
      </c>
      <c r="AR299" s="140" t="s">
        <v>205</v>
      </c>
      <c r="AT299" s="140" t="s">
        <v>153</v>
      </c>
      <c r="AU299" s="140" t="s">
        <v>88</v>
      </c>
      <c r="AY299" s="18" t="s">
        <v>150</v>
      </c>
      <c r="BE299" s="141">
        <f>IF(N299="základní",J299,0)</f>
        <v>0</v>
      </c>
      <c r="BF299" s="141">
        <f>IF(N299="snížená",J299,0)</f>
        <v>0</v>
      </c>
      <c r="BG299" s="141">
        <f>IF(N299="zákl. přenesená",J299,0)</f>
        <v>0</v>
      </c>
      <c r="BH299" s="141">
        <f>IF(N299="sníž. přenesená",J299,0)</f>
        <v>0</v>
      </c>
      <c r="BI299" s="141">
        <f>IF(N299="nulová",J299,0)</f>
        <v>0</v>
      </c>
      <c r="BJ299" s="18" t="s">
        <v>88</v>
      </c>
      <c r="BK299" s="141">
        <f>ROUND(I299*H299,2)</f>
        <v>0</v>
      </c>
      <c r="BL299" s="18" t="s">
        <v>205</v>
      </c>
      <c r="BM299" s="140" t="s">
        <v>470</v>
      </c>
    </row>
    <row r="300" spans="2:65" s="11" customFormat="1" ht="22.9" customHeight="1" x14ac:dyDescent="0.2">
      <c r="B300" s="117"/>
      <c r="D300" s="118" t="s">
        <v>74</v>
      </c>
      <c r="E300" s="127" t="s">
        <v>471</v>
      </c>
      <c r="F300" s="127" t="s">
        <v>472</v>
      </c>
      <c r="I300" s="120"/>
      <c r="J300" s="128">
        <f>BK300</f>
        <v>0</v>
      </c>
      <c r="L300" s="117"/>
      <c r="M300" s="122"/>
      <c r="P300" s="123">
        <f>SUM(P301:P302)</f>
        <v>0</v>
      </c>
      <c r="R300" s="123">
        <f>SUM(R301:R302)</f>
        <v>0</v>
      </c>
      <c r="T300" s="123">
        <f>SUM(T301:T302)</f>
        <v>0.19144</v>
      </c>
      <c r="U300" s="330"/>
      <c r="V300" s="1" t="str">
        <f t="shared" si="3"/>
        <v/>
      </c>
      <c r="AR300" s="118" t="s">
        <v>88</v>
      </c>
      <c r="AT300" s="125" t="s">
        <v>74</v>
      </c>
      <c r="AU300" s="125" t="s">
        <v>82</v>
      </c>
      <c r="AY300" s="118" t="s">
        <v>150</v>
      </c>
      <c r="BK300" s="126">
        <f>SUM(BK301:BK302)</f>
        <v>0</v>
      </c>
    </row>
    <row r="301" spans="2:65" s="1" customFormat="1" ht="16.5" customHeight="1" x14ac:dyDescent="0.2">
      <c r="B301" s="33"/>
      <c r="C301" s="129" t="s">
        <v>473</v>
      </c>
      <c r="D301" s="129" t="s">
        <v>153</v>
      </c>
      <c r="E301" s="130" t="s">
        <v>474</v>
      </c>
      <c r="F301" s="131" t="s">
        <v>475</v>
      </c>
      <c r="G301" s="132" t="s">
        <v>156</v>
      </c>
      <c r="H301" s="133">
        <v>1</v>
      </c>
      <c r="I301" s="134"/>
      <c r="J301" s="135">
        <f>ROUND(I301*H301,2)</f>
        <v>0</v>
      </c>
      <c r="K301" s="131" t="s">
        <v>19</v>
      </c>
      <c r="L301" s="33"/>
      <c r="M301" s="136" t="s">
        <v>19</v>
      </c>
      <c r="N301" s="137" t="s">
        <v>47</v>
      </c>
      <c r="P301" s="138">
        <f>O301*H301</f>
        <v>0</v>
      </c>
      <c r="Q301" s="138">
        <v>0</v>
      </c>
      <c r="R301" s="138">
        <f>Q301*H301</f>
        <v>0</v>
      </c>
      <c r="S301" s="138">
        <v>4.786E-2</v>
      </c>
      <c r="T301" s="138">
        <f>S301*H301</f>
        <v>4.786E-2</v>
      </c>
      <c r="U301" s="331" t="s">
        <v>19</v>
      </c>
      <c r="V301" s="1" t="str">
        <f t="shared" si="3"/>
        <v/>
      </c>
      <c r="AR301" s="140" t="s">
        <v>205</v>
      </c>
      <c r="AT301" s="140" t="s">
        <v>153</v>
      </c>
      <c r="AU301" s="140" t="s">
        <v>88</v>
      </c>
      <c r="AY301" s="18" t="s">
        <v>150</v>
      </c>
      <c r="BE301" s="141">
        <f>IF(N301="základní",J301,0)</f>
        <v>0</v>
      </c>
      <c r="BF301" s="141">
        <f>IF(N301="snížená",J301,0)</f>
        <v>0</v>
      </c>
      <c r="BG301" s="141">
        <f>IF(N301="zákl. přenesená",J301,0)</f>
        <v>0</v>
      </c>
      <c r="BH301" s="141">
        <f>IF(N301="sníž. přenesená",J301,0)</f>
        <v>0</v>
      </c>
      <c r="BI301" s="141">
        <f>IF(N301="nulová",J301,0)</f>
        <v>0</v>
      </c>
      <c r="BJ301" s="18" t="s">
        <v>88</v>
      </c>
      <c r="BK301" s="141">
        <f>ROUND(I301*H301,2)</f>
        <v>0</v>
      </c>
      <c r="BL301" s="18" t="s">
        <v>205</v>
      </c>
      <c r="BM301" s="140" t="s">
        <v>476</v>
      </c>
    </row>
    <row r="302" spans="2:65" s="1" customFormat="1" ht="16.5" customHeight="1" x14ac:dyDescent="0.2">
      <c r="B302" s="33"/>
      <c r="C302" s="129" t="s">
        <v>477</v>
      </c>
      <c r="D302" s="129" t="s">
        <v>153</v>
      </c>
      <c r="E302" s="130" t="s">
        <v>478</v>
      </c>
      <c r="F302" s="131" t="s">
        <v>479</v>
      </c>
      <c r="G302" s="132" t="s">
        <v>156</v>
      </c>
      <c r="H302" s="133">
        <v>3</v>
      </c>
      <c r="I302" s="134"/>
      <c r="J302" s="135">
        <f>ROUND(I302*H302,2)</f>
        <v>0</v>
      </c>
      <c r="K302" s="131" t="s">
        <v>19</v>
      </c>
      <c r="L302" s="33"/>
      <c r="M302" s="136" t="s">
        <v>19</v>
      </c>
      <c r="N302" s="137" t="s">
        <v>47</v>
      </c>
      <c r="P302" s="138">
        <f>O302*H302</f>
        <v>0</v>
      </c>
      <c r="Q302" s="138">
        <v>0</v>
      </c>
      <c r="R302" s="138">
        <f>Q302*H302</f>
        <v>0</v>
      </c>
      <c r="S302" s="138">
        <v>4.786E-2</v>
      </c>
      <c r="T302" s="138">
        <f>S302*H302</f>
        <v>0.14357999999999999</v>
      </c>
      <c r="U302" s="331" t="s">
        <v>19</v>
      </c>
      <c r="V302" s="1" t="str">
        <f t="shared" si="3"/>
        <v/>
      </c>
      <c r="AR302" s="140" t="s">
        <v>205</v>
      </c>
      <c r="AT302" s="140" t="s">
        <v>153</v>
      </c>
      <c r="AU302" s="140" t="s">
        <v>88</v>
      </c>
      <c r="AY302" s="18" t="s">
        <v>150</v>
      </c>
      <c r="BE302" s="141">
        <f>IF(N302="základní",J302,0)</f>
        <v>0</v>
      </c>
      <c r="BF302" s="141">
        <f>IF(N302="snížená",J302,0)</f>
        <v>0</v>
      </c>
      <c r="BG302" s="141">
        <f>IF(N302="zákl. přenesená",J302,0)</f>
        <v>0</v>
      </c>
      <c r="BH302" s="141">
        <f>IF(N302="sníž. přenesená",J302,0)</f>
        <v>0</v>
      </c>
      <c r="BI302" s="141">
        <f>IF(N302="nulová",J302,0)</f>
        <v>0</v>
      </c>
      <c r="BJ302" s="18" t="s">
        <v>88</v>
      </c>
      <c r="BK302" s="141">
        <f>ROUND(I302*H302,2)</f>
        <v>0</v>
      </c>
      <c r="BL302" s="18" t="s">
        <v>205</v>
      </c>
      <c r="BM302" s="140" t="s">
        <v>480</v>
      </c>
    </row>
    <row r="303" spans="2:65" s="11" customFormat="1" ht="22.9" customHeight="1" x14ac:dyDescent="0.2">
      <c r="B303" s="117"/>
      <c r="D303" s="118" t="s">
        <v>74</v>
      </c>
      <c r="E303" s="127" t="s">
        <v>481</v>
      </c>
      <c r="F303" s="127" t="s">
        <v>482</v>
      </c>
      <c r="I303" s="120"/>
      <c r="J303" s="128">
        <f>BK303</f>
        <v>0</v>
      </c>
      <c r="L303" s="117"/>
      <c r="M303" s="122"/>
      <c r="P303" s="123">
        <f>SUM(P304:P311)</f>
        <v>0</v>
      </c>
      <c r="R303" s="123">
        <f>SUM(R304:R311)</f>
        <v>0</v>
      </c>
      <c r="T303" s="123">
        <f>SUM(T304:T311)</f>
        <v>0.24302000000000001</v>
      </c>
      <c r="U303" s="330"/>
      <c r="V303" s="1" t="str">
        <f t="shared" si="3"/>
        <v/>
      </c>
      <c r="AR303" s="118" t="s">
        <v>88</v>
      </c>
      <c r="AT303" s="125" t="s">
        <v>74</v>
      </c>
      <c r="AU303" s="125" t="s">
        <v>82</v>
      </c>
      <c r="AY303" s="118" t="s">
        <v>150</v>
      </c>
      <c r="BK303" s="126">
        <f>SUM(BK304:BK311)</f>
        <v>0</v>
      </c>
    </row>
    <row r="304" spans="2:65" s="1" customFormat="1" ht="16.5" customHeight="1" x14ac:dyDescent="0.2">
      <c r="B304" s="33"/>
      <c r="C304" s="129" t="s">
        <v>483</v>
      </c>
      <c r="D304" s="129" t="s">
        <v>153</v>
      </c>
      <c r="E304" s="130" t="s">
        <v>484</v>
      </c>
      <c r="F304" s="131" t="s">
        <v>485</v>
      </c>
      <c r="G304" s="132" t="s">
        <v>285</v>
      </c>
      <c r="H304" s="133">
        <v>1</v>
      </c>
      <c r="I304" s="134"/>
      <c r="J304" s="135">
        <f>ROUND(I304*H304,2)</f>
        <v>0</v>
      </c>
      <c r="K304" s="131" t="s">
        <v>166</v>
      </c>
      <c r="L304" s="33"/>
      <c r="M304" s="136" t="s">
        <v>19</v>
      </c>
      <c r="N304" s="137" t="s">
        <v>47</v>
      </c>
      <c r="P304" s="138">
        <f>O304*H304</f>
        <v>0</v>
      </c>
      <c r="Q304" s="138">
        <v>0</v>
      </c>
      <c r="R304" s="138">
        <f>Q304*H304</f>
        <v>0</v>
      </c>
      <c r="S304" s="138">
        <v>1.9460000000000002E-2</v>
      </c>
      <c r="T304" s="138">
        <f>S304*H304</f>
        <v>1.9460000000000002E-2</v>
      </c>
      <c r="U304" s="331" t="s">
        <v>19</v>
      </c>
      <c r="V304" s="1" t="str">
        <f t="shared" si="3"/>
        <v/>
      </c>
      <c r="AR304" s="140" t="s">
        <v>205</v>
      </c>
      <c r="AT304" s="140" t="s">
        <v>153</v>
      </c>
      <c r="AU304" s="140" t="s">
        <v>88</v>
      </c>
      <c r="AY304" s="18" t="s">
        <v>150</v>
      </c>
      <c r="BE304" s="141">
        <f>IF(N304="základní",J304,0)</f>
        <v>0</v>
      </c>
      <c r="BF304" s="141">
        <f>IF(N304="snížená",J304,0)</f>
        <v>0</v>
      </c>
      <c r="BG304" s="141">
        <f>IF(N304="zákl. přenesená",J304,0)</f>
        <v>0</v>
      </c>
      <c r="BH304" s="141">
        <f>IF(N304="sníž. přenesená",J304,0)</f>
        <v>0</v>
      </c>
      <c r="BI304" s="141">
        <f>IF(N304="nulová",J304,0)</f>
        <v>0</v>
      </c>
      <c r="BJ304" s="18" t="s">
        <v>88</v>
      </c>
      <c r="BK304" s="141">
        <f>ROUND(I304*H304,2)</f>
        <v>0</v>
      </c>
      <c r="BL304" s="18" t="s">
        <v>205</v>
      </c>
      <c r="BM304" s="140" t="s">
        <v>486</v>
      </c>
    </row>
    <row r="305" spans="2:65" s="1" customFormat="1" ht="11.25" x14ac:dyDescent="0.2">
      <c r="B305" s="33"/>
      <c r="D305" s="160" t="s">
        <v>169</v>
      </c>
      <c r="F305" s="161" t="s">
        <v>487</v>
      </c>
      <c r="I305" s="162"/>
      <c r="L305" s="33"/>
      <c r="M305" s="163"/>
      <c r="U305" s="335"/>
      <c r="V305" s="1" t="str">
        <f t="shared" si="3"/>
        <v/>
      </c>
      <c r="AT305" s="18" t="s">
        <v>169</v>
      </c>
      <c r="AU305" s="18" t="s">
        <v>88</v>
      </c>
    </row>
    <row r="306" spans="2:65" s="1" customFormat="1" ht="16.5" customHeight="1" x14ac:dyDescent="0.2">
      <c r="B306" s="33"/>
      <c r="C306" s="129" t="s">
        <v>488</v>
      </c>
      <c r="D306" s="129" t="s">
        <v>153</v>
      </c>
      <c r="E306" s="130" t="s">
        <v>489</v>
      </c>
      <c r="F306" s="131" t="s">
        <v>490</v>
      </c>
      <c r="G306" s="132" t="s">
        <v>285</v>
      </c>
      <c r="H306" s="133">
        <v>1</v>
      </c>
      <c r="I306" s="134"/>
      <c r="J306" s="135">
        <f>ROUND(I306*H306,2)</f>
        <v>0</v>
      </c>
      <c r="K306" s="131" t="s">
        <v>166</v>
      </c>
      <c r="L306" s="33"/>
      <c r="M306" s="136" t="s">
        <v>19</v>
      </c>
      <c r="N306" s="137" t="s">
        <v>47</v>
      </c>
      <c r="P306" s="138">
        <f>O306*H306</f>
        <v>0</v>
      </c>
      <c r="Q306" s="138">
        <v>0</v>
      </c>
      <c r="R306" s="138">
        <f>Q306*H306</f>
        <v>0</v>
      </c>
      <c r="S306" s="138">
        <v>0.155</v>
      </c>
      <c r="T306" s="138">
        <f>S306*H306</f>
        <v>0.155</v>
      </c>
      <c r="U306" s="331" t="s">
        <v>19</v>
      </c>
      <c r="V306" s="1" t="str">
        <f t="shared" si="3"/>
        <v/>
      </c>
      <c r="AR306" s="140" t="s">
        <v>205</v>
      </c>
      <c r="AT306" s="140" t="s">
        <v>153</v>
      </c>
      <c r="AU306" s="140" t="s">
        <v>88</v>
      </c>
      <c r="AY306" s="18" t="s">
        <v>150</v>
      </c>
      <c r="BE306" s="141">
        <f>IF(N306="základní",J306,0)</f>
        <v>0</v>
      </c>
      <c r="BF306" s="141">
        <f>IF(N306="snížená",J306,0)</f>
        <v>0</v>
      </c>
      <c r="BG306" s="141">
        <f>IF(N306="zákl. přenesená",J306,0)</f>
        <v>0</v>
      </c>
      <c r="BH306" s="141">
        <f>IF(N306="sníž. přenesená",J306,0)</f>
        <v>0</v>
      </c>
      <c r="BI306" s="141">
        <f>IF(N306="nulová",J306,0)</f>
        <v>0</v>
      </c>
      <c r="BJ306" s="18" t="s">
        <v>88</v>
      </c>
      <c r="BK306" s="141">
        <f>ROUND(I306*H306,2)</f>
        <v>0</v>
      </c>
      <c r="BL306" s="18" t="s">
        <v>205</v>
      </c>
      <c r="BM306" s="140" t="s">
        <v>491</v>
      </c>
    </row>
    <row r="307" spans="2:65" s="1" customFormat="1" ht="11.25" x14ac:dyDescent="0.2">
      <c r="B307" s="33"/>
      <c r="D307" s="160" t="s">
        <v>169</v>
      </c>
      <c r="F307" s="161" t="s">
        <v>492</v>
      </c>
      <c r="I307" s="162"/>
      <c r="L307" s="33"/>
      <c r="M307" s="163"/>
      <c r="U307" s="335"/>
      <c r="V307" s="1" t="str">
        <f t="shared" si="3"/>
        <v/>
      </c>
      <c r="AT307" s="18" t="s">
        <v>169</v>
      </c>
      <c r="AU307" s="18" t="s">
        <v>88</v>
      </c>
    </row>
    <row r="308" spans="2:65" s="1" customFormat="1" ht="16.5" customHeight="1" x14ac:dyDescent="0.2">
      <c r="B308" s="33"/>
      <c r="C308" s="129" t="s">
        <v>493</v>
      </c>
      <c r="D308" s="129" t="s">
        <v>153</v>
      </c>
      <c r="E308" s="130" t="s">
        <v>494</v>
      </c>
      <c r="F308" s="131" t="s">
        <v>495</v>
      </c>
      <c r="G308" s="132" t="s">
        <v>285</v>
      </c>
      <c r="H308" s="133">
        <v>1</v>
      </c>
      <c r="I308" s="134"/>
      <c r="J308" s="135">
        <f>ROUND(I308*H308,2)</f>
        <v>0</v>
      </c>
      <c r="K308" s="131" t="s">
        <v>166</v>
      </c>
      <c r="L308" s="33"/>
      <c r="M308" s="136" t="s">
        <v>19</v>
      </c>
      <c r="N308" s="137" t="s">
        <v>47</v>
      </c>
      <c r="P308" s="138">
        <f>O308*H308</f>
        <v>0</v>
      </c>
      <c r="Q308" s="138">
        <v>0</v>
      </c>
      <c r="R308" s="138">
        <f>Q308*H308</f>
        <v>0</v>
      </c>
      <c r="S308" s="138">
        <v>6.7000000000000004E-2</v>
      </c>
      <c r="T308" s="138">
        <f>S308*H308</f>
        <v>6.7000000000000004E-2</v>
      </c>
      <c r="U308" s="331" t="s">
        <v>19</v>
      </c>
      <c r="V308" s="1" t="str">
        <f t="shared" si="3"/>
        <v/>
      </c>
      <c r="AR308" s="140" t="s">
        <v>205</v>
      </c>
      <c r="AT308" s="140" t="s">
        <v>153</v>
      </c>
      <c r="AU308" s="140" t="s">
        <v>88</v>
      </c>
      <c r="AY308" s="18" t="s">
        <v>150</v>
      </c>
      <c r="BE308" s="141">
        <f>IF(N308="základní",J308,0)</f>
        <v>0</v>
      </c>
      <c r="BF308" s="141">
        <f>IF(N308="snížená",J308,0)</f>
        <v>0</v>
      </c>
      <c r="BG308" s="141">
        <f>IF(N308="zákl. přenesená",J308,0)</f>
        <v>0</v>
      </c>
      <c r="BH308" s="141">
        <f>IF(N308="sníž. přenesená",J308,0)</f>
        <v>0</v>
      </c>
      <c r="BI308" s="141">
        <f>IF(N308="nulová",J308,0)</f>
        <v>0</v>
      </c>
      <c r="BJ308" s="18" t="s">
        <v>88</v>
      </c>
      <c r="BK308" s="141">
        <f>ROUND(I308*H308,2)</f>
        <v>0</v>
      </c>
      <c r="BL308" s="18" t="s">
        <v>205</v>
      </c>
      <c r="BM308" s="140" t="s">
        <v>496</v>
      </c>
    </row>
    <row r="309" spans="2:65" s="1" customFormat="1" ht="11.25" x14ac:dyDescent="0.2">
      <c r="B309" s="33"/>
      <c r="D309" s="160" t="s">
        <v>169</v>
      </c>
      <c r="F309" s="161" t="s">
        <v>497</v>
      </c>
      <c r="I309" s="162"/>
      <c r="L309" s="33"/>
      <c r="M309" s="163"/>
      <c r="U309" s="335"/>
      <c r="V309" s="1" t="str">
        <f t="shared" si="3"/>
        <v/>
      </c>
      <c r="AT309" s="18" t="s">
        <v>169</v>
      </c>
      <c r="AU309" s="18" t="s">
        <v>88</v>
      </c>
    </row>
    <row r="310" spans="2:65" s="1" customFormat="1" ht="16.5" customHeight="1" x14ac:dyDescent="0.2">
      <c r="B310" s="33"/>
      <c r="C310" s="129" t="s">
        <v>498</v>
      </c>
      <c r="D310" s="129" t="s">
        <v>153</v>
      </c>
      <c r="E310" s="130" t="s">
        <v>499</v>
      </c>
      <c r="F310" s="131" t="s">
        <v>500</v>
      </c>
      <c r="G310" s="132" t="s">
        <v>285</v>
      </c>
      <c r="H310" s="133">
        <v>1</v>
      </c>
      <c r="I310" s="134"/>
      <c r="J310" s="135">
        <f>ROUND(I310*H310,2)</f>
        <v>0</v>
      </c>
      <c r="K310" s="131" t="s">
        <v>166</v>
      </c>
      <c r="L310" s="33"/>
      <c r="M310" s="136" t="s">
        <v>19</v>
      </c>
      <c r="N310" s="137" t="s">
        <v>47</v>
      </c>
      <c r="P310" s="138">
        <f>O310*H310</f>
        <v>0</v>
      </c>
      <c r="Q310" s="138">
        <v>0</v>
      </c>
      <c r="R310" s="138">
        <f>Q310*H310</f>
        <v>0</v>
      </c>
      <c r="S310" s="138">
        <v>1.56E-3</v>
      </c>
      <c r="T310" s="138">
        <f>S310*H310</f>
        <v>1.56E-3</v>
      </c>
      <c r="U310" s="331" t="s">
        <v>19</v>
      </c>
      <c r="V310" s="1" t="str">
        <f t="shared" si="3"/>
        <v/>
      </c>
      <c r="AR310" s="140" t="s">
        <v>205</v>
      </c>
      <c r="AT310" s="140" t="s">
        <v>153</v>
      </c>
      <c r="AU310" s="140" t="s">
        <v>88</v>
      </c>
      <c r="AY310" s="18" t="s">
        <v>150</v>
      </c>
      <c r="BE310" s="141">
        <f>IF(N310="základní",J310,0)</f>
        <v>0</v>
      </c>
      <c r="BF310" s="141">
        <f>IF(N310="snížená",J310,0)</f>
        <v>0</v>
      </c>
      <c r="BG310" s="141">
        <f>IF(N310="zákl. přenesená",J310,0)</f>
        <v>0</v>
      </c>
      <c r="BH310" s="141">
        <f>IF(N310="sníž. přenesená",J310,0)</f>
        <v>0</v>
      </c>
      <c r="BI310" s="141">
        <f>IF(N310="nulová",J310,0)</f>
        <v>0</v>
      </c>
      <c r="BJ310" s="18" t="s">
        <v>88</v>
      </c>
      <c r="BK310" s="141">
        <f>ROUND(I310*H310,2)</f>
        <v>0</v>
      </c>
      <c r="BL310" s="18" t="s">
        <v>205</v>
      </c>
      <c r="BM310" s="140" t="s">
        <v>501</v>
      </c>
    </row>
    <row r="311" spans="2:65" s="1" customFormat="1" ht="11.25" x14ac:dyDescent="0.2">
      <c r="B311" s="33"/>
      <c r="D311" s="160" t="s">
        <v>169</v>
      </c>
      <c r="F311" s="161" t="s">
        <v>502</v>
      </c>
      <c r="I311" s="162"/>
      <c r="L311" s="33"/>
      <c r="M311" s="163"/>
      <c r="U311" s="335"/>
      <c r="V311" s="1" t="str">
        <f t="shared" si="3"/>
        <v/>
      </c>
      <c r="AT311" s="18" t="s">
        <v>169</v>
      </c>
      <c r="AU311" s="18" t="s">
        <v>88</v>
      </c>
    </row>
    <row r="312" spans="2:65" s="11" customFormat="1" ht="22.9" customHeight="1" x14ac:dyDescent="0.2">
      <c r="B312" s="117"/>
      <c r="D312" s="118" t="s">
        <v>74</v>
      </c>
      <c r="E312" s="127" t="s">
        <v>503</v>
      </c>
      <c r="F312" s="127" t="s">
        <v>94</v>
      </c>
      <c r="I312" s="120"/>
      <c r="J312" s="128">
        <f>BK312</f>
        <v>0</v>
      </c>
      <c r="L312" s="117"/>
      <c r="M312" s="122"/>
      <c r="P312" s="123">
        <f>SUM(P313:P315)</f>
        <v>0</v>
      </c>
      <c r="R312" s="123">
        <f>SUM(R313:R315)</f>
        <v>4.0000000000000002E-4</v>
      </c>
      <c r="T312" s="123">
        <f>SUM(T313:T315)</f>
        <v>0</v>
      </c>
      <c r="U312" s="330"/>
      <c r="V312" s="1" t="str">
        <f t="shared" si="3"/>
        <v/>
      </c>
      <c r="AR312" s="118" t="s">
        <v>88</v>
      </c>
      <c r="AT312" s="125" t="s">
        <v>74</v>
      </c>
      <c r="AU312" s="125" t="s">
        <v>82</v>
      </c>
      <c r="AY312" s="118" t="s">
        <v>150</v>
      </c>
      <c r="BK312" s="126">
        <f>SUM(BK313:BK315)</f>
        <v>0</v>
      </c>
    </row>
    <row r="313" spans="2:65" s="1" customFormat="1" ht="16.5" customHeight="1" x14ac:dyDescent="0.2">
      <c r="B313" s="33"/>
      <c r="C313" s="129" t="s">
        <v>504</v>
      </c>
      <c r="D313" s="129" t="s">
        <v>153</v>
      </c>
      <c r="E313" s="130" t="s">
        <v>505</v>
      </c>
      <c r="F313" s="131" t="s">
        <v>506</v>
      </c>
      <c r="G313" s="132" t="s">
        <v>178</v>
      </c>
      <c r="H313" s="133">
        <v>1</v>
      </c>
      <c r="I313" s="134"/>
      <c r="J313" s="135">
        <f>ROUND(I313*H313,2)</f>
        <v>0</v>
      </c>
      <c r="K313" s="131" t="s">
        <v>19</v>
      </c>
      <c r="L313" s="33"/>
      <c r="M313" s="136" t="s">
        <v>19</v>
      </c>
      <c r="N313" s="137" t="s">
        <v>47</v>
      </c>
      <c r="P313" s="138">
        <f>O313*H313</f>
        <v>0</v>
      </c>
      <c r="Q313" s="138">
        <v>0</v>
      </c>
      <c r="R313" s="138">
        <f>Q313*H313</f>
        <v>0</v>
      </c>
      <c r="S313" s="138">
        <v>0</v>
      </c>
      <c r="T313" s="138">
        <f>S313*H313</f>
        <v>0</v>
      </c>
      <c r="U313" s="331" t="s">
        <v>167</v>
      </c>
      <c r="V313" s="1">
        <f t="shared" si="3"/>
        <v>0</v>
      </c>
      <c r="AR313" s="140" t="s">
        <v>205</v>
      </c>
      <c r="AT313" s="140" t="s">
        <v>153</v>
      </c>
      <c r="AU313" s="140" t="s">
        <v>88</v>
      </c>
      <c r="AY313" s="18" t="s">
        <v>150</v>
      </c>
      <c r="BE313" s="141">
        <f>IF(N313="základní",J313,0)</f>
        <v>0</v>
      </c>
      <c r="BF313" s="141">
        <f>IF(N313="snížená",J313,0)</f>
        <v>0</v>
      </c>
      <c r="BG313" s="141">
        <f>IF(N313="zákl. přenesená",J313,0)</f>
        <v>0</v>
      </c>
      <c r="BH313" s="141">
        <f>IF(N313="sníž. přenesená",J313,0)</f>
        <v>0</v>
      </c>
      <c r="BI313" s="141">
        <f>IF(N313="nulová",J313,0)</f>
        <v>0</v>
      </c>
      <c r="BJ313" s="18" t="s">
        <v>88</v>
      </c>
      <c r="BK313" s="141">
        <f>ROUND(I313*H313,2)</f>
        <v>0</v>
      </c>
      <c r="BL313" s="18" t="s">
        <v>205</v>
      </c>
      <c r="BM313" s="140" t="s">
        <v>507</v>
      </c>
    </row>
    <row r="314" spans="2:65" s="1" customFormat="1" ht="16.5" customHeight="1" x14ac:dyDescent="0.2">
      <c r="B314" s="33"/>
      <c r="C314" s="172" t="s">
        <v>508</v>
      </c>
      <c r="D314" s="172" t="s">
        <v>509</v>
      </c>
      <c r="E314" s="173" t="s">
        <v>510</v>
      </c>
      <c r="F314" s="174" t="s">
        <v>511</v>
      </c>
      <c r="G314" s="175" t="s">
        <v>178</v>
      </c>
      <c r="H314" s="176">
        <v>1</v>
      </c>
      <c r="I314" s="177"/>
      <c r="J314" s="178">
        <f>ROUND(I314*H314,2)</f>
        <v>0</v>
      </c>
      <c r="K314" s="174" t="s">
        <v>166</v>
      </c>
      <c r="L314" s="179"/>
      <c r="M314" s="180" t="s">
        <v>19</v>
      </c>
      <c r="N314" s="181" t="s">
        <v>47</v>
      </c>
      <c r="P314" s="138">
        <f>O314*H314</f>
        <v>0</v>
      </c>
      <c r="Q314" s="138">
        <v>4.0000000000000002E-4</v>
      </c>
      <c r="R314" s="138">
        <f>Q314*H314</f>
        <v>4.0000000000000002E-4</v>
      </c>
      <c r="S314" s="138">
        <v>0</v>
      </c>
      <c r="T314" s="138">
        <f>S314*H314</f>
        <v>0</v>
      </c>
      <c r="U314" s="331" t="s">
        <v>167</v>
      </c>
      <c r="V314" s="1">
        <f t="shared" si="3"/>
        <v>0</v>
      </c>
      <c r="AR314" s="140" t="s">
        <v>348</v>
      </c>
      <c r="AT314" s="140" t="s">
        <v>509</v>
      </c>
      <c r="AU314" s="140" t="s">
        <v>88</v>
      </c>
      <c r="AY314" s="18" t="s">
        <v>150</v>
      </c>
      <c r="BE314" s="141">
        <f>IF(N314="základní",J314,0)</f>
        <v>0</v>
      </c>
      <c r="BF314" s="141">
        <f>IF(N314="snížená",J314,0)</f>
        <v>0</v>
      </c>
      <c r="BG314" s="141">
        <f>IF(N314="zákl. přenesená",J314,0)</f>
        <v>0</v>
      </c>
      <c r="BH314" s="141">
        <f>IF(N314="sníž. přenesená",J314,0)</f>
        <v>0</v>
      </c>
      <c r="BI314" s="141">
        <f>IF(N314="nulová",J314,0)</f>
        <v>0</v>
      </c>
      <c r="BJ314" s="18" t="s">
        <v>88</v>
      </c>
      <c r="BK314" s="141">
        <f>ROUND(I314*H314,2)</f>
        <v>0</v>
      </c>
      <c r="BL314" s="18" t="s">
        <v>205</v>
      </c>
      <c r="BM314" s="140" t="s">
        <v>512</v>
      </c>
    </row>
    <row r="315" spans="2:65" s="1" customFormat="1" ht="16.5" customHeight="1" x14ac:dyDescent="0.2">
      <c r="B315" s="33"/>
      <c r="C315" s="129" t="s">
        <v>513</v>
      </c>
      <c r="D315" s="129" t="s">
        <v>153</v>
      </c>
      <c r="E315" s="130" t="s">
        <v>514</v>
      </c>
      <c r="F315" s="131" t="s">
        <v>515</v>
      </c>
      <c r="G315" s="132" t="s">
        <v>285</v>
      </c>
      <c r="H315" s="133">
        <v>1</v>
      </c>
      <c r="I315" s="134"/>
      <c r="J315" s="135">
        <f>ROUND(I315*H315,2)</f>
        <v>0</v>
      </c>
      <c r="K315" s="131" t="s">
        <v>19</v>
      </c>
      <c r="L315" s="33"/>
      <c r="M315" s="136" t="s">
        <v>19</v>
      </c>
      <c r="N315" s="137" t="s">
        <v>47</v>
      </c>
      <c r="P315" s="138">
        <f>O315*H315</f>
        <v>0</v>
      </c>
      <c r="Q315" s="138">
        <v>0</v>
      </c>
      <c r="R315" s="138">
        <f>Q315*H315</f>
        <v>0</v>
      </c>
      <c r="S315" s="138">
        <v>0</v>
      </c>
      <c r="T315" s="138">
        <f>S315*H315</f>
        <v>0</v>
      </c>
      <c r="U315" s="331" t="s">
        <v>167</v>
      </c>
      <c r="V315" s="1">
        <f t="shared" si="3"/>
        <v>0</v>
      </c>
      <c r="AR315" s="140" t="s">
        <v>205</v>
      </c>
      <c r="AT315" s="140" t="s">
        <v>153</v>
      </c>
      <c r="AU315" s="140" t="s">
        <v>88</v>
      </c>
      <c r="AY315" s="18" t="s">
        <v>150</v>
      </c>
      <c r="BE315" s="141">
        <f>IF(N315="základní",J315,0)</f>
        <v>0</v>
      </c>
      <c r="BF315" s="141">
        <f>IF(N315="snížená",J315,0)</f>
        <v>0</v>
      </c>
      <c r="BG315" s="141">
        <f>IF(N315="zákl. přenesená",J315,0)</f>
        <v>0</v>
      </c>
      <c r="BH315" s="141">
        <f>IF(N315="sníž. přenesená",J315,0)</f>
        <v>0</v>
      </c>
      <c r="BI315" s="141">
        <f>IF(N315="nulová",J315,0)</f>
        <v>0</v>
      </c>
      <c r="BJ315" s="18" t="s">
        <v>88</v>
      </c>
      <c r="BK315" s="141">
        <f>ROUND(I315*H315,2)</f>
        <v>0</v>
      </c>
      <c r="BL315" s="18" t="s">
        <v>205</v>
      </c>
      <c r="BM315" s="140" t="s">
        <v>516</v>
      </c>
    </row>
    <row r="316" spans="2:65" s="11" customFormat="1" ht="22.9" customHeight="1" x14ac:dyDescent="0.2">
      <c r="B316" s="117"/>
      <c r="D316" s="118" t="s">
        <v>74</v>
      </c>
      <c r="E316" s="127" t="s">
        <v>517</v>
      </c>
      <c r="F316" s="127" t="s">
        <v>518</v>
      </c>
      <c r="I316" s="120"/>
      <c r="J316" s="128">
        <f>BK316</f>
        <v>0</v>
      </c>
      <c r="L316" s="117"/>
      <c r="M316" s="122"/>
      <c r="P316" s="123">
        <f>SUM(P317:P353)</f>
        <v>0</v>
      </c>
      <c r="R316" s="123">
        <f>SUM(R317:R353)</f>
        <v>0.5315242</v>
      </c>
      <c r="T316" s="123">
        <f>SUM(T317:T353)</f>
        <v>0.53988199999999997</v>
      </c>
      <c r="U316" s="330"/>
      <c r="V316" s="1" t="str">
        <f t="shared" si="3"/>
        <v/>
      </c>
      <c r="AR316" s="118" t="s">
        <v>88</v>
      </c>
      <c r="AT316" s="125" t="s">
        <v>74</v>
      </c>
      <c r="AU316" s="125" t="s">
        <v>82</v>
      </c>
      <c r="AY316" s="118" t="s">
        <v>150</v>
      </c>
      <c r="BK316" s="126">
        <f>SUM(BK317:BK353)</f>
        <v>0</v>
      </c>
    </row>
    <row r="317" spans="2:65" s="1" customFormat="1" ht="16.5" customHeight="1" x14ac:dyDescent="0.2">
      <c r="B317" s="33"/>
      <c r="C317" s="129" t="s">
        <v>519</v>
      </c>
      <c r="D317" s="129" t="s">
        <v>153</v>
      </c>
      <c r="E317" s="130" t="s">
        <v>520</v>
      </c>
      <c r="F317" s="131" t="s">
        <v>521</v>
      </c>
      <c r="G317" s="132" t="s">
        <v>165</v>
      </c>
      <c r="H317" s="133">
        <v>4.181</v>
      </c>
      <c r="I317" s="134"/>
      <c r="J317" s="135">
        <f>ROUND(I317*H317,2)</f>
        <v>0</v>
      </c>
      <c r="K317" s="131" t="s">
        <v>166</v>
      </c>
      <c r="L317" s="33"/>
      <c r="M317" s="136" t="s">
        <v>19</v>
      </c>
      <c r="N317" s="137" t="s">
        <v>47</v>
      </c>
      <c r="P317" s="138">
        <f>O317*H317</f>
        <v>0</v>
      </c>
      <c r="Q317" s="138">
        <v>0</v>
      </c>
      <c r="R317" s="138">
        <f>Q317*H317</f>
        <v>0</v>
      </c>
      <c r="S317" s="138">
        <v>2.1999999999999999E-2</v>
      </c>
      <c r="T317" s="138">
        <f>S317*H317</f>
        <v>9.1981999999999994E-2</v>
      </c>
      <c r="U317" s="331" t="s">
        <v>19</v>
      </c>
      <c r="V317" s="1" t="str">
        <f t="shared" si="3"/>
        <v/>
      </c>
      <c r="AR317" s="140" t="s">
        <v>205</v>
      </c>
      <c r="AT317" s="140" t="s">
        <v>153</v>
      </c>
      <c r="AU317" s="140" t="s">
        <v>88</v>
      </c>
      <c r="AY317" s="18" t="s">
        <v>150</v>
      </c>
      <c r="BE317" s="141">
        <f>IF(N317="základní",J317,0)</f>
        <v>0</v>
      </c>
      <c r="BF317" s="141">
        <f>IF(N317="snížená",J317,0)</f>
        <v>0</v>
      </c>
      <c r="BG317" s="141">
        <f>IF(N317="zákl. přenesená",J317,0)</f>
        <v>0</v>
      </c>
      <c r="BH317" s="141">
        <f>IF(N317="sníž. přenesená",J317,0)</f>
        <v>0</v>
      </c>
      <c r="BI317" s="141">
        <f>IF(N317="nulová",J317,0)</f>
        <v>0</v>
      </c>
      <c r="BJ317" s="18" t="s">
        <v>88</v>
      </c>
      <c r="BK317" s="141">
        <f>ROUND(I317*H317,2)</f>
        <v>0</v>
      </c>
      <c r="BL317" s="18" t="s">
        <v>205</v>
      </c>
      <c r="BM317" s="140" t="s">
        <v>522</v>
      </c>
    </row>
    <row r="318" spans="2:65" s="1" customFormat="1" ht="11.25" x14ac:dyDescent="0.2">
      <c r="B318" s="33"/>
      <c r="D318" s="160" t="s">
        <v>169</v>
      </c>
      <c r="F318" s="161" t="s">
        <v>523</v>
      </c>
      <c r="I318" s="162"/>
      <c r="L318" s="33"/>
      <c r="M318" s="163"/>
      <c r="U318" s="335"/>
      <c r="V318" s="1" t="str">
        <f t="shared" si="3"/>
        <v/>
      </c>
      <c r="AT318" s="18" t="s">
        <v>169</v>
      </c>
      <c r="AU318" s="18" t="s">
        <v>88</v>
      </c>
    </row>
    <row r="319" spans="2:65" s="13" customFormat="1" ht="11.25" x14ac:dyDescent="0.2">
      <c r="B319" s="148"/>
      <c r="D319" s="143" t="s">
        <v>159</v>
      </c>
      <c r="E319" s="149" t="s">
        <v>19</v>
      </c>
      <c r="F319" s="150" t="s">
        <v>524</v>
      </c>
      <c r="H319" s="151">
        <v>4.181</v>
      </c>
      <c r="I319" s="152"/>
      <c r="L319" s="148"/>
      <c r="M319" s="153"/>
      <c r="U319" s="333"/>
      <c r="V319" s="1" t="str">
        <f t="shared" si="3"/>
        <v/>
      </c>
      <c r="AT319" s="149" t="s">
        <v>159</v>
      </c>
      <c r="AU319" s="149" t="s">
        <v>88</v>
      </c>
      <c r="AV319" s="13" t="s">
        <v>88</v>
      </c>
      <c r="AW319" s="13" t="s">
        <v>36</v>
      </c>
      <c r="AX319" s="13" t="s">
        <v>75</v>
      </c>
      <c r="AY319" s="149" t="s">
        <v>150</v>
      </c>
    </row>
    <row r="320" spans="2:65" s="14" customFormat="1" ht="11.25" x14ac:dyDescent="0.2">
      <c r="B320" s="154"/>
      <c r="D320" s="143" t="s">
        <v>159</v>
      </c>
      <c r="E320" s="155" t="s">
        <v>19</v>
      </c>
      <c r="F320" s="156" t="s">
        <v>162</v>
      </c>
      <c r="H320" s="157">
        <v>4.181</v>
      </c>
      <c r="I320" s="158"/>
      <c r="L320" s="154"/>
      <c r="M320" s="159"/>
      <c r="U320" s="334"/>
      <c r="V320" s="1" t="str">
        <f t="shared" si="3"/>
        <v/>
      </c>
      <c r="AT320" s="155" t="s">
        <v>159</v>
      </c>
      <c r="AU320" s="155" t="s">
        <v>88</v>
      </c>
      <c r="AV320" s="14" t="s">
        <v>157</v>
      </c>
      <c r="AW320" s="14" t="s">
        <v>36</v>
      </c>
      <c r="AX320" s="14" t="s">
        <v>82</v>
      </c>
      <c r="AY320" s="155" t="s">
        <v>150</v>
      </c>
    </row>
    <row r="321" spans="2:65" s="1" customFormat="1" ht="16.5" customHeight="1" x14ac:dyDescent="0.2">
      <c r="B321" s="33"/>
      <c r="C321" s="129" t="s">
        <v>525</v>
      </c>
      <c r="D321" s="129" t="s">
        <v>153</v>
      </c>
      <c r="E321" s="130" t="s">
        <v>526</v>
      </c>
      <c r="F321" s="131" t="s">
        <v>527</v>
      </c>
      <c r="G321" s="132" t="s">
        <v>165</v>
      </c>
      <c r="H321" s="133">
        <v>1.3</v>
      </c>
      <c r="I321" s="134"/>
      <c r="J321" s="135">
        <f>ROUND(I321*H321,2)</f>
        <v>0</v>
      </c>
      <c r="K321" s="131" t="s">
        <v>166</v>
      </c>
      <c r="L321" s="33"/>
      <c r="M321" s="136" t="s">
        <v>19</v>
      </c>
      <c r="N321" s="137" t="s">
        <v>47</v>
      </c>
      <c r="P321" s="138">
        <f>O321*H321</f>
        <v>0</v>
      </c>
      <c r="Q321" s="138">
        <v>1.0019999999999999E-2</v>
      </c>
      <c r="R321" s="138">
        <f>Q321*H321</f>
        <v>1.3025999999999999E-2</v>
      </c>
      <c r="S321" s="138">
        <v>0</v>
      </c>
      <c r="T321" s="138">
        <f>S321*H321</f>
        <v>0</v>
      </c>
      <c r="U321" s="331" t="s">
        <v>19</v>
      </c>
      <c r="V321" s="1" t="str">
        <f t="shared" si="3"/>
        <v/>
      </c>
      <c r="AR321" s="140" t="s">
        <v>205</v>
      </c>
      <c r="AT321" s="140" t="s">
        <v>153</v>
      </c>
      <c r="AU321" s="140" t="s">
        <v>88</v>
      </c>
      <c r="AY321" s="18" t="s">
        <v>150</v>
      </c>
      <c r="BE321" s="141">
        <f>IF(N321="základní",J321,0)</f>
        <v>0</v>
      </c>
      <c r="BF321" s="141">
        <f>IF(N321="snížená",J321,0)</f>
        <v>0</v>
      </c>
      <c r="BG321" s="141">
        <f>IF(N321="zákl. přenesená",J321,0)</f>
        <v>0</v>
      </c>
      <c r="BH321" s="141">
        <f>IF(N321="sníž. přenesená",J321,0)</f>
        <v>0</v>
      </c>
      <c r="BI321" s="141">
        <f>IF(N321="nulová",J321,0)</f>
        <v>0</v>
      </c>
      <c r="BJ321" s="18" t="s">
        <v>88</v>
      </c>
      <c r="BK321" s="141">
        <f>ROUND(I321*H321,2)</f>
        <v>0</v>
      </c>
      <c r="BL321" s="18" t="s">
        <v>205</v>
      </c>
      <c r="BM321" s="140" t="s">
        <v>528</v>
      </c>
    </row>
    <row r="322" spans="2:65" s="1" customFormat="1" ht="11.25" x14ac:dyDescent="0.2">
      <c r="B322" s="33"/>
      <c r="D322" s="160" t="s">
        <v>169</v>
      </c>
      <c r="F322" s="161" t="s">
        <v>529</v>
      </c>
      <c r="I322" s="162"/>
      <c r="L322" s="33"/>
      <c r="M322" s="163"/>
      <c r="U322" s="335"/>
      <c r="V322" s="1" t="str">
        <f t="shared" si="3"/>
        <v/>
      </c>
      <c r="AT322" s="18" t="s">
        <v>169</v>
      </c>
      <c r="AU322" s="18" t="s">
        <v>88</v>
      </c>
    </row>
    <row r="323" spans="2:65" s="12" customFormat="1" ht="11.25" x14ac:dyDescent="0.2">
      <c r="B323" s="142"/>
      <c r="D323" s="143" t="s">
        <v>159</v>
      </c>
      <c r="E323" s="144" t="s">
        <v>19</v>
      </c>
      <c r="F323" s="145" t="s">
        <v>530</v>
      </c>
      <c r="H323" s="144" t="s">
        <v>19</v>
      </c>
      <c r="I323" s="146"/>
      <c r="L323" s="142"/>
      <c r="M323" s="147"/>
      <c r="U323" s="332"/>
      <c r="V323" s="1" t="str">
        <f t="shared" si="3"/>
        <v/>
      </c>
      <c r="AT323" s="144" t="s">
        <v>159</v>
      </c>
      <c r="AU323" s="144" t="s">
        <v>88</v>
      </c>
      <c r="AV323" s="12" t="s">
        <v>82</v>
      </c>
      <c r="AW323" s="12" t="s">
        <v>36</v>
      </c>
      <c r="AX323" s="12" t="s">
        <v>75</v>
      </c>
      <c r="AY323" s="144" t="s">
        <v>150</v>
      </c>
    </row>
    <row r="324" spans="2:65" s="13" customFormat="1" ht="11.25" x14ac:dyDescent="0.2">
      <c r="B324" s="148"/>
      <c r="D324" s="143" t="s">
        <v>159</v>
      </c>
      <c r="E324" s="149" t="s">
        <v>19</v>
      </c>
      <c r="F324" s="150" t="s">
        <v>531</v>
      </c>
      <c r="H324" s="151">
        <v>1.3</v>
      </c>
      <c r="I324" s="152"/>
      <c r="L324" s="148"/>
      <c r="M324" s="153"/>
      <c r="U324" s="333"/>
      <c r="V324" s="1" t="str">
        <f t="shared" si="3"/>
        <v/>
      </c>
      <c r="AT324" s="149" t="s">
        <v>159</v>
      </c>
      <c r="AU324" s="149" t="s">
        <v>88</v>
      </c>
      <c r="AV324" s="13" t="s">
        <v>88</v>
      </c>
      <c r="AW324" s="13" t="s">
        <v>36</v>
      </c>
      <c r="AX324" s="13" t="s">
        <v>75</v>
      </c>
      <c r="AY324" s="149" t="s">
        <v>150</v>
      </c>
    </row>
    <row r="325" spans="2:65" s="14" customFormat="1" ht="11.25" x14ac:dyDescent="0.2">
      <c r="B325" s="154"/>
      <c r="D325" s="143" t="s">
        <v>159</v>
      </c>
      <c r="E325" s="155" t="s">
        <v>19</v>
      </c>
      <c r="F325" s="156" t="s">
        <v>162</v>
      </c>
      <c r="H325" s="157">
        <v>1.3</v>
      </c>
      <c r="I325" s="158"/>
      <c r="L325" s="154"/>
      <c r="M325" s="159"/>
      <c r="U325" s="334"/>
      <c r="V325" s="1" t="str">
        <f t="shared" si="3"/>
        <v/>
      </c>
      <c r="AT325" s="155" t="s">
        <v>159</v>
      </c>
      <c r="AU325" s="155" t="s">
        <v>88</v>
      </c>
      <c r="AV325" s="14" t="s">
        <v>157</v>
      </c>
      <c r="AW325" s="14" t="s">
        <v>36</v>
      </c>
      <c r="AX325" s="14" t="s">
        <v>82</v>
      </c>
      <c r="AY325" s="155" t="s">
        <v>150</v>
      </c>
    </row>
    <row r="326" spans="2:65" s="1" customFormat="1" ht="16.5" customHeight="1" x14ac:dyDescent="0.2">
      <c r="B326" s="33"/>
      <c r="C326" s="129" t="s">
        <v>532</v>
      </c>
      <c r="D326" s="129" t="s">
        <v>153</v>
      </c>
      <c r="E326" s="130" t="s">
        <v>533</v>
      </c>
      <c r="F326" s="131" t="s">
        <v>534</v>
      </c>
      <c r="G326" s="132" t="s">
        <v>165</v>
      </c>
      <c r="H326" s="133">
        <v>14.93</v>
      </c>
      <c r="I326" s="134"/>
      <c r="J326" s="135">
        <f>ROUND(I326*H326,2)</f>
        <v>0</v>
      </c>
      <c r="K326" s="131" t="s">
        <v>166</v>
      </c>
      <c r="L326" s="33"/>
      <c r="M326" s="136" t="s">
        <v>19</v>
      </c>
      <c r="N326" s="137" t="s">
        <v>47</v>
      </c>
      <c r="P326" s="138">
        <f>O326*H326</f>
        <v>0</v>
      </c>
      <c r="Q326" s="138">
        <v>0</v>
      </c>
      <c r="R326" s="138">
        <f>Q326*H326</f>
        <v>0</v>
      </c>
      <c r="S326" s="138">
        <v>0.03</v>
      </c>
      <c r="T326" s="138">
        <f>S326*H326</f>
        <v>0.44789999999999996</v>
      </c>
      <c r="U326" s="331" t="s">
        <v>19</v>
      </c>
      <c r="V326" s="1" t="str">
        <f t="shared" si="3"/>
        <v/>
      </c>
      <c r="AR326" s="140" t="s">
        <v>205</v>
      </c>
      <c r="AT326" s="140" t="s">
        <v>153</v>
      </c>
      <c r="AU326" s="140" t="s">
        <v>88</v>
      </c>
      <c r="AY326" s="18" t="s">
        <v>150</v>
      </c>
      <c r="BE326" s="141">
        <f>IF(N326="základní",J326,0)</f>
        <v>0</v>
      </c>
      <c r="BF326" s="141">
        <f>IF(N326="snížená",J326,0)</f>
        <v>0</v>
      </c>
      <c r="BG326" s="141">
        <f>IF(N326="zákl. přenesená",J326,0)</f>
        <v>0</v>
      </c>
      <c r="BH326" s="141">
        <f>IF(N326="sníž. přenesená",J326,0)</f>
        <v>0</v>
      </c>
      <c r="BI326" s="141">
        <f>IF(N326="nulová",J326,0)</f>
        <v>0</v>
      </c>
      <c r="BJ326" s="18" t="s">
        <v>88</v>
      </c>
      <c r="BK326" s="141">
        <f>ROUND(I326*H326,2)</f>
        <v>0</v>
      </c>
      <c r="BL326" s="18" t="s">
        <v>205</v>
      </c>
      <c r="BM326" s="140" t="s">
        <v>535</v>
      </c>
    </row>
    <row r="327" spans="2:65" s="1" customFormat="1" ht="11.25" x14ac:dyDescent="0.2">
      <c r="B327" s="33"/>
      <c r="D327" s="160" t="s">
        <v>169</v>
      </c>
      <c r="F327" s="161" t="s">
        <v>536</v>
      </c>
      <c r="I327" s="162"/>
      <c r="L327" s="33"/>
      <c r="M327" s="163"/>
      <c r="U327" s="335"/>
      <c r="V327" s="1" t="str">
        <f t="shared" si="3"/>
        <v/>
      </c>
      <c r="AT327" s="18" t="s">
        <v>169</v>
      </c>
      <c r="AU327" s="18" t="s">
        <v>88</v>
      </c>
    </row>
    <row r="328" spans="2:65" s="12" customFormat="1" ht="11.25" x14ac:dyDescent="0.2">
      <c r="B328" s="142"/>
      <c r="D328" s="143" t="s">
        <v>159</v>
      </c>
      <c r="E328" s="144" t="s">
        <v>19</v>
      </c>
      <c r="F328" s="145" t="s">
        <v>358</v>
      </c>
      <c r="H328" s="144" t="s">
        <v>19</v>
      </c>
      <c r="I328" s="146"/>
      <c r="L328" s="142"/>
      <c r="M328" s="147"/>
      <c r="U328" s="332"/>
      <c r="V328" s="1" t="str">
        <f t="shared" si="3"/>
        <v/>
      </c>
      <c r="AT328" s="144" t="s">
        <v>159</v>
      </c>
      <c r="AU328" s="144" t="s">
        <v>88</v>
      </c>
      <c r="AV328" s="12" t="s">
        <v>82</v>
      </c>
      <c r="AW328" s="12" t="s">
        <v>36</v>
      </c>
      <c r="AX328" s="12" t="s">
        <v>75</v>
      </c>
      <c r="AY328" s="144" t="s">
        <v>150</v>
      </c>
    </row>
    <row r="329" spans="2:65" s="13" customFormat="1" ht="11.25" x14ac:dyDescent="0.2">
      <c r="B329" s="148"/>
      <c r="D329" s="143" t="s">
        <v>159</v>
      </c>
      <c r="E329" s="149" t="s">
        <v>19</v>
      </c>
      <c r="F329" s="150" t="s">
        <v>537</v>
      </c>
      <c r="H329" s="151">
        <v>14.93</v>
      </c>
      <c r="I329" s="152"/>
      <c r="L329" s="148"/>
      <c r="M329" s="153"/>
      <c r="U329" s="333"/>
      <c r="V329" s="1" t="str">
        <f t="shared" si="3"/>
        <v/>
      </c>
      <c r="AT329" s="149" t="s">
        <v>159</v>
      </c>
      <c r="AU329" s="149" t="s">
        <v>88</v>
      </c>
      <c r="AV329" s="13" t="s">
        <v>88</v>
      </c>
      <c r="AW329" s="13" t="s">
        <v>36</v>
      </c>
      <c r="AX329" s="13" t="s">
        <v>75</v>
      </c>
      <c r="AY329" s="149" t="s">
        <v>150</v>
      </c>
    </row>
    <row r="330" spans="2:65" s="14" customFormat="1" ht="11.25" x14ac:dyDescent="0.2">
      <c r="B330" s="154"/>
      <c r="D330" s="143" t="s">
        <v>159</v>
      </c>
      <c r="E330" s="155" t="s">
        <v>19</v>
      </c>
      <c r="F330" s="156" t="s">
        <v>162</v>
      </c>
      <c r="H330" s="157">
        <v>14.93</v>
      </c>
      <c r="I330" s="158"/>
      <c r="L330" s="154"/>
      <c r="M330" s="159"/>
      <c r="U330" s="334"/>
      <c r="V330" s="1" t="str">
        <f t="shared" si="3"/>
        <v/>
      </c>
      <c r="AT330" s="155" t="s">
        <v>159</v>
      </c>
      <c r="AU330" s="155" t="s">
        <v>88</v>
      </c>
      <c r="AV330" s="14" t="s">
        <v>157</v>
      </c>
      <c r="AW330" s="14" t="s">
        <v>36</v>
      </c>
      <c r="AX330" s="14" t="s">
        <v>82</v>
      </c>
      <c r="AY330" s="155" t="s">
        <v>150</v>
      </c>
    </row>
    <row r="331" spans="2:65" s="1" customFormat="1" ht="16.5" customHeight="1" x14ac:dyDescent="0.2">
      <c r="B331" s="33"/>
      <c r="C331" s="129" t="s">
        <v>538</v>
      </c>
      <c r="D331" s="129" t="s">
        <v>153</v>
      </c>
      <c r="E331" s="130" t="s">
        <v>539</v>
      </c>
      <c r="F331" s="131" t="s">
        <v>540</v>
      </c>
      <c r="G331" s="132" t="s">
        <v>165</v>
      </c>
      <c r="H331" s="133">
        <v>29.89</v>
      </c>
      <c r="I331" s="134"/>
      <c r="J331" s="135">
        <f>ROUND(I331*H331,2)</f>
        <v>0</v>
      </c>
      <c r="K331" s="131" t="s">
        <v>19</v>
      </c>
      <c r="L331" s="33"/>
      <c r="M331" s="136" t="s">
        <v>19</v>
      </c>
      <c r="N331" s="137" t="s">
        <v>47</v>
      </c>
      <c r="P331" s="138">
        <f>O331*H331</f>
        <v>0</v>
      </c>
      <c r="Q331" s="138">
        <v>4.0000000000000003E-5</v>
      </c>
      <c r="R331" s="138">
        <f>Q331*H331</f>
        <v>1.1956000000000002E-3</v>
      </c>
      <c r="S331" s="138">
        <v>0</v>
      </c>
      <c r="T331" s="138">
        <f>S331*H331</f>
        <v>0</v>
      </c>
      <c r="U331" s="331" t="s">
        <v>19</v>
      </c>
      <c r="V331" s="1" t="str">
        <f t="shared" si="3"/>
        <v/>
      </c>
      <c r="AR331" s="140" t="s">
        <v>205</v>
      </c>
      <c r="AT331" s="140" t="s">
        <v>153</v>
      </c>
      <c r="AU331" s="140" t="s">
        <v>88</v>
      </c>
      <c r="AY331" s="18" t="s">
        <v>150</v>
      </c>
      <c r="BE331" s="141">
        <f>IF(N331="základní",J331,0)</f>
        <v>0</v>
      </c>
      <c r="BF331" s="141">
        <f>IF(N331="snížená",J331,0)</f>
        <v>0</v>
      </c>
      <c r="BG331" s="141">
        <f>IF(N331="zákl. přenesená",J331,0)</f>
        <v>0</v>
      </c>
      <c r="BH331" s="141">
        <f>IF(N331="sníž. přenesená",J331,0)</f>
        <v>0</v>
      </c>
      <c r="BI331" s="141">
        <f>IF(N331="nulová",J331,0)</f>
        <v>0</v>
      </c>
      <c r="BJ331" s="18" t="s">
        <v>88</v>
      </c>
      <c r="BK331" s="141">
        <f>ROUND(I331*H331,2)</f>
        <v>0</v>
      </c>
      <c r="BL331" s="18" t="s">
        <v>205</v>
      </c>
      <c r="BM331" s="140" t="s">
        <v>541</v>
      </c>
    </row>
    <row r="332" spans="2:65" s="12" customFormat="1" ht="11.25" x14ac:dyDescent="0.2">
      <c r="B332" s="142"/>
      <c r="D332" s="143" t="s">
        <v>159</v>
      </c>
      <c r="E332" s="144" t="s">
        <v>19</v>
      </c>
      <c r="F332" s="145" t="s">
        <v>358</v>
      </c>
      <c r="H332" s="144" t="s">
        <v>19</v>
      </c>
      <c r="I332" s="146"/>
      <c r="L332" s="142"/>
      <c r="M332" s="147"/>
      <c r="U332" s="332"/>
      <c r="V332" s="1" t="str">
        <f t="shared" si="3"/>
        <v/>
      </c>
      <c r="AT332" s="144" t="s">
        <v>159</v>
      </c>
      <c r="AU332" s="144" t="s">
        <v>88</v>
      </c>
      <c r="AV332" s="12" t="s">
        <v>82</v>
      </c>
      <c r="AW332" s="12" t="s">
        <v>36</v>
      </c>
      <c r="AX332" s="12" t="s">
        <v>75</v>
      </c>
      <c r="AY332" s="144" t="s">
        <v>150</v>
      </c>
    </row>
    <row r="333" spans="2:65" s="13" customFormat="1" ht="11.25" x14ac:dyDescent="0.2">
      <c r="B333" s="148"/>
      <c r="D333" s="143" t="s">
        <v>159</v>
      </c>
      <c r="E333" s="149" t="s">
        <v>19</v>
      </c>
      <c r="F333" s="150" t="s">
        <v>542</v>
      </c>
      <c r="H333" s="151">
        <v>5.13</v>
      </c>
      <c r="I333" s="152"/>
      <c r="L333" s="148"/>
      <c r="M333" s="153"/>
      <c r="U333" s="333"/>
      <c r="V333" s="1" t="str">
        <f t="shared" si="3"/>
        <v/>
      </c>
      <c r="AT333" s="149" t="s">
        <v>159</v>
      </c>
      <c r="AU333" s="149" t="s">
        <v>88</v>
      </c>
      <c r="AV333" s="13" t="s">
        <v>88</v>
      </c>
      <c r="AW333" s="13" t="s">
        <v>36</v>
      </c>
      <c r="AX333" s="13" t="s">
        <v>75</v>
      </c>
      <c r="AY333" s="149" t="s">
        <v>150</v>
      </c>
    </row>
    <row r="334" spans="2:65" s="13" customFormat="1" ht="11.25" x14ac:dyDescent="0.2">
      <c r="B334" s="148"/>
      <c r="D334" s="143" t="s">
        <v>159</v>
      </c>
      <c r="E334" s="149" t="s">
        <v>19</v>
      </c>
      <c r="F334" s="150" t="s">
        <v>543</v>
      </c>
      <c r="H334" s="151">
        <v>9.83</v>
      </c>
      <c r="I334" s="152"/>
      <c r="L334" s="148"/>
      <c r="M334" s="153"/>
      <c r="U334" s="333"/>
      <c r="V334" s="1" t="str">
        <f t="shared" si="3"/>
        <v/>
      </c>
      <c r="AT334" s="149" t="s">
        <v>159</v>
      </c>
      <c r="AU334" s="149" t="s">
        <v>88</v>
      </c>
      <c r="AV334" s="13" t="s">
        <v>88</v>
      </c>
      <c r="AW334" s="13" t="s">
        <v>36</v>
      </c>
      <c r="AX334" s="13" t="s">
        <v>75</v>
      </c>
      <c r="AY334" s="149" t="s">
        <v>150</v>
      </c>
    </row>
    <row r="335" spans="2:65" s="13" customFormat="1" ht="11.25" x14ac:dyDescent="0.2">
      <c r="B335" s="148"/>
      <c r="D335" s="143" t="s">
        <v>159</v>
      </c>
      <c r="E335" s="149" t="s">
        <v>19</v>
      </c>
      <c r="F335" s="150" t="s">
        <v>537</v>
      </c>
      <c r="H335" s="151">
        <v>14.93</v>
      </c>
      <c r="I335" s="152"/>
      <c r="L335" s="148"/>
      <c r="M335" s="153"/>
      <c r="U335" s="333"/>
      <c r="V335" s="1" t="str">
        <f t="shared" si="3"/>
        <v/>
      </c>
      <c r="AT335" s="149" t="s">
        <v>159</v>
      </c>
      <c r="AU335" s="149" t="s">
        <v>88</v>
      </c>
      <c r="AV335" s="13" t="s">
        <v>88</v>
      </c>
      <c r="AW335" s="13" t="s">
        <v>36</v>
      </c>
      <c r="AX335" s="13" t="s">
        <v>75</v>
      </c>
      <c r="AY335" s="149" t="s">
        <v>150</v>
      </c>
    </row>
    <row r="336" spans="2:65" s="14" customFormat="1" ht="11.25" x14ac:dyDescent="0.2">
      <c r="B336" s="154"/>
      <c r="D336" s="143" t="s">
        <v>159</v>
      </c>
      <c r="E336" s="155" t="s">
        <v>19</v>
      </c>
      <c r="F336" s="156" t="s">
        <v>162</v>
      </c>
      <c r="H336" s="157">
        <v>29.89</v>
      </c>
      <c r="I336" s="158"/>
      <c r="L336" s="154"/>
      <c r="M336" s="159"/>
      <c r="U336" s="334"/>
      <c r="V336" s="1" t="str">
        <f t="shared" si="3"/>
        <v/>
      </c>
      <c r="AT336" s="155" t="s">
        <v>159</v>
      </c>
      <c r="AU336" s="155" t="s">
        <v>88</v>
      </c>
      <c r="AV336" s="14" t="s">
        <v>157</v>
      </c>
      <c r="AW336" s="14" t="s">
        <v>36</v>
      </c>
      <c r="AX336" s="14" t="s">
        <v>82</v>
      </c>
      <c r="AY336" s="155" t="s">
        <v>150</v>
      </c>
    </row>
    <row r="337" spans="2:65" s="1" customFormat="1" ht="24.2" customHeight="1" x14ac:dyDescent="0.2">
      <c r="B337" s="33"/>
      <c r="C337" s="129" t="s">
        <v>544</v>
      </c>
      <c r="D337" s="129" t="s">
        <v>153</v>
      </c>
      <c r="E337" s="130" t="s">
        <v>545</v>
      </c>
      <c r="F337" s="131" t="s">
        <v>546</v>
      </c>
      <c r="G337" s="132" t="s">
        <v>165</v>
      </c>
      <c r="H337" s="133">
        <v>26.14</v>
      </c>
      <c r="I337" s="134"/>
      <c r="J337" s="135">
        <f>ROUND(I337*H337,2)</f>
        <v>0</v>
      </c>
      <c r="K337" s="131" t="s">
        <v>19</v>
      </c>
      <c r="L337" s="33"/>
      <c r="M337" s="136" t="s">
        <v>19</v>
      </c>
      <c r="N337" s="137" t="s">
        <v>47</v>
      </c>
      <c r="P337" s="138">
        <f>O337*H337</f>
        <v>0</v>
      </c>
      <c r="Q337" s="138">
        <v>1.959E-2</v>
      </c>
      <c r="R337" s="138">
        <f>Q337*H337</f>
        <v>0.51208260000000005</v>
      </c>
      <c r="S337" s="138">
        <v>0</v>
      </c>
      <c r="T337" s="138">
        <f>S337*H337</f>
        <v>0</v>
      </c>
      <c r="U337" s="331" t="s">
        <v>19</v>
      </c>
      <c r="V337" s="1" t="str">
        <f t="shared" si="3"/>
        <v/>
      </c>
      <c r="AR337" s="140" t="s">
        <v>205</v>
      </c>
      <c r="AT337" s="140" t="s">
        <v>153</v>
      </c>
      <c r="AU337" s="140" t="s">
        <v>88</v>
      </c>
      <c r="AY337" s="18" t="s">
        <v>150</v>
      </c>
      <c r="BE337" s="141">
        <f>IF(N337="základní",J337,0)</f>
        <v>0</v>
      </c>
      <c r="BF337" s="141">
        <f>IF(N337="snížená",J337,0)</f>
        <v>0</v>
      </c>
      <c r="BG337" s="141">
        <f>IF(N337="zákl. přenesená",J337,0)</f>
        <v>0</v>
      </c>
      <c r="BH337" s="141">
        <f>IF(N337="sníž. přenesená",J337,0)</f>
        <v>0</v>
      </c>
      <c r="BI337" s="141">
        <f>IF(N337="nulová",J337,0)</f>
        <v>0</v>
      </c>
      <c r="BJ337" s="18" t="s">
        <v>88</v>
      </c>
      <c r="BK337" s="141">
        <f>ROUND(I337*H337,2)</f>
        <v>0</v>
      </c>
      <c r="BL337" s="18" t="s">
        <v>205</v>
      </c>
      <c r="BM337" s="140" t="s">
        <v>547</v>
      </c>
    </row>
    <row r="338" spans="2:65" s="1" customFormat="1" ht="19.5" x14ac:dyDescent="0.2">
      <c r="B338" s="33"/>
      <c r="D338" s="143" t="s">
        <v>232</v>
      </c>
      <c r="F338" s="170" t="s">
        <v>548</v>
      </c>
      <c r="I338" s="162"/>
      <c r="L338" s="33"/>
      <c r="M338" s="163"/>
      <c r="U338" s="335"/>
      <c r="V338" s="1" t="str">
        <f t="shared" si="3"/>
        <v/>
      </c>
      <c r="AT338" s="18" t="s">
        <v>232</v>
      </c>
      <c r="AU338" s="18" t="s">
        <v>88</v>
      </c>
    </row>
    <row r="339" spans="2:65" s="12" customFormat="1" ht="11.25" x14ac:dyDescent="0.2">
      <c r="B339" s="142"/>
      <c r="D339" s="143" t="s">
        <v>159</v>
      </c>
      <c r="E339" s="144" t="s">
        <v>19</v>
      </c>
      <c r="F339" s="145" t="s">
        <v>216</v>
      </c>
      <c r="H339" s="144" t="s">
        <v>19</v>
      </c>
      <c r="I339" s="146"/>
      <c r="L339" s="142"/>
      <c r="M339" s="147"/>
      <c r="U339" s="332"/>
      <c r="V339" s="1" t="str">
        <f t="shared" si="3"/>
        <v/>
      </c>
      <c r="AT339" s="144" t="s">
        <v>159</v>
      </c>
      <c r="AU339" s="144" t="s">
        <v>88</v>
      </c>
      <c r="AV339" s="12" t="s">
        <v>82</v>
      </c>
      <c r="AW339" s="12" t="s">
        <v>36</v>
      </c>
      <c r="AX339" s="12" t="s">
        <v>75</v>
      </c>
      <c r="AY339" s="144" t="s">
        <v>150</v>
      </c>
    </row>
    <row r="340" spans="2:65" s="13" customFormat="1" ht="11.25" x14ac:dyDescent="0.2">
      <c r="B340" s="148"/>
      <c r="D340" s="143" t="s">
        <v>159</v>
      </c>
      <c r="E340" s="149" t="s">
        <v>19</v>
      </c>
      <c r="F340" s="150" t="s">
        <v>217</v>
      </c>
      <c r="H340" s="151">
        <v>4.42</v>
      </c>
      <c r="I340" s="152"/>
      <c r="L340" s="148"/>
      <c r="M340" s="153"/>
      <c r="U340" s="333"/>
      <c r="V340" s="1" t="str">
        <f t="shared" si="3"/>
        <v/>
      </c>
      <c r="AT340" s="149" t="s">
        <v>159</v>
      </c>
      <c r="AU340" s="149" t="s">
        <v>88</v>
      </c>
      <c r="AV340" s="13" t="s">
        <v>88</v>
      </c>
      <c r="AW340" s="13" t="s">
        <v>36</v>
      </c>
      <c r="AX340" s="13" t="s">
        <v>75</v>
      </c>
      <c r="AY340" s="149" t="s">
        <v>150</v>
      </c>
    </row>
    <row r="341" spans="2:65" s="13" customFormat="1" ht="11.25" x14ac:dyDescent="0.2">
      <c r="B341" s="148"/>
      <c r="D341" s="143" t="s">
        <v>159</v>
      </c>
      <c r="E341" s="149" t="s">
        <v>19</v>
      </c>
      <c r="F341" s="150" t="s">
        <v>218</v>
      </c>
      <c r="H341" s="151">
        <v>7.21</v>
      </c>
      <c r="I341" s="152"/>
      <c r="L341" s="148"/>
      <c r="M341" s="153"/>
      <c r="U341" s="333"/>
      <c r="V341" s="1" t="str">
        <f t="shared" si="3"/>
        <v/>
      </c>
      <c r="AT341" s="149" t="s">
        <v>159</v>
      </c>
      <c r="AU341" s="149" t="s">
        <v>88</v>
      </c>
      <c r="AV341" s="13" t="s">
        <v>88</v>
      </c>
      <c r="AW341" s="13" t="s">
        <v>36</v>
      </c>
      <c r="AX341" s="13" t="s">
        <v>75</v>
      </c>
      <c r="AY341" s="149" t="s">
        <v>150</v>
      </c>
    </row>
    <row r="342" spans="2:65" s="13" customFormat="1" ht="11.25" x14ac:dyDescent="0.2">
      <c r="B342" s="148"/>
      <c r="D342" s="143" t="s">
        <v>159</v>
      </c>
      <c r="E342" s="149" t="s">
        <v>19</v>
      </c>
      <c r="F342" s="150" t="s">
        <v>219</v>
      </c>
      <c r="H342" s="151">
        <v>14.51</v>
      </c>
      <c r="I342" s="152"/>
      <c r="L342" s="148"/>
      <c r="M342" s="153"/>
      <c r="U342" s="333"/>
      <c r="V342" s="1" t="str">
        <f t="shared" si="3"/>
        <v/>
      </c>
      <c r="AT342" s="149" t="s">
        <v>159</v>
      </c>
      <c r="AU342" s="149" t="s">
        <v>88</v>
      </c>
      <c r="AV342" s="13" t="s">
        <v>88</v>
      </c>
      <c r="AW342" s="13" t="s">
        <v>36</v>
      </c>
      <c r="AX342" s="13" t="s">
        <v>75</v>
      </c>
      <c r="AY342" s="149" t="s">
        <v>150</v>
      </c>
    </row>
    <row r="343" spans="2:65" s="14" customFormat="1" ht="11.25" x14ac:dyDescent="0.2">
      <c r="B343" s="154"/>
      <c r="D343" s="143" t="s">
        <v>159</v>
      </c>
      <c r="E343" s="155" t="s">
        <v>19</v>
      </c>
      <c r="F343" s="156" t="s">
        <v>162</v>
      </c>
      <c r="H343" s="157">
        <v>26.14</v>
      </c>
      <c r="I343" s="158"/>
      <c r="L343" s="154"/>
      <c r="M343" s="159"/>
      <c r="U343" s="334"/>
      <c r="V343" s="1" t="str">
        <f t="shared" si="3"/>
        <v/>
      </c>
      <c r="AT343" s="155" t="s">
        <v>159</v>
      </c>
      <c r="AU343" s="155" t="s">
        <v>88</v>
      </c>
      <c r="AV343" s="14" t="s">
        <v>157</v>
      </c>
      <c r="AW343" s="14" t="s">
        <v>36</v>
      </c>
      <c r="AX343" s="14" t="s">
        <v>82</v>
      </c>
      <c r="AY343" s="155" t="s">
        <v>150</v>
      </c>
    </row>
    <row r="344" spans="2:65" s="1" customFormat="1" ht="16.5" customHeight="1" x14ac:dyDescent="0.2">
      <c r="B344" s="33"/>
      <c r="C344" s="129" t="s">
        <v>549</v>
      </c>
      <c r="D344" s="129" t="s">
        <v>153</v>
      </c>
      <c r="E344" s="130" t="s">
        <v>550</v>
      </c>
      <c r="F344" s="131" t="s">
        <v>551</v>
      </c>
      <c r="G344" s="132" t="s">
        <v>165</v>
      </c>
      <c r="H344" s="133">
        <v>2.86</v>
      </c>
      <c r="I344" s="134"/>
      <c r="J344" s="135">
        <f>ROUND(I344*H344,2)</f>
        <v>0</v>
      </c>
      <c r="K344" s="131" t="s">
        <v>19</v>
      </c>
      <c r="L344" s="33"/>
      <c r="M344" s="136" t="s">
        <v>19</v>
      </c>
      <c r="N344" s="137" t="s">
        <v>47</v>
      </c>
      <c r="P344" s="138">
        <f>O344*H344</f>
        <v>0</v>
      </c>
      <c r="Q344" s="138">
        <v>0</v>
      </c>
      <c r="R344" s="138">
        <f>Q344*H344</f>
        <v>0</v>
      </c>
      <c r="S344" s="138">
        <v>0</v>
      </c>
      <c r="T344" s="138">
        <f>S344*H344</f>
        <v>0</v>
      </c>
      <c r="U344" s="331" t="s">
        <v>19</v>
      </c>
      <c r="V344" s="1" t="str">
        <f t="shared" si="3"/>
        <v/>
      </c>
      <c r="AR344" s="140" t="s">
        <v>205</v>
      </c>
      <c r="AT344" s="140" t="s">
        <v>153</v>
      </c>
      <c r="AU344" s="140" t="s">
        <v>88</v>
      </c>
      <c r="AY344" s="18" t="s">
        <v>150</v>
      </c>
      <c r="BE344" s="141">
        <f>IF(N344="základní",J344,0)</f>
        <v>0</v>
      </c>
      <c r="BF344" s="141">
        <f>IF(N344="snížená",J344,0)</f>
        <v>0</v>
      </c>
      <c r="BG344" s="141">
        <f>IF(N344="zákl. přenesená",J344,0)</f>
        <v>0</v>
      </c>
      <c r="BH344" s="141">
        <f>IF(N344="sníž. přenesená",J344,0)</f>
        <v>0</v>
      </c>
      <c r="BI344" s="141">
        <f>IF(N344="nulová",J344,0)</f>
        <v>0</v>
      </c>
      <c r="BJ344" s="18" t="s">
        <v>88</v>
      </c>
      <c r="BK344" s="141">
        <f>ROUND(I344*H344,2)</f>
        <v>0</v>
      </c>
      <c r="BL344" s="18" t="s">
        <v>205</v>
      </c>
      <c r="BM344" s="140" t="s">
        <v>552</v>
      </c>
    </row>
    <row r="345" spans="2:65" s="12" customFormat="1" ht="11.25" x14ac:dyDescent="0.2">
      <c r="B345" s="142"/>
      <c r="D345" s="143" t="s">
        <v>159</v>
      </c>
      <c r="E345" s="144" t="s">
        <v>19</v>
      </c>
      <c r="F345" s="145" t="s">
        <v>213</v>
      </c>
      <c r="H345" s="144" t="s">
        <v>19</v>
      </c>
      <c r="I345" s="146"/>
      <c r="L345" s="142"/>
      <c r="M345" s="147"/>
      <c r="U345" s="332"/>
      <c r="V345" s="1" t="str">
        <f t="shared" si="3"/>
        <v/>
      </c>
      <c r="AT345" s="144" t="s">
        <v>159</v>
      </c>
      <c r="AU345" s="144" t="s">
        <v>88</v>
      </c>
      <c r="AV345" s="12" t="s">
        <v>82</v>
      </c>
      <c r="AW345" s="12" t="s">
        <v>36</v>
      </c>
      <c r="AX345" s="12" t="s">
        <v>75</v>
      </c>
      <c r="AY345" s="144" t="s">
        <v>150</v>
      </c>
    </row>
    <row r="346" spans="2:65" s="13" customFormat="1" ht="11.25" x14ac:dyDescent="0.2">
      <c r="B346" s="148"/>
      <c r="D346" s="143" t="s">
        <v>159</v>
      </c>
      <c r="E346" s="149" t="s">
        <v>19</v>
      </c>
      <c r="F346" s="150" t="s">
        <v>214</v>
      </c>
      <c r="H346" s="151">
        <v>2.86</v>
      </c>
      <c r="I346" s="152"/>
      <c r="L346" s="148"/>
      <c r="M346" s="153"/>
      <c r="U346" s="333"/>
      <c r="V346" s="1" t="str">
        <f t="shared" si="3"/>
        <v/>
      </c>
      <c r="AT346" s="149" t="s">
        <v>159</v>
      </c>
      <c r="AU346" s="149" t="s">
        <v>88</v>
      </c>
      <c r="AV346" s="13" t="s">
        <v>88</v>
      </c>
      <c r="AW346" s="13" t="s">
        <v>36</v>
      </c>
      <c r="AX346" s="13" t="s">
        <v>75</v>
      </c>
      <c r="AY346" s="149" t="s">
        <v>150</v>
      </c>
    </row>
    <row r="347" spans="2:65" s="14" customFormat="1" ht="11.25" x14ac:dyDescent="0.2">
      <c r="B347" s="154"/>
      <c r="D347" s="143" t="s">
        <v>159</v>
      </c>
      <c r="E347" s="155" t="s">
        <v>19</v>
      </c>
      <c r="F347" s="156" t="s">
        <v>162</v>
      </c>
      <c r="H347" s="157">
        <v>2.86</v>
      </c>
      <c r="I347" s="158"/>
      <c r="L347" s="154"/>
      <c r="M347" s="159"/>
      <c r="U347" s="334"/>
      <c r="V347" s="1" t="str">
        <f t="shared" si="3"/>
        <v/>
      </c>
      <c r="AT347" s="155" t="s">
        <v>159</v>
      </c>
      <c r="AU347" s="155" t="s">
        <v>88</v>
      </c>
      <c r="AV347" s="14" t="s">
        <v>157</v>
      </c>
      <c r="AW347" s="14" t="s">
        <v>36</v>
      </c>
      <c r="AX347" s="14" t="s">
        <v>82</v>
      </c>
      <c r="AY347" s="155" t="s">
        <v>150</v>
      </c>
    </row>
    <row r="348" spans="2:65" s="1" customFormat="1" ht="16.5" customHeight="1" x14ac:dyDescent="0.2">
      <c r="B348" s="33"/>
      <c r="C348" s="129" t="s">
        <v>553</v>
      </c>
      <c r="D348" s="129" t="s">
        <v>153</v>
      </c>
      <c r="E348" s="130" t="s">
        <v>554</v>
      </c>
      <c r="F348" s="131" t="s">
        <v>555</v>
      </c>
      <c r="G348" s="132" t="s">
        <v>165</v>
      </c>
      <c r="H348" s="133">
        <v>29</v>
      </c>
      <c r="I348" s="134"/>
      <c r="J348" s="135">
        <f>ROUND(I348*H348,2)</f>
        <v>0</v>
      </c>
      <c r="K348" s="131" t="s">
        <v>166</v>
      </c>
      <c r="L348" s="33"/>
      <c r="M348" s="136" t="s">
        <v>19</v>
      </c>
      <c r="N348" s="137" t="s">
        <v>47</v>
      </c>
      <c r="P348" s="138">
        <f>O348*H348</f>
        <v>0</v>
      </c>
      <c r="Q348" s="138">
        <v>1.8000000000000001E-4</v>
      </c>
      <c r="R348" s="138">
        <f>Q348*H348</f>
        <v>5.2200000000000007E-3</v>
      </c>
      <c r="S348" s="138">
        <v>0</v>
      </c>
      <c r="T348" s="138">
        <f>S348*H348</f>
        <v>0</v>
      </c>
      <c r="U348" s="331" t="s">
        <v>19</v>
      </c>
      <c r="V348" s="1" t="str">
        <f t="shared" si="3"/>
        <v/>
      </c>
      <c r="AR348" s="140" t="s">
        <v>205</v>
      </c>
      <c r="AT348" s="140" t="s">
        <v>153</v>
      </c>
      <c r="AU348" s="140" t="s">
        <v>88</v>
      </c>
      <c r="AY348" s="18" t="s">
        <v>150</v>
      </c>
      <c r="BE348" s="141">
        <f>IF(N348="základní",J348,0)</f>
        <v>0</v>
      </c>
      <c r="BF348" s="141">
        <f>IF(N348="snížená",J348,0)</f>
        <v>0</v>
      </c>
      <c r="BG348" s="141">
        <f>IF(N348="zákl. přenesená",J348,0)</f>
        <v>0</v>
      </c>
      <c r="BH348" s="141">
        <f>IF(N348="sníž. přenesená",J348,0)</f>
        <v>0</v>
      </c>
      <c r="BI348" s="141">
        <f>IF(N348="nulová",J348,0)</f>
        <v>0</v>
      </c>
      <c r="BJ348" s="18" t="s">
        <v>88</v>
      </c>
      <c r="BK348" s="141">
        <f>ROUND(I348*H348,2)</f>
        <v>0</v>
      </c>
      <c r="BL348" s="18" t="s">
        <v>205</v>
      </c>
      <c r="BM348" s="140" t="s">
        <v>556</v>
      </c>
    </row>
    <row r="349" spans="2:65" s="1" customFormat="1" ht="11.25" x14ac:dyDescent="0.2">
      <c r="B349" s="33"/>
      <c r="D349" s="160" t="s">
        <v>169</v>
      </c>
      <c r="F349" s="161" t="s">
        <v>557</v>
      </c>
      <c r="I349" s="162"/>
      <c r="L349" s="33"/>
      <c r="M349" s="163"/>
      <c r="U349" s="335"/>
      <c r="V349" s="1" t="str">
        <f t="shared" si="3"/>
        <v/>
      </c>
      <c r="AT349" s="18" t="s">
        <v>169</v>
      </c>
      <c r="AU349" s="18" t="s">
        <v>88</v>
      </c>
    </row>
    <row r="350" spans="2:65" s="13" customFormat="1" ht="11.25" x14ac:dyDescent="0.2">
      <c r="B350" s="148"/>
      <c r="D350" s="143" t="s">
        <v>159</v>
      </c>
      <c r="E350" s="149" t="s">
        <v>19</v>
      </c>
      <c r="F350" s="150" t="s">
        <v>558</v>
      </c>
      <c r="H350" s="151">
        <v>29</v>
      </c>
      <c r="I350" s="152"/>
      <c r="L350" s="148"/>
      <c r="M350" s="153"/>
      <c r="U350" s="333"/>
      <c r="V350" s="1" t="str">
        <f t="shared" si="3"/>
        <v/>
      </c>
      <c r="AT350" s="149" t="s">
        <v>159</v>
      </c>
      <c r="AU350" s="149" t="s">
        <v>88</v>
      </c>
      <c r="AV350" s="13" t="s">
        <v>88</v>
      </c>
      <c r="AW350" s="13" t="s">
        <v>36</v>
      </c>
      <c r="AX350" s="13" t="s">
        <v>75</v>
      </c>
      <c r="AY350" s="149" t="s">
        <v>150</v>
      </c>
    </row>
    <row r="351" spans="2:65" s="14" customFormat="1" ht="11.25" x14ac:dyDescent="0.2">
      <c r="B351" s="154"/>
      <c r="D351" s="143" t="s">
        <v>159</v>
      </c>
      <c r="E351" s="155" t="s">
        <v>19</v>
      </c>
      <c r="F351" s="156" t="s">
        <v>162</v>
      </c>
      <c r="H351" s="157">
        <v>29</v>
      </c>
      <c r="I351" s="158"/>
      <c r="L351" s="154"/>
      <c r="M351" s="159"/>
      <c r="U351" s="334"/>
      <c r="V351" s="1" t="str">
        <f t="shared" si="3"/>
        <v/>
      </c>
      <c r="AT351" s="155" t="s">
        <v>159</v>
      </c>
      <c r="AU351" s="155" t="s">
        <v>88</v>
      </c>
      <c r="AV351" s="14" t="s">
        <v>157</v>
      </c>
      <c r="AW351" s="14" t="s">
        <v>36</v>
      </c>
      <c r="AX351" s="14" t="s">
        <v>82</v>
      </c>
      <c r="AY351" s="155" t="s">
        <v>150</v>
      </c>
    </row>
    <row r="352" spans="2:65" s="1" customFormat="1" ht="24.2" customHeight="1" x14ac:dyDescent="0.2">
      <c r="B352" s="33"/>
      <c r="C352" s="129" t="s">
        <v>559</v>
      </c>
      <c r="D352" s="129" t="s">
        <v>153</v>
      </c>
      <c r="E352" s="130" t="s">
        <v>560</v>
      </c>
      <c r="F352" s="131" t="s">
        <v>561</v>
      </c>
      <c r="G352" s="132" t="s">
        <v>462</v>
      </c>
      <c r="H352" s="171"/>
      <c r="I352" s="134"/>
      <c r="J352" s="135">
        <f>ROUND(I352*H352,2)</f>
        <v>0</v>
      </c>
      <c r="K352" s="131" t="s">
        <v>166</v>
      </c>
      <c r="L352" s="33"/>
      <c r="M352" s="136" t="s">
        <v>19</v>
      </c>
      <c r="N352" s="137" t="s">
        <v>47</v>
      </c>
      <c r="P352" s="138">
        <f>O352*H352</f>
        <v>0</v>
      </c>
      <c r="Q352" s="138">
        <v>0</v>
      </c>
      <c r="R352" s="138">
        <f>Q352*H352</f>
        <v>0</v>
      </c>
      <c r="S352" s="138">
        <v>0</v>
      </c>
      <c r="T352" s="138">
        <f>S352*H352</f>
        <v>0</v>
      </c>
      <c r="U352" s="331" t="s">
        <v>19</v>
      </c>
      <c r="V352" s="1" t="str">
        <f t="shared" si="3"/>
        <v/>
      </c>
      <c r="AR352" s="140" t="s">
        <v>205</v>
      </c>
      <c r="AT352" s="140" t="s">
        <v>153</v>
      </c>
      <c r="AU352" s="140" t="s">
        <v>88</v>
      </c>
      <c r="AY352" s="18" t="s">
        <v>150</v>
      </c>
      <c r="BE352" s="141">
        <f>IF(N352="základní",J352,0)</f>
        <v>0</v>
      </c>
      <c r="BF352" s="141">
        <f>IF(N352="snížená",J352,0)</f>
        <v>0</v>
      </c>
      <c r="BG352" s="141">
        <f>IF(N352="zákl. přenesená",J352,0)</f>
        <v>0</v>
      </c>
      <c r="BH352" s="141">
        <f>IF(N352="sníž. přenesená",J352,0)</f>
        <v>0</v>
      </c>
      <c r="BI352" s="141">
        <f>IF(N352="nulová",J352,0)</f>
        <v>0</v>
      </c>
      <c r="BJ352" s="18" t="s">
        <v>88</v>
      </c>
      <c r="BK352" s="141">
        <f>ROUND(I352*H352,2)</f>
        <v>0</v>
      </c>
      <c r="BL352" s="18" t="s">
        <v>205</v>
      </c>
      <c r="BM352" s="140" t="s">
        <v>562</v>
      </c>
    </row>
    <row r="353" spans="2:65" s="1" customFormat="1" ht="11.25" x14ac:dyDescent="0.2">
      <c r="B353" s="33"/>
      <c r="D353" s="160" t="s">
        <v>169</v>
      </c>
      <c r="F353" s="161" t="s">
        <v>563</v>
      </c>
      <c r="I353" s="162"/>
      <c r="L353" s="33"/>
      <c r="M353" s="163"/>
      <c r="U353" s="335"/>
      <c r="V353" s="1" t="str">
        <f t="shared" si="3"/>
        <v/>
      </c>
      <c r="AT353" s="18" t="s">
        <v>169</v>
      </c>
      <c r="AU353" s="18" t="s">
        <v>88</v>
      </c>
    </row>
    <row r="354" spans="2:65" s="11" customFormat="1" ht="22.9" customHeight="1" x14ac:dyDescent="0.2">
      <c r="B354" s="117"/>
      <c r="D354" s="118" t="s">
        <v>74</v>
      </c>
      <c r="E354" s="127" t="s">
        <v>564</v>
      </c>
      <c r="F354" s="127" t="s">
        <v>565</v>
      </c>
      <c r="I354" s="120"/>
      <c r="J354" s="128">
        <f>BK354</f>
        <v>0</v>
      </c>
      <c r="L354" s="117"/>
      <c r="M354" s="122"/>
      <c r="P354" s="123">
        <f>SUM(P355:P445)</f>
        <v>0</v>
      </c>
      <c r="R354" s="123">
        <f>SUM(R355:R445)</f>
        <v>2.0535785799999995</v>
      </c>
      <c r="T354" s="123">
        <f>SUM(T355:T445)</f>
        <v>6.7600000000000004E-3</v>
      </c>
      <c r="U354" s="330"/>
      <c r="V354" s="1" t="str">
        <f t="shared" si="3"/>
        <v/>
      </c>
      <c r="AR354" s="118" t="s">
        <v>88</v>
      </c>
      <c r="AT354" s="125" t="s">
        <v>74</v>
      </c>
      <c r="AU354" s="125" t="s">
        <v>82</v>
      </c>
      <c r="AY354" s="118" t="s">
        <v>150</v>
      </c>
      <c r="BK354" s="126">
        <f>SUM(BK355:BK445)</f>
        <v>0</v>
      </c>
    </row>
    <row r="355" spans="2:65" s="1" customFormat="1" ht="24.2" customHeight="1" x14ac:dyDescent="0.2">
      <c r="B355" s="33"/>
      <c r="C355" s="129" t="s">
        <v>566</v>
      </c>
      <c r="D355" s="129" t="s">
        <v>153</v>
      </c>
      <c r="E355" s="130" t="s">
        <v>567</v>
      </c>
      <c r="F355" s="131" t="s">
        <v>568</v>
      </c>
      <c r="G355" s="132" t="s">
        <v>165</v>
      </c>
      <c r="H355" s="133">
        <v>17.331</v>
      </c>
      <c r="I355" s="134"/>
      <c r="J355" s="135">
        <f>ROUND(I355*H355,2)</f>
        <v>0</v>
      </c>
      <c r="K355" s="131" t="s">
        <v>19</v>
      </c>
      <c r="L355" s="33"/>
      <c r="M355" s="136" t="s">
        <v>19</v>
      </c>
      <c r="N355" s="137" t="s">
        <v>47</v>
      </c>
      <c r="P355" s="138">
        <f>O355*H355</f>
        <v>0</v>
      </c>
      <c r="Q355" s="138">
        <v>4.428E-2</v>
      </c>
      <c r="R355" s="138">
        <f>Q355*H355</f>
        <v>0.76741667999999996</v>
      </c>
      <c r="S355" s="138">
        <v>0</v>
      </c>
      <c r="T355" s="138">
        <f>S355*H355</f>
        <v>0</v>
      </c>
      <c r="U355" s="331" t="s">
        <v>167</v>
      </c>
      <c r="V355" s="1">
        <f t="shared" si="3"/>
        <v>0</v>
      </c>
      <c r="AR355" s="140" t="s">
        <v>205</v>
      </c>
      <c r="AT355" s="140" t="s">
        <v>153</v>
      </c>
      <c r="AU355" s="140" t="s">
        <v>88</v>
      </c>
      <c r="AY355" s="18" t="s">
        <v>150</v>
      </c>
      <c r="BE355" s="141">
        <f>IF(N355="základní",J355,0)</f>
        <v>0</v>
      </c>
      <c r="BF355" s="141">
        <f>IF(N355="snížená",J355,0)</f>
        <v>0</v>
      </c>
      <c r="BG355" s="141">
        <f>IF(N355="zákl. přenesená",J355,0)</f>
        <v>0</v>
      </c>
      <c r="BH355" s="141">
        <f>IF(N355="sníž. přenesená",J355,0)</f>
        <v>0</v>
      </c>
      <c r="BI355" s="141">
        <f>IF(N355="nulová",J355,0)</f>
        <v>0</v>
      </c>
      <c r="BJ355" s="18" t="s">
        <v>88</v>
      </c>
      <c r="BK355" s="141">
        <f>ROUND(I355*H355,2)</f>
        <v>0</v>
      </c>
      <c r="BL355" s="18" t="s">
        <v>205</v>
      </c>
      <c r="BM355" s="140" t="s">
        <v>569</v>
      </c>
    </row>
    <row r="356" spans="2:65" s="12" customFormat="1" ht="11.25" x14ac:dyDescent="0.2">
      <c r="B356" s="142"/>
      <c r="D356" s="143" t="s">
        <v>159</v>
      </c>
      <c r="E356" s="144" t="s">
        <v>19</v>
      </c>
      <c r="F356" s="145" t="s">
        <v>570</v>
      </c>
      <c r="H356" s="144" t="s">
        <v>19</v>
      </c>
      <c r="I356" s="146"/>
      <c r="L356" s="142"/>
      <c r="M356" s="147"/>
      <c r="U356" s="332"/>
      <c r="V356" s="1" t="str">
        <f t="shared" si="3"/>
        <v/>
      </c>
      <c r="AT356" s="144" t="s">
        <v>159</v>
      </c>
      <c r="AU356" s="144" t="s">
        <v>88</v>
      </c>
      <c r="AV356" s="12" t="s">
        <v>82</v>
      </c>
      <c r="AW356" s="12" t="s">
        <v>36</v>
      </c>
      <c r="AX356" s="12" t="s">
        <v>75</v>
      </c>
      <c r="AY356" s="144" t="s">
        <v>150</v>
      </c>
    </row>
    <row r="357" spans="2:65" s="13" customFormat="1" ht="11.25" x14ac:dyDescent="0.2">
      <c r="B357" s="148"/>
      <c r="D357" s="143" t="s">
        <v>159</v>
      </c>
      <c r="E357" s="149" t="s">
        <v>19</v>
      </c>
      <c r="F357" s="150" t="s">
        <v>571</v>
      </c>
      <c r="H357" s="151">
        <v>17.331</v>
      </c>
      <c r="I357" s="152"/>
      <c r="L357" s="148"/>
      <c r="M357" s="153"/>
      <c r="U357" s="333"/>
      <c r="V357" s="1" t="str">
        <f t="shared" si="3"/>
        <v/>
      </c>
      <c r="AT357" s="149" t="s">
        <v>159</v>
      </c>
      <c r="AU357" s="149" t="s">
        <v>88</v>
      </c>
      <c r="AV357" s="13" t="s">
        <v>88</v>
      </c>
      <c r="AW357" s="13" t="s">
        <v>36</v>
      </c>
      <c r="AX357" s="13" t="s">
        <v>75</v>
      </c>
      <c r="AY357" s="149" t="s">
        <v>150</v>
      </c>
    </row>
    <row r="358" spans="2:65" s="14" customFormat="1" ht="11.25" x14ac:dyDescent="0.2">
      <c r="B358" s="154"/>
      <c r="D358" s="143" t="s">
        <v>159</v>
      </c>
      <c r="E358" s="155" t="s">
        <v>19</v>
      </c>
      <c r="F358" s="156" t="s">
        <v>162</v>
      </c>
      <c r="H358" s="157">
        <v>17.331</v>
      </c>
      <c r="I358" s="158"/>
      <c r="L358" s="154"/>
      <c r="M358" s="159"/>
      <c r="U358" s="334"/>
      <c r="V358" s="1" t="str">
        <f t="shared" si="3"/>
        <v/>
      </c>
      <c r="AT358" s="155" t="s">
        <v>159</v>
      </c>
      <c r="AU358" s="155" t="s">
        <v>88</v>
      </c>
      <c r="AV358" s="14" t="s">
        <v>157</v>
      </c>
      <c r="AW358" s="14" t="s">
        <v>36</v>
      </c>
      <c r="AX358" s="14" t="s">
        <v>82</v>
      </c>
      <c r="AY358" s="155" t="s">
        <v>150</v>
      </c>
    </row>
    <row r="359" spans="2:65" s="1" customFormat="1" ht="33" customHeight="1" x14ac:dyDescent="0.2">
      <c r="B359" s="33"/>
      <c r="C359" s="129" t="s">
        <v>572</v>
      </c>
      <c r="D359" s="129" t="s">
        <v>153</v>
      </c>
      <c r="E359" s="130" t="s">
        <v>573</v>
      </c>
      <c r="F359" s="131" t="s">
        <v>574</v>
      </c>
      <c r="G359" s="132" t="s">
        <v>165</v>
      </c>
      <c r="H359" s="133">
        <v>26.123999999999999</v>
      </c>
      <c r="I359" s="134"/>
      <c r="J359" s="135">
        <f>ROUND(I359*H359,2)</f>
        <v>0</v>
      </c>
      <c r="K359" s="131" t="s">
        <v>19</v>
      </c>
      <c r="L359" s="33"/>
      <c r="M359" s="136" t="s">
        <v>19</v>
      </c>
      <c r="N359" s="137" t="s">
        <v>47</v>
      </c>
      <c r="P359" s="138">
        <f>O359*H359</f>
        <v>0</v>
      </c>
      <c r="Q359" s="138">
        <v>2.7199999999999998E-2</v>
      </c>
      <c r="R359" s="138">
        <f>Q359*H359</f>
        <v>0.71057279999999989</v>
      </c>
      <c r="S359" s="138">
        <v>0</v>
      </c>
      <c r="T359" s="138">
        <f>S359*H359</f>
        <v>0</v>
      </c>
      <c r="U359" s="331" t="s">
        <v>167</v>
      </c>
      <c r="V359" s="1">
        <f t="shared" si="3"/>
        <v>0</v>
      </c>
      <c r="AR359" s="140" t="s">
        <v>205</v>
      </c>
      <c r="AT359" s="140" t="s">
        <v>153</v>
      </c>
      <c r="AU359" s="140" t="s">
        <v>88</v>
      </c>
      <c r="AY359" s="18" t="s">
        <v>150</v>
      </c>
      <c r="BE359" s="141">
        <f>IF(N359="základní",J359,0)</f>
        <v>0</v>
      </c>
      <c r="BF359" s="141">
        <f>IF(N359="snížená",J359,0)</f>
        <v>0</v>
      </c>
      <c r="BG359" s="141">
        <f>IF(N359="zákl. přenesená",J359,0)</f>
        <v>0</v>
      </c>
      <c r="BH359" s="141">
        <f>IF(N359="sníž. přenesená",J359,0)</f>
        <v>0</v>
      </c>
      <c r="BI359" s="141">
        <f>IF(N359="nulová",J359,0)</f>
        <v>0</v>
      </c>
      <c r="BJ359" s="18" t="s">
        <v>88</v>
      </c>
      <c r="BK359" s="141">
        <f>ROUND(I359*H359,2)</f>
        <v>0</v>
      </c>
      <c r="BL359" s="18" t="s">
        <v>205</v>
      </c>
      <c r="BM359" s="140" t="s">
        <v>575</v>
      </c>
    </row>
    <row r="360" spans="2:65" s="12" customFormat="1" ht="11.25" x14ac:dyDescent="0.2">
      <c r="B360" s="142"/>
      <c r="D360" s="143" t="s">
        <v>159</v>
      </c>
      <c r="E360" s="144" t="s">
        <v>19</v>
      </c>
      <c r="F360" s="145" t="s">
        <v>576</v>
      </c>
      <c r="H360" s="144" t="s">
        <v>19</v>
      </c>
      <c r="I360" s="146"/>
      <c r="L360" s="142"/>
      <c r="M360" s="147"/>
      <c r="U360" s="332"/>
      <c r="V360" s="1" t="str">
        <f t="shared" si="3"/>
        <v/>
      </c>
      <c r="AT360" s="144" t="s">
        <v>159</v>
      </c>
      <c r="AU360" s="144" t="s">
        <v>88</v>
      </c>
      <c r="AV360" s="12" t="s">
        <v>82</v>
      </c>
      <c r="AW360" s="12" t="s">
        <v>36</v>
      </c>
      <c r="AX360" s="12" t="s">
        <v>75</v>
      </c>
      <c r="AY360" s="144" t="s">
        <v>150</v>
      </c>
    </row>
    <row r="361" spans="2:65" s="13" customFormat="1" ht="11.25" x14ac:dyDescent="0.2">
      <c r="B361" s="148"/>
      <c r="D361" s="143" t="s">
        <v>159</v>
      </c>
      <c r="E361" s="149" t="s">
        <v>19</v>
      </c>
      <c r="F361" s="150" t="s">
        <v>577</v>
      </c>
      <c r="H361" s="151">
        <v>17.856000000000002</v>
      </c>
      <c r="I361" s="152"/>
      <c r="L361" s="148"/>
      <c r="M361" s="153"/>
      <c r="U361" s="333"/>
      <c r="V361" s="1" t="str">
        <f t="shared" ref="V361:V424" si="4">IF(U361="investice",J361,"")</f>
        <v/>
      </c>
      <c r="AT361" s="149" t="s">
        <v>159</v>
      </c>
      <c r="AU361" s="149" t="s">
        <v>88</v>
      </c>
      <c r="AV361" s="13" t="s">
        <v>88</v>
      </c>
      <c r="AW361" s="13" t="s">
        <v>36</v>
      </c>
      <c r="AX361" s="13" t="s">
        <v>75</v>
      </c>
      <c r="AY361" s="149" t="s">
        <v>150</v>
      </c>
    </row>
    <row r="362" spans="2:65" s="13" customFormat="1" ht="11.25" x14ac:dyDescent="0.2">
      <c r="B362" s="148"/>
      <c r="D362" s="143" t="s">
        <v>159</v>
      </c>
      <c r="E362" s="149" t="s">
        <v>19</v>
      </c>
      <c r="F362" s="150" t="s">
        <v>578</v>
      </c>
      <c r="H362" s="151">
        <v>8.2680000000000007</v>
      </c>
      <c r="I362" s="152"/>
      <c r="L362" s="148"/>
      <c r="M362" s="153"/>
      <c r="U362" s="333"/>
      <c r="V362" s="1" t="str">
        <f t="shared" si="4"/>
        <v/>
      </c>
      <c r="AT362" s="149" t="s">
        <v>159</v>
      </c>
      <c r="AU362" s="149" t="s">
        <v>88</v>
      </c>
      <c r="AV362" s="13" t="s">
        <v>88</v>
      </c>
      <c r="AW362" s="13" t="s">
        <v>36</v>
      </c>
      <c r="AX362" s="13" t="s">
        <v>75</v>
      </c>
      <c r="AY362" s="149" t="s">
        <v>150</v>
      </c>
    </row>
    <row r="363" spans="2:65" s="14" customFormat="1" ht="11.25" x14ac:dyDescent="0.2">
      <c r="B363" s="154"/>
      <c r="D363" s="143" t="s">
        <v>159</v>
      </c>
      <c r="E363" s="155" t="s">
        <v>19</v>
      </c>
      <c r="F363" s="156" t="s">
        <v>162</v>
      </c>
      <c r="H363" s="157">
        <v>26.124000000000002</v>
      </c>
      <c r="I363" s="158"/>
      <c r="L363" s="154"/>
      <c r="M363" s="159"/>
      <c r="U363" s="334"/>
      <c r="V363" s="1" t="str">
        <f t="shared" si="4"/>
        <v/>
      </c>
      <c r="AT363" s="155" t="s">
        <v>159</v>
      </c>
      <c r="AU363" s="155" t="s">
        <v>88</v>
      </c>
      <c r="AV363" s="14" t="s">
        <v>157</v>
      </c>
      <c r="AW363" s="14" t="s">
        <v>36</v>
      </c>
      <c r="AX363" s="14" t="s">
        <v>82</v>
      </c>
      <c r="AY363" s="155" t="s">
        <v>150</v>
      </c>
    </row>
    <row r="364" spans="2:65" s="1" customFormat="1" ht="37.9" customHeight="1" x14ac:dyDescent="0.2">
      <c r="B364" s="33"/>
      <c r="C364" s="129" t="s">
        <v>579</v>
      </c>
      <c r="D364" s="129" t="s">
        <v>153</v>
      </c>
      <c r="E364" s="130" t="s">
        <v>580</v>
      </c>
      <c r="F364" s="131" t="s">
        <v>581</v>
      </c>
      <c r="G364" s="132" t="s">
        <v>165</v>
      </c>
      <c r="H364" s="133">
        <v>6.82</v>
      </c>
      <c r="I364" s="134"/>
      <c r="J364" s="135">
        <f>ROUND(I364*H364,2)</f>
        <v>0</v>
      </c>
      <c r="K364" s="131" t="s">
        <v>166</v>
      </c>
      <c r="L364" s="33"/>
      <c r="M364" s="136" t="s">
        <v>19</v>
      </c>
      <c r="N364" s="137" t="s">
        <v>47</v>
      </c>
      <c r="P364" s="138">
        <f>O364*H364</f>
        <v>0</v>
      </c>
      <c r="Q364" s="138">
        <v>2.963E-2</v>
      </c>
      <c r="R364" s="138">
        <f>Q364*H364</f>
        <v>0.20207660000000002</v>
      </c>
      <c r="S364" s="138">
        <v>0</v>
      </c>
      <c r="T364" s="138">
        <f>S364*H364</f>
        <v>0</v>
      </c>
      <c r="U364" s="331" t="s">
        <v>167</v>
      </c>
      <c r="V364" s="1">
        <f t="shared" si="4"/>
        <v>0</v>
      </c>
      <c r="AR364" s="140" t="s">
        <v>205</v>
      </c>
      <c r="AT364" s="140" t="s">
        <v>153</v>
      </c>
      <c r="AU364" s="140" t="s">
        <v>88</v>
      </c>
      <c r="AY364" s="18" t="s">
        <v>150</v>
      </c>
      <c r="BE364" s="141">
        <f>IF(N364="základní",J364,0)</f>
        <v>0</v>
      </c>
      <c r="BF364" s="141">
        <f>IF(N364="snížená",J364,0)</f>
        <v>0</v>
      </c>
      <c r="BG364" s="141">
        <f>IF(N364="zákl. přenesená",J364,0)</f>
        <v>0</v>
      </c>
      <c r="BH364" s="141">
        <f>IF(N364="sníž. přenesená",J364,0)</f>
        <v>0</v>
      </c>
      <c r="BI364" s="141">
        <f>IF(N364="nulová",J364,0)</f>
        <v>0</v>
      </c>
      <c r="BJ364" s="18" t="s">
        <v>88</v>
      </c>
      <c r="BK364" s="141">
        <f>ROUND(I364*H364,2)</f>
        <v>0</v>
      </c>
      <c r="BL364" s="18" t="s">
        <v>205</v>
      </c>
      <c r="BM364" s="140" t="s">
        <v>582</v>
      </c>
    </row>
    <row r="365" spans="2:65" s="1" customFormat="1" ht="11.25" x14ac:dyDescent="0.2">
      <c r="B365" s="33"/>
      <c r="D365" s="160" t="s">
        <v>169</v>
      </c>
      <c r="F365" s="161" t="s">
        <v>583</v>
      </c>
      <c r="I365" s="162"/>
      <c r="L365" s="33"/>
      <c r="M365" s="163"/>
      <c r="U365" s="335"/>
      <c r="V365" s="1" t="str">
        <f t="shared" si="4"/>
        <v/>
      </c>
      <c r="AT365" s="18" t="s">
        <v>169</v>
      </c>
      <c r="AU365" s="18" t="s">
        <v>88</v>
      </c>
    </row>
    <row r="366" spans="2:65" s="12" customFormat="1" ht="11.25" x14ac:dyDescent="0.2">
      <c r="B366" s="142"/>
      <c r="D366" s="143" t="s">
        <v>159</v>
      </c>
      <c r="E366" s="144" t="s">
        <v>19</v>
      </c>
      <c r="F366" s="145" t="s">
        <v>584</v>
      </c>
      <c r="H366" s="144" t="s">
        <v>19</v>
      </c>
      <c r="I366" s="146"/>
      <c r="L366" s="142"/>
      <c r="M366" s="147"/>
      <c r="U366" s="332"/>
      <c r="V366" s="1" t="str">
        <f t="shared" si="4"/>
        <v/>
      </c>
      <c r="AT366" s="144" t="s">
        <v>159</v>
      </c>
      <c r="AU366" s="144" t="s">
        <v>88</v>
      </c>
      <c r="AV366" s="12" t="s">
        <v>82</v>
      </c>
      <c r="AW366" s="12" t="s">
        <v>36</v>
      </c>
      <c r="AX366" s="12" t="s">
        <v>75</v>
      </c>
      <c r="AY366" s="144" t="s">
        <v>150</v>
      </c>
    </row>
    <row r="367" spans="2:65" s="13" customFormat="1" ht="11.25" x14ac:dyDescent="0.2">
      <c r="B367" s="148"/>
      <c r="D367" s="143" t="s">
        <v>159</v>
      </c>
      <c r="E367" s="149" t="s">
        <v>19</v>
      </c>
      <c r="F367" s="150" t="s">
        <v>585</v>
      </c>
      <c r="H367" s="151">
        <v>3.12</v>
      </c>
      <c r="I367" s="152"/>
      <c r="L367" s="148"/>
      <c r="M367" s="153"/>
      <c r="U367" s="333"/>
      <c r="V367" s="1" t="str">
        <f t="shared" si="4"/>
        <v/>
      </c>
      <c r="AT367" s="149" t="s">
        <v>159</v>
      </c>
      <c r="AU367" s="149" t="s">
        <v>88</v>
      </c>
      <c r="AV367" s="13" t="s">
        <v>88</v>
      </c>
      <c r="AW367" s="13" t="s">
        <v>36</v>
      </c>
      <c r="AX367" s="13" t="s">
        <v>75</v>
      </c>
      <c r="AY367" s="149" t="s">
        <v>150</v>
      </c>
    </row>
    <row r="368" spans="2:65" s="13" customFormat="1" ht="11.25" x14ac:dyDescent="0.2">
      <c r="B368" s="148"/>
      <c r="D368" s="143" t="s">
        <v>159</v>
      </c>
      <c r="E368" s="149" t="s">
        <v>19</v>
      </c>
      <c r="F368" s="150" t="s">
        <v>586</v>
      </c>
      <c r="H368" s="151">
        <v>0.52</v>
      </c>
      <c r="I368" s="152"/>
      <c r="L368" s="148"/>
      <c r="M368" s="153"/>
      <c r="U368" s="333"/>
      <c r="V368" s="1" t="str">
        <f t="shared" si="4"/>
        <v/>
      </c>
      <c r="AT368" s="149" t="s">
        <v>159</v>
      </c>
      <c r="AU368" s="149" t="s">
        <v>88</v>
      </c>
      <c r="AV368" s="13" t="s">
        <v>88</v>
      </c>
      <c r="AW368" s="13" t="s">
        <v>36</v>
      </c>
      <c r="AX368" s="13" t="s">
        <v>75</v>
      </c>
      <c r="AY368" s="149" t="s">
        <v>150</v>
      </c>
    </row>
    <row r="369" spans="2:65" s="13" customFormat="1" ht="11.25" x14ac:dyDescent="0.2">
      <c r="B369" s="148"/>
      <c r="D369" s="143" t="s">
        <v>159</v>
      </c>
      <c r="E369" s="149" t="s">
        <v>19</v>
      </c>
      <c r="F369" s="150" t="s">
        <v>587</v>
      </c>
      <c r="H369" s="151">
        <v>3.18</v>
      </c>
      <c r="I369" s="152"/>
      <c r="L369" s="148"/>
      <c r="M369" s="153"/>
      <c r="U369" s="333"/>
      <c r="V369" s="1" t="str">
        <f t="shared" si="4"/>
        <v/>
      </c>
      <c r="AT369" s="149" t="s">
        <v>159</v>
      </c>
      <c r="AU369" s="149" t="s">
        <v>88</v>
      </c>
      <c r="AV369" s="13" t="s">
        <v>88</v>
      </c>
      <c r="AW369" s="13" t="s">
        <v>36</v>
      </c>
      <c r="AX369" s="13" t="s">
        <v>75</v>
      </c>
      <c r="AY369" s="149" t="s">
        <v>150</v>
      </c>
    </row>
    <row r="370" spans="2:65" s="14" customFormat="1" ht="11.25" x14ac:dyDescent="0.2">
      <c r="B370" s="154"/>
      <c r="D370" s="143" t="s">
        <v>159</v>
      </c>
      <c r="E370" s="155" t="s">
        <v>19</v>
      </c>
      <c r="F370" s="156" t="s">
        <v>162</v>
      </c>
      <c r="H370" s="157">
        <v>6.82</v>
      </c>
      <c r="I370" s="158"/>
      <c r="L370" s="154"/>
      <c r="M370" s="159"/>
      <c r="U370" s="334"/>
      <c r="V370" s="1" t="str">
        <f t="shared" si="4"/>
        <v/>
      </c>
      <c r="AT370" s="155" t="s">
        <v>159</v>
      </c>
      <c r="AU370" s="155" t="s">
        <v>88</v>
      </c>
      <c r="AV370" s="14" t="s">
        <v>157</v>
      </c>
      <c r="AW370" s="14" t="s">
        <v>36</v>
      </c>
      <c r="AX370" s="14" t="s">
        <v>82</v>
      </c>
      <c r="AY370" s="155" t="s">
        <v>150</v>
      </c>
    </row>
    <row r="371" spans="2:65" s="1" customFormat="1" ht="16.5" customHeight="1" x14ac:dyDescent="0.2">
      <c r="B371" s="33"/>
      <c r="C371" s="129" t="s">
        <v>588</v>
      </c>
      <c r="D371" s="129" t="s">
        <v>153</v>
      </c>
      <c r="E371" s="130" t="s">
        <v>589</v>
      </c>
      <c r="F371" s="131" t="s">
        <v>590</v>
      </c>
      <c r="G371" s="132" t="s">
        <v>165</v>
      </c>
      <c r="H371" s="133">
        <v>12.401999999999999</v>
      </c>
      <c r="I371" s="134"/>
      <c r="J371" s="135">
        <f>ROUND(I371*H371,2)</f>
        <v>0</v>
      </c>
      <c r="K371" s="131" t="s">
        <v>19</v>
      </c>
      <c r="L371" s="33"/>
      <c r="M371" s="136" t="s">
        <v>19</v>
      </c>
      <c r="N371" s="137" t="s">
        <v>47</v>
      </c>
      <c r="P371" s="138">
        <f>O371*H371</f>
        <v>0</v>
      </c>
      <c r="Q371" s="138">
        <v>0</v>
      </c>
      <c r="R371" s="138">
        <f>Q371*H371</f>
        <v>0</v>
      </c>
      <c r="S371" s="138">
        <v>0</v>
      </c>
      <c r="T371" s="138">
        <f>S371*H371</f>
        <v>0</v>
      </c>
      <c r="U371" s="331" t="s">
        <v>167</v>
      </c>
      <c r="V371" s="1">
        <f t="shared" si="4"/>
        <v>0</v>
      </c>
      <c r="AR371" s="140" t="s">
        <v>205</v>
      </c>
      <c r="AT371" s="140" t="s">
        <v>153</v>
      </c>
      <c r="AU371" s="140" t="s">
        <v>88</v>
      </c>
      <c r="AY371" s="18" t="s">
        <v>150</v>
      </c>
      <c r="BE371" s="141">
        <f>IF(N371="základní",J371,0)</f>
        <v>0</v>
      </c>
      <c r="BF371" s="141">
        <f>IF(N371="snížená",J371,0)</f>
        <v>0</v>
      </c>
      <c r="BG371" s="141">
        <f>IF(N371="zákl. přenesená",J371,0)</f>
        <v>0</v>
      </c>
      <c r="BH371" s="141">
        <f>IF(N371="sníž. přenesená",J371,0)</f>
        <v>0</v>
      </c>
      <c r="BI371" s="141">
        <f>IF(N371="nulová",J371,0)</f>
        <v>0</v>
      </c>
      <c r="BJ371" s="18" t="s">
        <v>88</v>
      </c>
      <c r="BK371" s="141">
        <f>ROUND(I371*H371,2)</f>
        <v>0</v>
      </c>
      <c r="BL371" s="18" t="s">
        <v>205</v>
      </c>
      <c r="BM371" s="140" t="s">
        <v>591</v>
      </c>
    </row>
    <row r="372" spans="2:65" s="12" customFormat="1" ht="11.25" x14ac:dyDescent="0.2">
      <c r="B372" s="142"/>
      <c r="D372" s="143" t="s">
        <v>159</v>
      </c>
      <c r="E372" s="144" t="s">
        <v>19</v>
      </c>
      <c r="F372" s="145" t="s">
        <v>592</v>
      </c>
      <c r="H372" s="144" t="s">
        <v>19</v>
      </c>
      <c r="I372" s="146"/>
      <c r="L372" s="142"/>
      <c r="M372" s="147"/>
      <c r="U372" s="332"/>
      <c r="V372" s="1" t="str">
        <f t="shared" si="4"/>
        <v/>
      </c>
      <c r="AT372" s="144" t="s">
        <v>159</v>
      </c>
      <c r="AU372" s="144" t="s">
        <v>88</v>
      </c>
      <c r="AV372" s="12" t="s">
        <v>82</v>
      </c>
      <c r="AW372" s="12" t="s">
        <v>36</v>
      </c>
      <c r="AX372" s="12" t="s">
        <v>75</v>
      </c>
      <c r="AY372" s="144" t="s">
        <v>150</v>
      </c>
    </row>
    <row r="373" spans="2:65" s="13" customFormat="1" ht="11.25" x14ac:dyDescent="0.2">
      <c r="B373" s="148"/>
      <c r="D373" s="143" t="s">
        <v>159</v>
      </c>
      <c r="E373" s="149" t="s">
        <v>19</v>
      </c>
      <c r="F373" s="150" t="s">
        <v>593</v>
      </c>
      <c r="H373" s="151">
        <v>12.401999999999999</v>
      </c>
      <c r="I373" s="152"/>
      <c r="L373" s="148"/>
      <c r="M373" s="153"/>
      <c r="U373" s="333"/>
      <c r="V373" s="1" t="str">
        <f t="shared" si="4"/>
        <v/>
      </c>
      <c r="AT373" s="149" t="s">
        <v>159</v>
      </c>
      <c r="AU373" s="149" t="s">
        <v>88</v>
      </c>
      <c r="AV373" s="13" t="s">
        <v>88</v>
      </c>
      <c r="AW373" s="13" t="s">
        <v>36</v>
      </c>
      <c r="AX373" s="13" t="s">
        <v>75</v>
      </c>
      <c r="AY373" s="149" t="s">
        <v>150</v>
      </c>
    </row>
    <row r="374" spans="2:65" s="14" customFormat="1" ht="11.25" x14ac:dyDescent="0.2">
      <c r="B374" s="154"/>
      <c r="D374" s="143" t="s">
        <v>159</v>
      </c>
      <c r="E374" s="155" t="s">
        <v>19</v>
      </c>
      <c r="F374" s="156" t="s">
        <v>162</v>
      </c>
      <c r="H374" s="157">
        <v>12.401999999999999</v>
      </c>
      <c r="I374" s="158"/>
      <c r="L374" s="154"/>
      <c r="M374" s="159"/>
      <c r="U374" s="334"/>
      <c r="V374" s="1" t="str">
        <f t="shared" si="4"/>
        <v/>
      </c>
      <c r="AT374" s="155" t="s">
        <v>159</v>
      </c>
      <c r="AU374" s="155" t="s">
        <v>88</v>
      </c>
      <c r="AV374" s="14" t="s">
        <v>157</v>
      </c>
      <c r="AW374" s="14" t="s">
        <v>36</v>
      </c>
      <c r="AX374" s="14" t="s">
        <v>82</v>
      </c>
      <c r="AY374" s="155" t="s">
        <v>150</v>
      </c>
    </row>
    <row r="375" spans="2:65" s="1" customFormat="1" ht="24.2" customHeight="1" x14ac:dyDescent="0.2">
      <c r="B375" s="33"/>
      <c r="C375" s="129" t="s">
        <v>594</v>
      </c>
      <c r="D375" s="129" t="s">
        <v>153</v>
      </c>
      <c r="E375" s="130" t="s">
        <v>595</v>
      </c>
      <c r="F375" s="131" t="s">
        <v>596</v>
      </c>
      <c r="G375" s="132" t="s">
        <v>156</v>
      </c>
      <c r="H375" s="133">
        <v>3.8</v>
      </c>
      <c r="I375" s="134"/>
      <c r="J375" s="135">
        <f>ROUND(I375*H375,2)</f>
        <v>0</v>
      </c>
      <c r="K375" s="131" t="s">
        <v>166</v>
      </c>
      <c r="L375" s="33"/>
      <c r="M375" s="136" t="s">
        <v>19</v>
      </c>
      <c r="N375" s="137" t="s">
        <v>47</v>
      </c>
      <c r="P375" s="138">
        <f>O375*H375</f>
        <v>0</v>
      </c>
      <c r="Q375" s="138">
        <v>9.1E-4</v>
      </c>
      <c r="R375" s="138">
        <f>Q375*H375</f>
        <v>3.4579999999999997E-3</v>
      </c>
      <c r="S375" s="138">
        <v>0</v>
      </c>
      <c r="T375" s="138">
        <f>S375*H375</f>
        <v>0</v>
      </c>
      <c r="U375" s="331" t="s">
        <v>167</v>
      </c>
      <c r="V375" s="1">
        <f t="shared" si="4"/>
        <v>0</v>
      </c>
      <c r="AR375" s="140" t="s">
        <v>205</v>
      </c>
      <c r="AT375" s="140" t="s">
        <v>153</v>
      </c>
      <c r="AU375" s="140" t="s">
        <v>88</v>
      </c>
      <c r="AY375" s="18" t="s">
        <v>150</v>
      </c>
      <c r="BE375" s="141">
        <f>IF(N375="základní",J375,0)</f>
        <v>0</v>
      </c>
      <c r="BF375" s="141">
        <f>IF(N375="snížená",J375,0)</f>
        <v>0</v>
      </c>
      <c r="BG375" s="141">
        <f>IF(N375="zákl. přenesená",J375,0)</f>
        <v>0</v>
      </c>
      <c r="BH375" s="141">
        <f>IF(N375="sníž. přenesená",J375,0)</f>
        <v>0</v>
      </c>
      <c r="BI375" s="141">
        <f>IF(N375="nulová",J375,0)</f>
        <v>0</v>
      </c>
      <c r="BJ375" s="18" t="s">
        <v>88</v>
      </c>
      <c r="BK375" s="141">
        <f>ROUND(I375*H375,2)</f>
        <v>0</v>
      </c>
      <c r="BL375" s="18" t="s">
        <v>205</v>
      </c>
      <c r="BM375" s="140" t="s">
        <v>597</v>
      </c>
    </row>
    <row r="376" spans="2:65" s="1" customFormat="1" ht="11.25" x14ac:dyDescent="0.2">
      <c r="B376" s="33"/>
      <c r="D376" s="160" t="s">
        <v>169</v>
      </c>
      <c r="F376" s="161" t="s">
        <v>598</v>
      </c>
      <c r="I376" s="162"/>
      <c r="L376" s="33"/>
      <c r="M376" s="163"/>
      <c r="U376" s="335"/>
      <c r="V376" s="1" t="str">
        <f t="shared" si="4"/>
        <v/>
      </c>
      <c r="AT376" s="18" t="s">
        <v>169</v>
      </c>
      <c r="AU376" s="18" t="s">
        <v>88</v>
      </c>
    </row>
    <row r="377" spans="2:65" s="13" customFormat="1" ht="11.25" x14ac:dyDescent="0.2">
      <c r="B377" s="148"/>
      <c r="D377" s="143" t="s">
        <v>159</v>
      </c>
      <c r="E377" s="149" t="s">
        <v>19</v>
      </c>
      <c r="F377" s="150" t="s">
        <v>599</v>
      </c>
      <c r="H377" s="151">
        <v>3.8</v>
      </c>
      <c r="I377" s="152"/>
      <c r="L377" s="148"/>
      <c r="M377" s="153"/>
      <c r="U377" s="333"/>
      <c r="V377" s="1" t="str">
        <f t="shared" si="4"/>
        <v/>
      </c>
      <c r="AT377" s="149" t="s">
        <v>159</v>
      </c>
      <c r="AU377" s="149" t="s">
        <v>88</v>
      </c>
      <c r="AV377" s="13" t="s">
        <v>88</v>
      </c>
      <c r="AW377" s="13" t="s">
        <v>36</v>
      </c>
      <c r="AX377" s="13" t="s">
        <v>75</v>
      </c>
      <c r="AY377" s="149" t="s">
        <v>150</v>
      </c>
    </row>
    <row r="378" spans="2:65" s="14" customFormat="1" ht="11.25" x14ac:dyDescent="0.2">
      <c r="B378" s="154"/>
      <c r="D378" s="143" t="s">
        <v>159</v>
      </c>
      <c r="E378" s="155" t="s">
        <v>19</v>
      </c>
      <c r="F378" s="156" t="s">
        <v>162</v>
      </c>
      <c r="H378" s="157">
        <v>3.8</v>
      </c>
      <c r="I378" s="158"/>
      <c r="L378" s="154"/>
      <c r="M378" s="159"/>
      <c r="U378" s="334"/>
      <c r="V378" s="1" t="str">
        <f t="shared" si="4"/>
        <v/>
      </c>
      <c r="AT378" s="155" t="s">
        <v>159</v>
      </c>
      <c r="AU378" s="155" t="s">
        <v>88</v>
      </c>
      <c r="AV378" s="14" t="s">
        <v>157</v>
      </c>
      <c r="AW378" s="14" t="s">
        <v>36</v>
      </c>
      <c r="AX378" s="14" t="s">
        <v>82</v>
      </c>
      <c r="AY378" s="155" t="s">
        <v>150</v>
      </c>
    </row>
    <row r="379" spans="2:65" s="1" customFormat="1" ht="24.2" customHeight="1" x14ac:dyDescent="0.2">
      <c r="B379" s="33"/>
      <c r="C379" s="129" t="s">
        <v>600</v>
      </c>
      <c r="D379" s="129" t="s">
        <v>153</v>
      </c>
      <c r="E379" s="130" t="s">
        <v>601</v>
      </c>
      <c r="F379" s="131" t="s">
        <v>602</v>
      </c>
      <c r="G379" s="132" t="s">
        <v>156</v>
      </c>
      <c r="H379" s="133">
        <v>0.95</v>
      </c>
      <c r="I379" s="134"/>
      <c r="J379" s="135">
        <f>ROUND(I379*H379,2)</f>
        <v>0</v>
      </c>
      <c r="K379" s="131" t="s">
        <v>166</v>
      </c>
      <c r="L379" s="33"/>
      <c r="M379" s="136" t="s">
        <v>19</v>
      </c>
      <c r="N379" s="137" t="s">
        <v>47</v>
      </c>
      <c r="P379" s="138">
        <f>O379*H379</f>
        <v>0</v>
      </c>
      <c r="Q379" s="138">
        <v>5.1500000000000001E-3</v>
      </c>
      <c r="R379" s="138">
        <f>Q379*H379</f>
        <v>4.8925000000000001E-3</v>
      </c>
      <c r="S379" s="138">
        <v>0</v>
      </c>
      <c r="T379" s="138">
        <f>S379*H379</f>
        <v>0</v>
      </c>
      <c r="U379" s="331" t="s">
        <v>167</v>
      </c>
      <c r="V379" s="1">
        <f t="shared" si="4"/>
        <v>0</v>
      </c>
      <c r="AR379" s="140" t="s">
        <v>205</v>
      </c>
      <c r="AT379" s="140" t="s">
        <v>153</v>
      </c>
      <c r="AU379" s="140" t="s">
        <v>88</v>
      </c>
      <c r="AY379" s="18" t="s">
        <v>150</v>
      </c>
      <c r="BE379" s="141">
        <f>IF(N379="základní",J379,0)</f>
        <v>0</v>
      </c>
      <c r="BF379" s="141">
        <f>IF(N379="snížená",J379,0)</f>
        <v>0</v>
      </c>
      <c r="BG379" s="141">
        <f>IF(N379="zákl. přenesená",J379,0)</f>
        <v>0</v>
      </c>
      <c r="BH379" s="141">
        <f>IF(N379="sníž. přenesená",J379,0)</f>
        <v>0</v>
      </c>
      <c r="BI379" s="141">
        <f>IF(N379="nulová",J379,0)</f>
        <v>0</v>
      </c>
      <c r="BJ379" s="18" t="s">
        <v>88</v>
      </c>
      <c r="BK379" s="141">
        <f>ROUND(I379*H379,2)</f>
        <v>0</v>
      </c>
      <c r="BL379" s="18" t="s">
        <v>205</v>
      </c>
      <c r="BM379" s="140" t="s">
        <v>603</v>
      </c>
    </row>
    <row r="380" spans="2:65" s="1" customFormat="1" ht="11.25" x14ac:dyDescent="0.2">
      <c r="B380" s="33"/>
      <c r="D380" s="160" t="s">
        <v>169</v>
      </c>
      <c r="F380" s="161" t="s">
        <v>604</v>
      </c>
      <c r="I380" s="162"/>
      <c r="L380" s="33"/>
      <c r="M380" s="163"/>
      <c r="U380" s="335"/>
      <c r="V380" s="1" t="str">
        <f t="shared" si="4"/>
        <v/>
      </c>
      <c r="AT380" s="18" t="s">
        <v>169</v>
      </c>
      <c r="AU380" s="18" t="s">
        <v>88</v>
      </c>
    </row>
    <row r="381" spans="2:65" s="13" customFormat="1" ht="11.25" x14ac:dyDescent="0.2">
      <c r="B381" s="148"/>
      <c r="D381" s="143" t="s">
        <v>159</v>
      </c>
      <c r="E381" s="149" t="s">
        <v>19</v>
      </c>
      <c r="F381" s="150" t="s">
        <v>605</v>
      </c>
      <c r="H381" s="151">
        <v>0.95</v>
      </c>
      <c r="I381" s="152"/>
      <c r="L381" s="148"/>
      <c r="M381" s="153"/>
      <c r="U381" s="333"/>
      <c r="V381" s="1" t="str">
        <f t="shared" si="4"/>
        <v/>
      </c>
      <c r="AT381" s="149" t="s">
        <v>159</v>
      </c>
      <c r="AU381" s="149" t="s">
        <v>88</v>
      </c>
      <c r="AV381" s="13" t="s">
        <v>88</v>
      </c>
      <c r="AW381" s="13" t="s">
        <v>36</v>
      </c>
      <c r="AX381" s="13" t="s">
        <v>75</v>
      </c>
      <c r="AY381" s="149" t="s">
        <v>150</v>
      </c>
    </row>
    <row r="382" spans="2:65" s="14" customFormat="1" ht="11.25" x14ac:dyDescent="0.2">
      <c r="B382" s="154"/>
      <c r="D382" s="143" t="s">
        <v>159</v>
      </c>
      <c r="E382" s="155" t="s">
        <v>19</v>
      </c>
      <c r="F382" s="156" t="s">
        <v>162</v>
      </c>
      <c r="H382" s="157">
        <v>0.95</v>
      </c>
      <c r="I382" s="158"/>
      <c r="L382" s="154"/>
      <c r="M382" s="159"/>
      <c r="U382" s="334"/>
      <c r="V382" s="1" t="str">
        <f t="shared" si="4"/>
        <v/>
      </c>
      <c r="AT382" s="155" t="s">
        <v>159</v>
      </c>
      <c r="AU382" s="155" t="s">
        <v>88</v>
      </c>
      <c r="AV382" s="14" t="s">
        <v>157</v>
      </c>
      <c r="AW382" s="14" t="s">
        <v>36</v>
      </c>
      <c r="AX382" s="14" t="s">
        <v>82</v>
      </c>
      <c r="AY382" s="155" t="s">
        <v>150</v>
      </c>
    </row>
    <row r="383" spans="2:65" s="1" customFormat="1" ht="21.75" customHeight="1" x14ac:dyDescent="0.2">
      <c r="B383" s="33"/>
      <c r="C383" s="129" t="s">
        <v>606</v>
      </c>
      <c r="D383" s="129" t="s">
        <v>153</v>
      </c>
      <c r="E383" s="130" t="s">
        <v>607</v>
      </c>
      <c r="F383" s="131" t="s">
        <v>608</v>
      </c>
      <c r="G383" s="132" t="s">
        <v>178</v>
      </c>
      <c r="H383" s="133">
        <v>1</v>
      </c>
      <c r="I383" s="134"/>
      <c r="J383" s="135">
        <f>ROUND(I383*H383,2)</f>
        <v>0</v>
      </c>
      <c r="K383" s="131" t="s">
        <v>166</v>
      </c>
      <c r="L383" s="33"/>
      <c r="M383" s="136" t="s">
        <v>19</v>
      </c>
      <c r="N383" s="137" t="s">
        <v>47</v>
      </c>
      <c r="P383" s="138">
        <f>O383*H383</f>
        <v>0</v>
      </c>
      <c r="Q383" s="138">
        <v>1.0000000000000001E-5</v>
      </c>
      <c r="R383" s="138">
        <f>Q383*H383</f>
        <v>1.0000000000000001E-5</v>
      </c>
      <c r="S383" s="138">
        <v>0</v>
      </c>
      <c r="T383" s="138">
        <f>S383*H383</f>
        <v>0</v>
      </c>
      <c r="U383" s="331" t="s">
        <v>167</v>
      </c>
      <c r="V383" s="1">
        <f t="shared" si="4"/>
        <v>0</v>
      </c>
      <c r="AR383" s="140" t="s">
        <v>205</v>
      </c>
      <c r="AT383" s="140" t="s">
        <v>153</v>
      </c>
      <c r="AU383" s="140" t="s">
        <v>88</v>
      </c>
      <c r="AY383" s="18" t="s">
        <v>150</v>
      </c>
      <c r="BE383" s="141">
        <f>IF(N383="základní",J383,0)</f>
        <v>0</v>
      </c>
      <c r="BF383" s="141">
        <f>IF(N383="snížená",J383,0)</f>
        <v>0</v>
      </c>
      <c r="BG383" s="141">
        <f>IF(N383="zákl. přenesená",J383,0)</f>
        <v>0</v>
      </c>
      <c r="BH383" s="141">
        <f>IF(N383="sníž. přenesená",J383,0)</f>
        <v>0</v>
      </c>
      <c r="BI383" s="141">
        <f>IF(N383="nulová",J383,0)</f>
        <v>0</v>
      </c>
      <c r="BJ383" s="18" t="s">
        <v>88</v>
      </c>
      <c r="BK383" s="141">
        <f>ROUND(I383*H383,2)</f>
        <v>0</v>
      </c>
      <c r="BL383" s="18" t="s">
        <v>205</v>
      </c>
      <c r="BM383" s="140" t="s">
        <v>609</v>
      </c>
    </row>
    <row r="384" spans="2:65" s="1" customFormat="1" ht="11.25" x14ac:dyDescent="0.2">
      <c r="B384" s="33"/>
      <c r="D384" s="160" t="s">
        <v>169</v>
      </c>
      <c r="F384" s="161" t="s">
        <v>610</v>
      </c>
      <c r="I384" s="162"/>
      <c r="L384" s="33"/>
      <c r="M384" s="163"/>
      <c r="U384" s="335"/>
      <c r="V384" s="1" t="str">
        <f t="shared" si="4"/>
        <v/>
      </c>
      <c r="AT384" s="18" t="s">
        <v>169</v>
      </c>
      <c r="AU384" s="18" t="s">
        <v>88</v>
      </c>
    </row>
    <row r="385" spans="2:65" s="1" customFormat="1" ht="16.5" customHeight="1" x14ac:dyDescent="0.2">
      <c r="B385" s="33"/>
      <c r="C385" s="172" t="s">
        <v>611</v>
      </c>
      <c r="D385" s="172" t="s">
        <v>509</v>
      </c>
      <c r="E385" s="173" t="s">
        <v>612</v>
      </c>
      <c r="F385" s="174" t="s">
        <v>613</v>
      </c>
      <c r="G385" s="175" t="s">
        <v>178</v>
      </c>
      <c r="H385" s="176">
        <v>1</v>
      </c>
      <c r="I385" s="177"/>
      <c r="J385" s="178">
        <f>ROUND(I385*H385,2)</f>
        <v>0</v>
      </c>
      <c r="K385" s="174" t="s">
        <v>166</v>
      </c>
      <c r="L385" s="179"/>
      <c r="M385" s="180" t="s">
        <v>19</v>
      </c>
      <c r="N385" s="181" t="s">
        <v>47</v>
      </c>
      <c r="P385" s="138">
        <f>O385*H385</f>
        <v>0</v>
      </c>
      <c r="Q385" s="138">
        <v>2.5000000000000001E-3</v>
      </c>
      <c r="R385" s="138">
        <f>Q385*H385</f>
        <v>2.5000000000000001E-3</v>
      </c>
      <c r="S385" s="138">
        <v>0</v>
      </c>
      <c r="T385" s="138">
        <f>S385*H385</f>
        <v>0</v>
      </c>
      <c r="U385" s="331" t="s">
        <v>167</v>
      </c>
      <c r="V385" s="1">
        <f t="shared" si="4"/>
        <v>0</v>
      </c>
      <c r="AR385" s="140" t="s">
        <v>348</v>
      </c>
      <c r="AT385" s="140" t="s">
        <v>509</v>
      </c>
      <c r="AU385" s="140" t="s">
        <v>88</v>
      </c>
      <c r="AY385" s="18" t="s">
        <v>150</v>
      </c>
      <c r="BE385" s="141">
        <f>IF(N385="základní",J385,0)</f>
        <v>0</v>
      </c>
      <c r="BF385" s="141">
        <f>IF(N385="snížená",J385,0)</f>
        <v>0</v>
      </c>
      <c r="BG385" s="141">
        <f>IF(N385="zákl. přenesená",J385,0)</f>
        <v>0</v>
      </c>
      <c r="BH385" s="141">
        <f>IF(N385="sníž. přenesená",J385,0)</f>
        <v>0</v>
      </c>
      <c r="BI385" s="141">
        <f>IF(N385="nulová",J385,0)</f>
        <v>0</v>
      </c>
      <c r="BJ385" s="18" t="s">
        <v>88</v>
      </c>
      <c r="BK385" s="141">
        <f>ROUND(I385*H385,2)</f>
        <v>0</v>
      </c>
      <c r="BL385" s="18" t="s">
        <v>205</v>
      </c>
      <c r="BM385" s="140" t="s">
        <v>614</v>
      </c>
    </row>
    <row r="386" spans="2:65" s="1" customFormat="1" ht="16.5" customHeight="1" x14ac:dyDescent="0.2">
      <c r="B386" s="33"/>
      <c r="C386" s="129" t="s">
        <v>615</v>
      </c>
      <c r="D386" s="129" t="s">
        <v>153</v>
      </c>
      <c r="E386" s="130" t="s">
        <v>616</v>
      </c>
      <c r="F386" s="131" t="s">
        <v>617</v>
      </c>
      <c r="G386" s="132" t="s">
        <v>178</v>
      </c>
      <c r="H386" s="133">
        <v>1</v>
      </c>
      <c r="I386" s="134"/>
      <c r="J386" s="135">
        <f>ROUND(I386*H386,2)</f>
        <v>0</v>
      </c>
      <c r="K386" s="131" t="s">
        <v>166</v>
      </c>
      <c r="L386" s="33"/>
      <c r="M386" s="136" t="s">
        <v>19</v>
      </c>
      <c r="N386" s="137" t="s">
        <v>47</v>
      </c>
      <c r="P386" s="138">
        <f>O386*H386</f>
        <v>0</v>
      </c>
      <c r="Q386" s="138">
        <v>1.0000000000000001E-5</v>
      </c>
      <c r="R386" s="138">
        <f>Q386*H386</f>
        <v>1.0000000000000001E-5</v>
      </c>
      <c r="S386" s="138">
        <v>0</v>
      </c>
      <c r="T386" s="138">
        <f>S386*H386</f>
        <v>0</v>
      </c>
      <c r="U386" s="331" t="s">
        <v>167</v>
      </c>
      <c r="V386" s="1">
        <f t="shared" si="4"/>
        <v>0</v>
      </c>
      <c r="AR386" s="140" t="s">
        <v>205</v>
      </c>
      <c r="AT386" s="140" t="s">
        <v>153</v>
      </c>
      <c r="AU386" s="140" t="s">
        <v>88</v>
      </c>
      <c r="AY386" s="18" t="s">
        <v>150</v>
      </c>
      <c r="BE386" s="141">
        <f>IF(N386="základní",J386,0)</f>
        <v>0</v>
      </c>
      <c r="BF386" s="141">
        <f>IF(N386="snížená",J386,0)</f>
        <v>0</v>
      </c>
      <c r="BG386" s="141">
        <f>IF(N386="zákl. přenesená",J386,0)</f>
        <v>0</v>
      </c>
      <c r="BH386" s="141">
        <f>IF(N386="sníž. přenesená",J386,0)</f>
        <v>0</v>
      </c>
      <c r="BI386" s="141">
        <f>IF(N386="nulová",J386,0)</f>
        <v>0</v>
      </c>
      <c r="BJ386" s="18" t="s">
        <v>88</v>
      </c>
      <c r="BK386" s="141">
        <f>ROUND(I386*H386,2)</f>
        <v>0</v>
      </c>
      <c r="BL386" s="18" t="s">
        <v>205</v>
      </c>
      <c r="BM386" s="140" t="s">
        <v>618</v>
      </c>
    </row>
    <row r="387" spans="2:65" s="1" customFormat="1" ht="11.25" x14ac:dyDescent="0.2">
      <c r="B387" s="33"/>
      <c r="D387" s="160" t="s">
        <v>169</v>
      </c>
      <c r="F387" s="161" t="s">
        <v>619</v>
      </c>
      <c r="I387" s="162"/>
      <c r="L387" s="33"/>
      <c r="M387" s="163"/>
      <c r="U387" s="335"/>
      <c r="V387" s="1" t="str">
        <f t="shared" si="4"/>
        <v/>
      </c>
      <c r="AT387" s="18" t="s">
        <v>169</v>
      </c>
      <c r="AU387" s="18" t="s">
        <v>88</v>
      </c>
    </row>
    <row r="388" spans="2:65" s="1" customFormat="1" ht="16.5" customHeight="1" x14ac:dyDescent="0.2">
      <c r="B388" s="33"/>
      <c r="C388" s="172" t="s">
        <v>620</v>
      </c>
      <c r="D388" s="172" t="s">
        <v>509</v>
      </c>
      <c r="E388" s="173" t="s">
        <v>621</v>
      </c>
      <c r="F388" s="174" t="s">
        <v>622</v>
      </c>
      <c r="G388" s="175" t="s">
        <v>178</v>
      </c>
      <c r="H388" s="176">
        <v>1</v>
      </c>
      <c r="I388" s="177"/>
      <c r="J388" s="178">
        <f>ROUND(I388*H388,2)</f>
        <v>0</v>
      </c>
      <c r="K388" s="174" t="s">
        <v>166</v>
      </c>
      <c r="L388" s="179"/>
      <c r="M388" s="180" t="s">
        <v>19</v>
      </c>
      <c r="N388" s="181" t="s">
        <v>47</v>
      </c>
      <c r="P388" s="138">
        <f>O388*H388</f>
        <v>0</v>
      </c>
      <c r="Q388" s="138">
        <v>6.7000000000000002E-3</v>
      </c>
      <c r="R388" s="138">
        <f>Q388*H388</f>
        <v>6.7000000000000002E-3</v>
      </c>
      <c r="S388" s="138">
        <v>0</v>
      </c>
      <c r="T388" s="138">
        <f>S388*H388</f>
        <v>0</v>
      </c>
      <c r="U388" s="331" t="s">
        <v>167</v>
      </c>
      <c r="V388" s="1">
        <f t="shared" si="4"/>
        <v>0</v>
      </c>
      <c r="AR388" s="140" t="s">
        <v>348</v>
      </c>
      <c r="AT388" s="140" t="s">
        <v>509</v>
      </c>
      <c r="AU388" s="140" t="s">
        <v>88</v>
      </c>
      <c r="AY388" s="18" t="s">
        <v>150</v>
      </c>
      <c r="BE388" s="141">
        <f>IF(N388="základní",J388,0)</f>
        <v>0</v>
      </c>
      <c r="BF388" s="141">
        <f>IF(N388="snížená",J388,0)</f>
        <v>0</v>
      </c>
      <c r="BG388" s="141">
        <f>IF(N388="zákl. přenesená",J388,0)</f>
        <v>0</v>
      </c>
      <c r="BH388" s="141">
        <f>IF(N388="sníž. přenesená",J388,0)</f>
        <v>0</v>
      </c>
      <c r="BI388" s="141">
        <f>IF(N388="nulová",J388,0)</f>
        <v>0</v>
      </c>
      <c r="BJ388" s="18" t="s">
        <v>88</v>
      </c>
      <c r="BK388" s="141">
        <f>ROUND(I388*H388,2)</f>
        <v>0</v>
      </c>
      <c r="BL388" s="18" t="s">
        <v>205</v>
      </c>
      <c r="BM388" s="140" t="s">
        <v>623</v>
      </c>
    </row>
    <row r="389" spans="2:65" s="1" customFormat="1" ht="24.2" customHeight="1" x14ac:dyDescent="0.2">
      <c r="B389" s="33"/>
      <c r="C389" s="129" t="s">
        <v>624</v>
      </c>
      <c r="D389" s="129" t="s">
        <v>153</v>
      </c>
      <c r="E389" s="130" t="s">
        <v>625</v>
      </c>
      <c r="F389" s="131" t="s">
        <v>626</v>
      </c>
      <c r="G389" s="132" t="s">
        <v>156</v>
      </c>
      <c r="H389" s="133">
        <v>1.3</v>
      </c>
      <c r="I389" s="134"/>
      <c r="J389" s="135">
        <f>ROUND(I389*H389,2)</f>
        <v>0</v>
      </c>
      <c r="K389" s="131" t="s">
        <v>166</v>
      </c>
      <c r="L389" s="33"/>
      <c r="M389" s="136" t="s">
        <v>19</v>
      </c>
      <c r="N389" s="137" t="s">
        <v>47</v>
      </c>
      <c r="P389" s="138">
        <f>O389*H389</f>
        <v>0</v>
      </c>
      <c r="Q389" s="138">
        <v>5.1900000000000002E-3</v>
      </c>
      <c r="R389" s="138">
        <f>Q389*H389</f>
        <v>6.7470000000000004E-3</v>
      </c>
      <c r="S389" s="138">
        <v>0</v>
      </c>
      <c r="T389" s="138">
        <f>S389*H389</f>
        <v>0</v>
      </c>
      <c r="U389" s="331" t="s">
        <v>167</v>
      </c>
      <c r="V389" s="1">
        <f t="shared" si="4"/>
        <v>0</v>
      </c>
      <c r="AR389" s="140" t="s">
        <v>205</v>
      </c>
      <c r="AT389" s="140" t="s">
        <v>153</v>
      </c>
      <c r="AU389" s="140" t="s">
        <v>88</v>
      </c>
      <c r="AY389" s="18" t="s">
        <v>150</v>
      </c>
      <c r="BE389" s="141">
        <f>IF(N389="základní",J389,0)</f>
        <v>0</v>
      </c>
      <c r="BF389" s="141">
        <f>IF(N389="snížená",J389,0)</f>
        <v>0</v>
      </c>
      <c r="BG389" s="141">
        <f>IF(N389="zákl. přenesená",J389,0)</f>
        <v>0</v>
      </c>
      <c r="BH389" s="141">
        <f>IF(N389="sníž. přenesená",J389,0)</f>
        <v>0</v>
      </c>
      <c r="BI389" s="141">
        <f>IF(N389="nulová",J389,0)</f>
        <v>0</v>
      </c>
      <c r="BJ389" s="18" t="s">
        <v>88</v>
      </c>
      <c r="BK389" s="141">
        <f>ROUND(I389*H389,2)</f>
        <v>0</v>
      </c>
      <c r="BL389" s="18" t="s">
        <v>205</v>
      </c>
      <c r="BM389" s="140" t="s">
        <v>627</v>
      </c>
    </row>
    <row r="390" spans="2:65" s="1" customFormat="1" ht="11.25" x14ac:dyDescent="0.2">
      <c r="B390" s="33"/>
      <c r="D390" s="160" t="s">
        <v>169</v>
      </c>
      <c r="F390" s="161" t="s">
        <v>628</v>
      </c>
      <c r="I390" s="162"/>
      <c r="L390" s="33"/>
      <c r="M390" s="163"/>
      <c r="U390" s="335"/>
      <c r="V390" s="1" t="str">
        <f t="shared" si="4"/>
        <v/>
      </c>
      <c r="AT390" s="18" t="s">
        <v>169</v>
      </c>
      <c r="AU390" s="18" t="s">
        <v>88</v>
      </c>
    </row>
    <row r="391" spans="2:65" s="13" customFormat="1" ht="11.25" x14ac:dyDescent="0.2">
      <c r="B391" s="148"/>
      <c r="D391" s="143" t="s">
        <v>159</v>
      </c>
      <c r="E391" s="149" t="s">
        <v>19</v>
      </c>
      <c r="F391" s="150" t="s">
        <v>629</v>
      </c>
      <c r="H391" s="151">
        <v>1.3</v>
      </c>
      <c r="I391" s="152"/>
      <c r="L391" s="148"/>
      <c r="M391" s="153"/>
      <c r="U391" s="333"/>
      <c r="V391" s="1" t="str">
        <f t="shared" si="4"/>
        <v/>
      </c>
      <c r="AT391" s="149" t="s">
        <v>159</v>
      </c>
      <c r="AU391" s="149" t="s">
        <v>88</v>
      </c>
      <c r="AV391" s="13" t="s">
        <v>88</v>
      </c>
      <c r="AW391" s="13" t="s">
        <v>36</v>
      </c>
      <c r="AX391" s="13" t="s">
        <v>75</v>
      </c>
      <c r="AY391" s="149" t="s">
        <v>150</v>
      </c>
    </row>
    <row r="392" spans="2:65" s="14" customFormat="1" ht="11.25" x14ac:dyDescent="0.2">
      <c r="B392" s="154"/>
      <c r="D392" s="143" t="s">
        <v>159</v>
      </c>
      <c r="E392" s="155" t="s">
        <v>19</v>
      </c>
      <c r="F392" s="156" t="s">
        <v>162</v>
      </c>
      <c r="H392" s="157">
        <v>1.3</v>
      </c>
      <c r="I392" s="158"/>
      <c r="L392" s="154"/>
      <c r="M392" s="159"/>
      <c r="U392" s="334"/>
      <c r="V392" s="1" t="str">
        <f t="shared" si="4"/>
        <v/>
      </c>
      <c r="AT392" s="155" t="s">
        <v>159</v>
      </c>
      <c r="AU392" s="155" t="s">
        <v>88</v>
      </c>
      <c r="AV392" s="14" t="s">
        <v>157</v>
      </c>
      <c r="AW392" s="14" t="s">
        <v>36</v>
      </c>
      <c r="AX392" s="14" t="s">
        <v>82</v>
      </c>
      <c r="AY392" s="155" t="s">
        <v>150</v>
      </c>
    </row>
    <row r="393" spans="2:65" s="1" customFormat="1" ht="24.2" customHeight="1" x14ac:dyDescent="0.2">
      <c r="B393" s="33"/>
      <c r="C393" s="129" t="s">
        <v>630</v>
      </c>
      <c r="D393" s="129" t="s">
        <v>153</v>
      </c>
      <c r="E393" s="130" t="s">
        <v>631</v>
      </c>
      <c r="F393" s="131" t="s">
        <v>632</v>
      </c>
      <c r="G393" s="132" t="s">
        <v>178</v>
      </c>
      <c r="H393" s="133">
        <v>2</v>
      </c>
      <c r="I393" s="134"/>
      <c r="J393" s="135">
        <f>ROUND(I393*H393,2)</f>
        <v>0</v>
      </c>
      <c r="K393" s="131" t="s">
        <v>166</v>
      </c>
      <c r="L393" s="33"/>
      <c r="M393" s="136" t="s">
        <v>19</v>
      </c>
      <c r="N393" s="137" t="s">
        <v>47</v>
      </c>
      <c r="P393" s="138">
        <f>O393*H393</f>
        <v>0</v>
      </c>
      <c r="Q393" s="138">
        <v>1.583E-2</v>
      </c>
      <c r="R393" s="138">
        <f>Q393*H393</f>
        <v>3.1660000000000001E-2</v>
      </c>
      <c r="S393" s="138">
        <v>0</v>
      </c>
      <c r="T393" s="138">
        <f>S393*H393</f>
        <v>0</v>
      </c>
      <c r="U393" s="331" t="s">
        <v>167</v>
      </c>
      <c r="V393" s="1">
        <f t="shared" si="4"/>
        <v>0</v>
      </c>
      <c r="AR393" s="140" t="s">
        <v>205</v>
      </c>
      <c r="AT393" s="140" t="s">
        <v>153</v>
      </c>
      <c r="AU393" s="140" t="s">
        <v>88</v>
      </c>
      <c r="AY393" s="18" t="s">
        <v>150</v>
      </c>
      <c r="BE393" s="141">
        <f>IF(N393="základní",J393,0)</f>
        <v>0</v>
      </c>
      <c r="BF393" s="141">
        <f>IF(N393="snížená",J393,0)</f>
        <v>0</v>
      </c>
      <c r="BG393" s="141">
        <f>IF(N393="zákl. přenesená",J393,0)</f>
        <v>0</v>
      </c>
      <c r="BH393" s="141">
        <f>IF(N393="sníž. přenesená",J393,0)</f>
        <v>0</v>
      </c>
      <c r="BI393" s="141">
        <f>IF(N393="nulová",J393,0)</f>
        <v>0</v>
      </c>
      <c r="BJ393" s="18" t="s">
        <v>88</v>
      </c>
      <c r="BK393" s="141">
        <f>ROUND(I393*H393,2)</f>
        <v>0</v>
      </c>
      <c r="BL393" s="18" t="s">
        <v>205</v>
      </c>
      <c r="BM393" s="140" t="s">
        <v>633</v>
      </c>
    </row>
    <row r="394" spans="2:65" s="1" customFormat="1" ht="11.25" x14ac:dyDescent="0.2">
      <c r="B394" s="33"/>
      <c r="D394" s="160" t="s">
        <v>169</v>
      </c>
      <c r="F394" s="161" t="s">
        <v>634</v>
      </c>
      <c r="I394" s="162"/>
      <c r="L394" s="33"/>
      <c r="M394" s="163"/>
      <c r="U394" s="335"/>
      <c r="V394" s="1" t="str">
        <f t="shared" si="4"/>
        <v/>
      </c>
      <c r="AT394" s="18" t="s">
        <v>169</v>
      </c>
      <c r="AU394" s="18" t="s">
        <v>88</v>
      </c>
    </row>
    <row r="395" spans="2:65" s="1" customFormat="1" ht="24.2" customHeight="1" x14ac:dyDescent="0.2">
      <c r="B395" s="33"/>
      <c r="C395" s="129" t="s">
        <v>635</v>
      </c>
      <c r="D395" s="129" t="s">
        <v>153</v>
      </c>
      <c r="E395" s="130" t="s">
        <v>636</v>
      </c>
      <c r="F395" s="131" t="s">
        <v>637</v>
      </c>
      <c r="G395" s="132" t="s">
        <v>178</v>
      </c>
      <c r="H395" s="133">
        <v>1</v>
      </c>
      <c r="I395" s="134"/>
      <c r="J395" s="135">
        <f>ROUND(I395*H395,2)</f>
        <v>0</v>
      </c>
      <c r="K395" s="131" t="s">
        <v>166</v>
      </c>
      <c r="L395" s="33"/>
      <c r="M395" s="136" t="s">
        <v>19</v>
      </c>
      <c r="N395" s="137" t="s">
        <v>47</v>
      </c>
      <c r="P395" s="138">
        <f>O395*H395</f>
        <v>0</v>
      </c>
      <c r="Q395" s="138">
        <v>0</v>
      </c>
      <c r="R395" s="138">
        <f>Q395*H395</f>
        <v>0</v>
      </c>
      <c r="S395" s="138">
        <v>0</v>
      </c>
      <c r="T395" s="138">
        <f>S395*H395</f>
        <v>0</v>
      </c>
      <c r="U395" s="331" t="s">
        <v>167</v>
      </c>
      <c r="V395" s="1">
        <f t="shared" si="4"/>
        <v>0</v>
      </c>
      <c r="AR395" s="140" t="s">
        <v>205</v>
      </c>
      <c r="AT395" s="140" t="s">
        <v>153</v>
      </c>
      <c r="AU395" s="140" t="s">
        <v>88</v>
      </c>
      <c r="AY395" s="18" t="s">
        <v>150</v>
      </c>
      <c r="BE395" s="141">
        <f>IF(N395="základní",J395,0)</f>
        <v>0</v>
      </c>
      <c r="BF395" s="141">
        <f>IF(N395="snížená",J395,0)</f>
        <v>0</v>
      </c>
      <c r="BG395" s="141">
        <f>IF(N395="zákl. přenesená",J395,0)</f>
        <v>0</v>
      </c>
      <c r="BH395" s="141">
        <f>IF(N395="sníž. přenesená",J395,0)</f>
        <v>0</v>
      </c>
      <c r="BI395" s="141">
        <f>IF(N395="nulová",J395,0)</f>
        <v>0</v>
      </c>
      <c r="BJ395" s="18" t="s">
        <v>88</v>
      </c>
      <c r="BK395" s="141">
        <f>ROUND(I395*H395,2)</f>
        <v>0</v>
      </c>
      <c r="BL395" s="18" t="s">
        <v>205</v>
      </c>
      <c r="BM395" s="140" t="s">
        <v>638</v>
      </c>
    </row>
    <row r="396" spans="2:65" s="1" customFormat="1" ht="11.25" x14ac:dyDescent="0.2">
      <c r="B396" s="33"/>
      <c r="D396" s="160" t="s">
        <v>169</v>
      </c>
      <c r="F396" s="161" t="s">
        <v>639</v>
      </c>
      <c r="I396" s="162"/>
      <c r="L396" s="33"/>
      <c r="M396" s="163"/>
      <c r="U396" s="335"/>
      <c r="V396" s="1" t="str">
        <f t="shared" si="4"/>
        <v/>
      </c>
      <c r="AT396" s="18" t="s">
        <v>169</v>
      </c>
      <c r="AU396" s="18" t="s">
        <v>88</v>
      </c>
    </row>
    <row r="397" spans="2:65" s="1" customFormat="1" ht="16.5" customHeight="1" x14ac:dyDescent="0.2">
      <c r="B397" s="33"/>
      <c r="C397" s="172" t="s">
        <v>640</v>
      </c>
      <c r="D397" s="172" t="s">
        <v>509</v>
      </c>
      <c r="E397" s="173" t="s">
        <v>641</v>
      </c>
      <c r="F397" s="174" t="s">
        <v>642</v>
      </c>
      <c r="G397" s="175" t="s">
        <v>178</v>
      </c>
      <c r="H397" s="176">
        <v>1</v>
      </c>
      <c r="I397" s="177"/>
      <c r="J397" s="178">
        <f>ROUND(I397*H397,2)</f>
        <v>0</v>
      </c>
      <c r="K397" s="174" t="s">
        <v>166</v>
      </c>
      <c r="L397" s="179"/>
      <c r="M397" s="180" t="s">
        <v>19</v>
      </c>
      <c r="N397" s="181" t="s">
        <v>47</v>
      </c>
      <c r="P397" s="138">
        <f>O397*H397</f>
        <v>0</v>
      </c>
      <c r="Q397" s="138">
        <v>3.6999999999999998E-2</v>
      </c>
      <c r="R397" s="138">
        <f>Q397*H397</f>
        <v>3.6999999999999998E-2</v>
      </c>
      <c r="S397" s="138">
        <v>0</v>
      </c>
      <c r="T397" s="138">
        <f>S397*H397</f>
        <v>0</v>
      </c>
      <c r="U397" s="331" t="s">
        <v>19</v>
      </c>
      <c r="V397" s="1" t="str">
        <f t="shared" si="4"/>
        <v/>
      </c>
      <c r="AR397" s="140" t="s">
        <v>348</v>
      </c>
      <c r="AT397" s="140" t="s">
        <v>509</v>
      </c>
      <c r="AU397" s="140" t="s">
        <v>88</v>
      </c>
      <c r="AY397" s="18" t="s">
        <v>150</v>
      </c>
      <c r="BE397" s="141">
        <f>IF(N397="základní",J397,0)</f>
        <v>0</v>
      </c>
      <c r="BF397" s="141">
        <f>IF(N397="snížená",J397,0)</f>
        <v>0</v>
      </c>
      <c r="BG397" s="141">
        <f>IF(N397="zákl. přenesená",J397,0)</f>
        <v>0</v>
      </c>
      <c r="BH397" s="141">
        <f>IF(N397="sníž. přenesená",J397,0)</f>
        <v>0</v>
      </c>
      <c r="BI397" s="141">
        <f>IF(N397="nulová",J397,0)</f>
        <v>0</v>
      </c>
      <c r="BJ397" s="18" t="s">
        <v>88</v>
      </c>
      <c r="BK397" s="141">
        <f>ROUND(I397*H397,2)</f>
        <v>0</v>
      </c>
      <c r="BL397" s="18" t="s">
        <v>205</v>
      </c>
      <c r="BM397" s="140" t="s">
        <v>643</v>
      </c>
    </row>
    <row r="398" spans="2:65" s="1" customFormat="1" ht="24.2" customHeight="1" x14ac:dyDescent="0.2">
      <c r="B398" s="33"/>
      <c r="C398" s="129" t="s">
        <v>644</v>
      </c>
      <c r="D398" s="129" t="s">
        <v>153</v>
      </c>
      <c r="E398" s="130" t="s">
        <v>645</v>
      </c>
      <c r="F398" s="131" t="s">
        <v>646</v>
      </c>
      <c r="G398" s="132" t="s">
        <v>165</v>
      </c>
      <c r="H398" s="133">
        <v>7.21</v>
      </c>
      <c r="I398" s="134"/>
      <c r="J398" s="135">
        <f>ROUND(I398*H398,2)</f>
        <v>0</v>
      </c>
      <c r="K398" s="131" t="s">
        <v>166</v>
      </c>
      <c r="L398" s="33"/>
      <c r="M398" s="136" t="s">
        <v>19</v>
      </c>
      <c r="N398" s="137" t="s">
        <v>47</v>
      </c>
      <c r="P398" s="138">
        <f>O398*H398</f>
        <v>0</v>
      </c>
      <c r="Q398" s="138">
        <v>1.2200000000000001E-2</v>
      </c>
      <c r="R398" s="138">
        <f>Q398*H398</f>
        <v>8.7961999999999999E-2</v>
      </c>
      <c r="S398" s="138">
        <v>0</v>
      </c>
      <c r="T398" s="138">
        <f>S398*H398</f>
        <v>0</v>
      </c>
      <c r="U398" s="331" t="s">
        <v>167</v>
      </c>
      <c r="V398" s="1">
        <f t="shared" si="4"/>
        <v>0</v>
      </c>
      <c r="AR398" s="140" t="s">
        <v>205</v>
      </c>
      <c r="AT398" s="140" t="s">
        <v>153</v>
      </c>
      <c r="AU398" s="140" t="s">
        <v>88</v>
      </c>
      <c r="AY398" s="18" t="s">
        <v>150</v>
      </c>
      <c r="BE398" s="141">
        <f>IF(N398="základní",J398,0)</f>
        <v>0</v>
      </c>
      <c r="BF398" s="141">
        <f>IF(N398="snížená",J398,0)</f>
        <v>0</v>
      </c>
      <c r="BG398" s="141">
        <f>IF(N398="zákl. přenesená",J398,0)</f>
        <v>0</v>
      </c>
      <c r="BH398" s="141">
        <f>IF(N398="sníž. přenesená",J398,0)</f>
        <v>0</v>
      </c>
      <c r="BI398" s="141">
        <f>IF(N398="nulová",J398,0)</f>
        <v>0</v>
      </c>
      <c r="BJ398" s="18" t="s">
        <v>88</v>
      </c>
      <c r="BK398" s="141">
        <f>ROUND(I398*H398,2)</f>
        <v>0</v>
      </c>
      <c r="BL398" s="18" t="s">
        <v>205</v>
      </c>
      <c r="BM398" s="140" t="s">
        <v>647</v>
      </c>
    </row>
    <row r="399" spans="2:65" s="1" customFormat="1" ht="11.25" x14ac:dyDescent="0.2">
      <c r="B399" s="33"/>
      <c r="D399" s="160" t="s">
        <v>169</v>
      </c>
      <c r="F399" s="161" t="s">
        <v>648</v>
      </c>
      <c r="I399" s="162"/>
      <c r="L399" s="33"/>
      <c r="M399" s="163"/>
      <c r="U399" s="335"/>
      <c r="V399" s="1" t="str">
        <f t="shared" si="4"/>
        <v/>
      </c>
      <c r="AT399" s="18" t="s">
        <v>169</v>
      </c>
      <c r="AU399" s="18" t="s">
        <v>88</v>
      </c>
    </row>
    <row r="400" spans="2:65" s="12" customFormat="1" ht="11.25" x14ac:dyDescent="0.2">
      <c r="B400" s="142"/>
      <c r="D400" s="143" t="s">
        <v>159</v>
      </c>
      <c r="E400" s="144" t="s">
        <v>19</v>
      </c>
      <c r="F400" s="145" t="s">
        <v>365</v>
      </c>
      <c r="H400" s="144" t="s">
        <v>19</v>
      </c>
      <c r="I400" s="146"/>
      <c r="L400" s="142"/>
      <c r="M400" s="147"/>
      <c r="U400" s="332"/>
      <c r="V400" s="1" t="str">
        <f t="shared" si="4"/>
        <v/>
      </c>
      <c r="AT400" s="144" t="s">
        <v>159</v>
      </c>
      <c r="AU400" s="144" t="s">
        <v>88</v>
      </c>
      <c r="AV400" s="12" t="s">
        <v>82</v>
      </c>
      <c r="AW400" s="12" t="s">
        <v>36</v>
      </c>
      <c r="AX400" s="12" t="s">
        <v>75</v>
      </c>
      <c r="AY400" s="144" t="s">
        <v>150</v>
      </c>
    </row>
    <row r="401" spans="2:65" s="13" customFormat="1" ht="11.25" x14ac:dyDescent="0.2">
      <c r="B401" s="148"/>
      <c r="D401" s="143" t="s">
        <v>159</v>
      </c>
      <c r="E401" s="149" t="s">
        <v>19</v>
      </c>
      <c r="F401" s="150" t="s">
        <v>218</v>
      </c>
      <c r="H401" s="151">
        <v>7.21</v>
      </c>
      <c r="I401" s="152"/>
      <c r="L401" s="148"/>
      <c r="M401" s="153"/>
      <c r="U401" s="333"/>
      <c r="V401" s="1" t="str">
        <f t="shared" si="4"/>
        <v/>
      </c>
      <c r="AT401" s="149" t="s">
        <v>159</v>
      </c>
      <c r="AU401" s="149" t="s">
        <v>88</v>
      </c>
      <c r="AV401" s="13" t="s">
        <v>88</v>
      </c>
      <c r="AW401" s="13" t="s">
        <v>36</v>
      </c>
      <c r="AX401" s="13" t="s">
        <v>75</v>
      </c>
      <c r="AY401" s="149" t="s">
        <v>150</v>
      </c>
    </row>
    <row r="402" spans="2:65" s="14" customFormat="1" ht="11.25" x14ac:dyDescent="0.2">
      <c r="B402" s="154"/>
      <c r="D402" s="143" t="s">
        <v>159</v>
      </c>
      <c r="E402" s="155" t="s">
        <v>19</v>
      </c>
      <c r="F402" s="156" t="s">
        <v>162</v>
      </c>
      <c r="H402" s="157">
        <v>7.21</v>
      </c>
      <c r="I402" s="158"/>
      <c r="L402" s="154"/>
      <c r="M402" s="159"/>
      <c r="U402" s="334"/>
      <c r="V402" s="1" t="str">
        <f t="shared" si="4"/>
        <v/>
      </c>
      <c r="AT402" s="155" t="s">
        <v>159</v>
      </c>
      <c r="AU402" s="155" t="s">
        <v>88</v>
      </c>
      <c r="AV402" s="14" t="s">
        <v>157</v>
      </c>
      <c r="AW402" s="14" t="s">
        <v>36</v>
      </c>
      <c r="AX402" s="14" t="s">
        <v>82</v>
      </c>
      <c r="AY402" s="155" t="s">
        <v>150</v>
      </c>
    </row>
    <row r="403" spans="2:65" s="1" customFormat="1" ht="24.2" customHeight="1" x14ac:dyDescent="0.2">
      <c r="B403" s="33"/>
      <c r="C403" s="129" t="s">
        <v>649</v>
      </c>
      <c r="D403" s="129" t="s">
        <v>153</v>
      </c>
      <c r="E403" s="130" t="s">
        <v>650</v>
      </c>
      <c r="F403" s="131" t="s">
        <v>651</v>
      </c>
      <c r="G403" s="132" t="s">
        <v>165</v>
      </c>
      <c r="H403" s="133">
        <v>2.86</v>
      </c>
      <c r="I403" s="134"/>
      <c r="J403" s="135">
        <f>ROUND(I403*H403,2)</f>
        <v>0</v>
      </c>
      <c r="K403" s="131" t="s">
        <v>166</v>
      </c>
      <c r="L403" s="33"/>
      <c r="M403" s="136" t="s">
        <v>19</v>
      </c>
      <c r="N403" s="137" t="s">
        <v>47</v>
      </c>
      <c r="P403" s="138">
        <f>O403*H403</f>
        <v>0</v>
      </c>
      <c r="Q403" s="138">
        <v>1.259E-2</v>
      </c>
      <c r="R403" s="138">
        <f>Q403*H403</f>
        <v>3.6007400000000002E-2</v>
      </c>
      <c r="S403" s="138">
        <v>0</v>
      </c>
      <c r="T403" s="138">
        <f>S403*H403</f>
        <v>0</v>
      </c>
      <c r="U403" s="331" t="s">
        <v>167</v>
      </c>
      <c r="V403" s="1">
        <f t="shared" si="4"/>
        <v>0</v>
      </c>
      <c r="AR403" s="140" t="s">
        <v>205</v>
      </c>
      <c r="AT403" s="140" t="s">
        <v>153</v>
      </c>
      <c r="AU403" s="140" t="s">
        <v>88</v>
      </c>
      <c r="AY403" s="18" t="s">
        <v>150</v>
      </c>
      <c r="BE403" s="141">
        <f>IF(N403="základní",J403,0)</f>
        <v>0</v>
      </c>
      <c r="BF403" s="141">
        <f>IF(N403="snížená",J403,0)</f>
        <v>0</v>
      </c>
      <c r="BG403" s="141">
        <f>IF(N403="zákl. přenesená",J403,0)</f>
        <v>0</v>
      </c>
      <c r="BH403" s="141">
        <f>IF(N403="sníž. přenesená",J403,0)</f>
        <v>0</v>
      </c>
      <c r="BI403" s="141">
        <f>IF(N403="nulová",J403,0)</f>
        <v>0</v>
      </c>
      <c r="BJ403" s="18" t="s">
        <v>88</v>
      </c>
      <c r="BK403" s="141">
        <f>ROUND(I403*H403,2)</f>
        <v>0</v>
      </c>
      <c r="BL403" s="18" t="s">
        <v>205</v>
      </c>
      <c r="BM403" s="140" t="s">
        <v>652</v>
      </c>
    </row>
    <row r="404" spans="2:65" s="1" customFormat="1" ht="11.25" x14ac:dyDescent="0.2">
      <c r="B404" s="33"/>
      <c r="D404" s="160" t="s">
        <v>169</v>
      </c>
      <c r="F404" s="161" t="s">
        <v>653</v>
      </c>
      <c r="I404" s="162"/>
      <c r="L404" s="33"/>
      <c r="M404" s="163"/>
      <c r="U404" s="335"/>
      <c r="V404" s="1" t="str">
        <f t="shared" si="4"/>
        <v/>
      </c>
      <c r="AT404" s="18" t="s">
        <v>169</v>
      </c>
      <c r="AU404" s="18" t="s">
        <v>88</v>
      </c>
    </row>
    <row r="405" spans="2:65" s="12" customFormat="1" ht="11.25" x14ac:dyDescent="0.2">
      <c r="B405" s="142"/>
      <c r="D405" s="143" t="s">
        <v>159</v>
      </c>
      <c r="E405" s="144" t="s">
        <v>19</v>
      </c>
      <c r="F405" s="145" t="s">
        <v>365</v>
      </c>
      <c r="H405" s="144" t="s">
        <v>19</v>
      </c>
      <c r="I405" s="146"/>
      <c r="L405" s="142"/>
      <c r="M405" s="147"/>
      <c r="U405" s="332"/>
      <c r="V405" s="1" t="str">
        <f t="shared" si="4"/>
        <v/>
      </c>
      <c r="AT405" s="144" t="s">
        <v>159</v>
      </c>
      <c r="AU405" s="144" t="s">
        <v>88</v>
      </c>
      <c r="AV405" s="12" t="s">
        <v>82</v>
      </c>
      <c r="AW405" s="12" t="s">
        <v>36</v>
      </c>
      <c r="AX405" s="12" t="s">
        <v>75</v>
      </c>
      <c r="AY405" s="144" t="s">
        <v>150</v>
      </c>
    </row>
    <row r="406" spans="2:65" s="13" customFormat="1" ht="11.25" x14ac:dyDescent="0.2">
      <c r="B406" s="148"/>
      <c r="D406" s="143" t="s">
        <v>159</v>
      </c>
      <c r="E406" s="149" t="s">
        <v>19</v>
      </c>
      <c r="F406" s="150" t="s">
        <v>214</v>
      </c>
      <c r="H406" s="151">
        <v>2.86</v>
      </c>
      <c r="I406" s="152"/>
      <c r="L406" s="148"/>
      <c r="M406" s="153"/>
      <c r="U406" s="333"/>
      <c r="V406" s="1" t="str">
        <f t="shared" si="4"/>
        <v/>
      </c>
      <c r="AT406" s="149" t="s">
        <v>159</v>
      </c>
      <c r="AU406" s="149" t="s">
        <v>88</v>
      </c>
      <c r="AV406" s="13" t="s">
        <v>88</v>
      </c>
      <c r="AW406" s="13" t="s">
        <v>36</v>
      </c>
      <c r="AX406" s="13" t="s">
        <v>75</v>
      </c>
      <c r="AY406" s="149" t="s">
        <v>150</v>
      </c>
    </row>
    <row r="407" spans="2:65" s="14" customFormat="1" ht="11.25" x14ac:dyDescent="0.2">
      <c r="B407" s="154"/>
      <c r="D407" s="143" t="s">
        <v>159</v>
      </c>
      <c r="E407" s="155" t="s">
        <v>19</v>
      </c>
      <c r="F407" s="156" t="s">
        <v>162</v>
      </c>
      <c r="H407" s="157">
        <v>2.86</v>
      </c>
      <c r="I407" s="158"/>
      <c r="L407" s="154"/>
      <c r="M407" s="159"/>
      <c r="U407" s="334"/>
      <c r="V407" s="1" t="str">
        <f t="shared" si="4"/>
        <v/>
      </c>
      <c r="AT407" s="155" t="s">
        <v>159</v>
      </c>
      <c r="AU407" s="155" t="s">
        <v>88</v>
      </c>
      <c r="AV407" s="14" t="s">
        <v>157</v>
      </c>
      <c r="AW407" s="14" t="s">
        <v>36</v>
      </c>
      <c r="AX407" s="14" t="s">
        <v>82</v>
      </c>
      <c r="AY407" s="155" t="s">
        <v>150</v>
      </c>
    </row>
    <row r="408" spans="2:65" s="1" customFormat="1" ht="16.5" customHeight="1" x14ac:dyDescent="0.2">
      <c r="B408" s="33"/>
      <c r="C408" s="129" t="s">
        <v>654</v>
      </c>
      <c r="D408" s="129" t="s">
        <v>153</v>
      </c>
      <c r="E408" s="130" t="s">
        <v>655</v>
      </c>
      <c r="F408" s="131" t="s">
        <v>656</v>
      </c>
      <c r="G408" s="132" t="s">
        <v>165</v>
      </c>
      <c r="H408" s="133">
        <v>2.86</v>
      </c>
      <c r="I408" s="134"/>
      <c r="J408" s="135">
        <f>ROUND(I408*H408,2)</f>
        <v>0</v>
      </c>
      <c r="K408" s="131" t="s">
        <v>166</v>
      </c>
      <c r="L408" s="33"/>
      <c r="M408" s="136" t="s">
        <v>19</v>
      </c>
      <c r="N408" s="137" t="s">
        <v>47</v>
      </c>
      <c r="P408" s="138">
        <f>O408*H408</f>
        <v>0</v>
      </c>
      <c r="Q408" s="138">
        <v>0</v>
      </c>
      <c r="R408" s="138">
        <f>Q408*H408</f>
        <v>0</v>
      </c>
      <c r="S408" s="138">
        <v>0</v>
      </c>
      <c r="T408" s="138">
        <f>S408*H408</f>
        <v>0</v>
      </c>
      <c r="U408" s="331" t="s">
        <v>167</v>
      </c>
      <c r="V408" s="1">
        <f t="shared" si="4"/>
        <v>0</v>
      </c>
      <c r="AR408" s="140" t="s">
        <v>205</v>
      </c>
      <c r="AT408" s="140" t="s">
        <v>153</v>
      </c>
      <c r="AU408" s="140" t="s">
        <v>88</v>
      </c>
      <c r="AY408" s="18" t="s">
        <v>150</v>
      </c>
      <c r="BE408" s="141">
        <f>IF(N408="základní",J408,0)</f>
        <v>0</v>
      </c>
      <c r="BF408" s="141">
        <f>IF(N408="snížená",J408,0)</f>
        <v>0</v>
      </c>
      <c r="BG408" s="141">
        <f>IF(N408="zákl. přenesená",J408,0)</f>
        <v>0</v>
      </c>
      <c r="BH408" s="141">
        <f>IF(N408="sníž. přenesená",J408,0)</f>
        <v>0</v>
      </c>
      <c r="BI408" s="141">
        <f>IF(N408="nulová",J408,0)</f>
        <v>0</v>
      </c>
      <c r="BJ408" s="18" t="s">
        <v>88</v>
      </c>
      <c r="BK408" s="141">
        <f>ROUND(I408*H408,2)</f>
        <v>0</v>
      </c>
      <c r="BL408" s="18" t="s">
        <v>205</v>
      </c>
      <c r="BM408" s="140" t="s">
        <v>657</v>
      </c>
    </row>
    <row r="409" spans="2:65" s="1" customFormat="1" ht="11.25" x14ac:dyDescent="0.2">
      <c r="B409" s="33"/>
      <c r="D409" s="160" t="s">
        <v>169</v>
      </c>
      <c r="F409" s="161" t="s">
        <v>658</v>
      </c>
      <c r="I409" s="162"/>
      <c r="L409" s="33"/>
      <c r="M409" s="163"/>
      <c r="U409" s="335"/>
      <c r="V409" s="1" t="str">
        <f t="shared" si="4"/>
        <v/>
      </c>
      <c r="AT409" s="18" t="s">
        <v>169</v>
      </c>
      <c r="AU409" s="18" t="s">
        <v>88</v>
      </c>
    </row>
    <row r="410" spans="2:65" s="1" customFormat="1" ht="33" customHeight="1" x14ac:dyDescent="0.2">
      <c r="B410" s="33"/>
      <c r="C410" s="129" t="s">
        <v>659</v>
      </c>
      <c r="D410" s="129" t="s">
        <v>153</v>
      </c>
      <c r="E410" s="130" t="s">
        <v>660</v>
      </c>
      <c r="F410" s="131" t="s">
        <v>661</v>
      </c>
      <c r="G410" s="132" t="s">
        <v>178</v>
      </c>
      <c r="H410" s="133">
        <v>1</v>
      </c>
      <c r="I410" s="134"/>
      <c r="J410" s="135">
        <f>ROUND(I410*H410,2)</f>
        <v>0</v>
      </c>
      <c r="K410" s="131" t="s">
        <v>166</v>
      </c>
      <c r="L410" s="33"/>
      <c r="M410" s="136" t="s">
        <v>19</v>
      </c>
      <c r="N410" s="137" t="s">
        <v>47</v>
      </c>
      <c r="P410" s="138">
        <f>O410*H410</f>
        <v>0</v>
      </c>
      <c r="Q410" s="138">
        <v>1.01E-3</v>
      </c>
      <c r="R410" s="138">
        <f>Q410*H410</f>
        <v>1.01E-3</v>
      </c>
      <c r="S410" s="138">
        <v>6.7600000000000004E-3</v>
      </c>
      <c r="T410" s="138">
        <f>S410*H410</f>
        <v>6.7600000000000004E-3</v>
      </c>
      <c r="U410" s="331" t="s">
        <v>167</v>
      </c>
      <c r="V410" s="1">
        <f t="shared" si="4"/>
        <v>0</v>
      </c>
      <c r="AR410" s="140" t="s">
        <v>205</v>
      </c>
      <c r="AT410" s="140" t="s">
        <v>153</v>
      </c>
      <c r="AU410" s="140" t="s">
        <v>88</v>
      </c>
      <c r="AY410" s="18" t="s">
        <v>150</v>
      </c>
      <c r="BE410" s="141">
        <f>IF(N410="základní",J410,0)</f>
        <v>0</v>
      </c>
      <c r="BF410" s="141">
        <f>IF(N410="snížená",J410,0)</f>
        <v>0</v>
      </c>
      <c r="BG410" s="141">
        <f>IF(N410="zákl. přenesená",J410,0)</f>
        <v>0</v>
      </c>
      <c r="BH410" s="141">
        <f>IF(N410="sníž. přenesená",J410,0)</f>
        <v>0</v>
      </c>
      <c r="BI410" s="141">
        <f>IF(N410="nulová",J410,0)</f>
        <v>0</v>
      </c>
      <c r="BJ410" s="18" t="s">
        <v>88</v>
      </c>
      <c r="BK410" s="141">
        <f>ROUND(I410*H410,2)</f>
        <v>0</v>
      </c>
      <c r="BL410" s="18" t="s">
        <v>205</v>
      </c>
      <c r="BM410" s="140" t="s">
        <v>662</v>
      </c>
    </row>
    <row r="411" spans="2:65" s="1" customFormat="1" ht="11.25" x14ac:dyDescent="0.2">
      <c r="B411" s="33"/>
      <c r="D411" s="160" t="s">
        <v>169</v>
      </c>
      <c r="F411" s="161" t="s">
        <v>663</v>
      </c>
      <c r="I411" s="162"/>
      <c r="L411" s="33"/>
      <c r="M411" s="163"/>
      <c r="U411" s="335"/>
      <c r="V411" s="1" t="str">
        <f t="shared" si="4"/>
        <v/>
      </c>
      <c r="AT411" s="18" t="s">
        <v>169</v>
      </c>
      <c r="AU411" s="18" t="s">
        <v>88</v>
      </c>
    </row>
    <row r="412" spans="2:65" s="12" customFormat="1" ht="11.25" x14ac:dyDescent="0.2">
      <c r="B412" s="142"/>
      <c r="D412" s="143" t="s">
        <v>159</v>
      </c>
      <c r="E412" s="144" t="s">
        <v>19</v>
      </c>
      <c r="F412" s="145" t="s">
        <v>664</v>
      </c>
      <c r="H412" s="144" t="s">
        <v>19</v>
      </c>
      <c r="I412" s="146"/>
      <c r="L412" s="142"/>
      <c r="M412" s="147"/>
      <c r="U412" s="332"/>
      <c r="V412" s="1" t="str">
        <f t="shared" si="4"/>
        <v/>
      </c>
      <c r="AT412" s="144" t="s">
        <v>159</v>
      </c>
      <c r="AU412" s="144" t="s">
        <v>88</v>
      </c>
      <c r="AV412" s="12" t="s">
        <v>82</v>
      </c>
      <c r="AW412" s="12" t="s">
        <v>36</v>
      </c>
      <c r="AX412" s="12" t="s">
        <v>75</v>
      </c>
      <c r="AY412" s="144" t="s">
        <v>150</v>
      </c>
    </row>
    <row r="413" spans="2:65" s="13" customFormat="1" ht="11.25" x14ac:dyDescent="0.2">
      <c r="B413" s="148"/>
      <c r="D413" s="143" t="s">
        <v>159</v>
      </c>
      <c r="E413" s="149" t="s">
        <v>19</v>
      </c>
      <c r="F413" s="150" t="s">
        <v>665</v>
      </c>
      <c r="H413" s="151">
        <v>1</v>
      </c>
      <c r="I413" s="152"/>
      <c r="L413" s="148"/>
      <c r="M413" s="153"/>
      <c r="U413" s="333"/>
      <c r="V413" s="1" t="str">
        <f t="shared" si="4"/>
        <v/>
      </c>
      <c r="AT413" s="149" t="s">
        <v>159</v>
      </c>
      <c r="AU413" s="149" t="s">
        <v>88</v>
      </c>
      <c r="AV413" s="13" t="s">
        <v>88</v>
      </c>
      <c r="AW413" s="13" t="s">
        <v>36</v>
      </c>
      <c r="AX413" s="13" t="s">
        <v>75</v>
      </c>
      <c r="AY413" s="149" t="s">
        <v>150</v>
      </c>
    </row>
    <row r="414" spans="2:65" s="14" customFormat="1" ht="11.25" x14ac:dyDescent="0.2">
      <c r="B414" s="154"/>
      <c r="D414" s="143" t="s">
        <v>159</v>
      </c>
      <c r="E414" s="155" t="s">
        <v>19</v>
      </c>
      <c r="F414" s="156" t="s">
        <v>162</v>
      </c>
      <c r="H414" s="157">
        <v>1</v>
      </c>
      <c r="I414" s="158"/>
      <c r="L414" s="154"/>
      <c r="M414" s="159"/>
      <c r="U414" s="334"/>
      <c r="V414" s="1" t="str">
        <f t="shared" si="4"/>
        <v/>
      </c>
      <c r="AT414" s="155" t="s">
        <v>159</v>
      </c>
      <c r="AU414" s="155" t="s">
        <v>88</v>
      </c>
      <c r="AV414" s="14" t="s">
        <v>157</v>
      </c>
      <c r="AW414" s="14" t="s">
        <v>36</v>
      </c>
      <c r="AX414" s="14" t="s">
        <v>82</v>
      </c>
      <c r="AY414" s="155" t="s">
        <v>150</v>
      </c>
    </row>
    <row r="415" spans="2:65" s="1" customFormat="1" ht="24.2" customHeight="1" x14ac:dyDescent="0.2">
      <c r="B415" s="33"/>
      <c r="C415" s="129" t="s">
        <v>666</v>
      </c>
      <c r="D415" s="129" t="s">
        <v>153</v>
      </c>
      <c r="E415" s="130" t="s">
        <v>667</v>
      </c>
      <c r="F415" s="131" t="s">
        <v>668</v>
      </c>
      <c r="G415" s="132" t="s">
        <v>178</v>
      </c>
      <c r="H415" s="133">
        <v>1</v>
      </c>
      <c r="I415" s="134"/>
      <c r="J415" s="135">
        <f>ROUND(I415*H415,2)</f>
        <v>0</v>
      </c>
      <c r="K415" s="131" t="s">
        <v>166</v>
      </c>
      <c r="L415" s="33"/>
      <c r="M415" s="136" t="s">
        <v>19</v>
      </c>
      <c r="N415" s="137" t="s">
        <v>47</v>
      </c>
      <c r="P415" s="138">
        <f>O415*H415</f>
        <v>0</v>
      </c>
      <c r="Q415" s="138">
        <v>5.0000000000000002E-5</v>
      </c>
      <c r="R415" s="138">
        <f>Q415*H415</f>
        <v>5.0000000000000002E-5</v>
      </c>
      <c r="S415" s="138">
        <v>0</v>
      </c>
      <c r="T415" s="138">
        <f>S415*H415</f>
        <v>0</v>
      </c>
      <c r="U415" s="331" t="s">
        <v>167</v>
      </c>
      <c r="V415" s="1">
        <f t="shared" si="4"/>
        <v>0</v>
      </c>
      <c r="AR415" s="140" t="s">
        <v>205</v>
      </c>
      <c r="AT415" s="140" t="s">
        <v>153</v>
      </c>
      <c r="AU415" s="140" t="s">
        <v>88</v>
      </c>
      <c r="AY415" s="18" t="s">
        <v>150</v>
      </c>
      <c r="BE415" s="141">
        <f>IF(N415="základní",J415,0)</f>
        <v>0</v>
      </c>
      <c r="BF415" s="141">
        <f>IF(N415="snížená",J415,0)</f>
        <v>0</v>
      </c>
      <c r="BG415" s="141">
        <f>IF(N415="zákl. přenesená",J415,0)</f>
        <v>0</v>
      </c>
      <c r="BH415" s="141">
        <f>IF(N415="sníž. přenesená",J415,0)</f>
        <v>0</v>
      </c>
      <c r="BI415" s="141">
        <f>IF(N415="nulová",J415,0)</f>
        <v>0</v>
      </c>
      <c r="BJ415" s="18" t="s">
        <v>88</v>
      </c>
      <c r="BK415" s="141">
        <f>ROUND(I415*H415,2)</f>
        <v>0</v>
      </c>
      <c r="BL415" s="18" t="s">
        <v>205</v>
      </c>
      <c r="BM415" s="140" t="s">
        <v>669</v>
      </c>
    </row>
    <row r="416" spans="2:65" s="1" customFormat="1" ht="11.25" x14ac:dyDescent="0.2">
      <c r="B416" s="33"/>
      <c r="D416" s="160" t="s">
        <v>169</v>
      </c>
      <c r="F416" s="161" t="s">
        <v>670</v>
      </c>
      <c r="I416" s="162"/>
      <c r="L416" s="33"/>
      <c r="M416" s="163"/>
      <c r="U416" s="335"/>
      <c r="V416" s="1" t="str">
        <f t="shared" si="4"/>
        <v/>
      </c>
      <c r="AT416" s="18" t="s">
        <v>169</v>
      </c>
      <c r="AU416" s="18" t="s">
        <v>88</v>
      </c>
    </row>
    <row r="417" spans="2:65" s="12" customFormat="1" ht="11.25" x14ac:dyDescent="0.2">
      <c r="B417" s="142"/>
      <c r="D417" s="143" t="s">
        <v>159</v>
      </c>
      <c r="E417" s="144" t="s">
        <v>19</v>
      </c>
      <c r="F417" s="145" t="s">
        <v>664</v>
      </c>
      <c r="H417" s="144" t="s">
        <v>19</v>
      </c>
      <c r="I417" s="146"/>
      <c r="L417" s="142"/>
      <c r="M417" s="147"/>
      <c r="U417" s="332"/>
      <c r="V417" s="1" t="str">
        <f t="shared" si="4"/>
        <v/>
      </c>
      <c r="AT417" s="144" t="s">
        <v>159</v>
      </c>
      <c r="AU417" s="144" t="s">
        <v>88</v>
      </c>
      <c r="AV417" s="12" t="s">
        <v>82</v>
      </c>
      <c r="AW417" s="12" t="s">
        <v>36</v>
      </c>
      <c r="AX417" s="12" t="s">
        <v>75</v>
      </c>
      <c r="AY417" s="144" t="s">
        <v>150</v>
      </c>
    </row>
    <row r="418" spans="2:65" s="13" customFormat="1" ht="11.25" x14ac:dyDescent="0.2">
      <c r="B418" s="148"/>
      <c r="D418" s="143" t="s">
        <v>159</v>
      </c>
      <c r="E418" s="149" t="s">
        <v>19</v>
      </c>
      <c r="F418" s="150" t="s">
        <v>665</v>
      </c>
      <c r="H418" s="151">
        <v>1</v>
      </c>
      <c r="I418" s="152"/>
      <c r="L418" s="148"/>
      <c r="M418" s="153"/>
      <c r="U418" s="333"/>
      <c r="V418" s="1" t="str">
        <f t="shared" si="4"/>
        <v/>
      </c>
      <c r="AT418" s="149" t="s">
        <v>159</v>
      </c>
      <c r="AU418" s="149" t="s">
        <v>88</v>
      </c>
      <c r="AV418" s="13" t="s">
        <v>88</v>
      </c>
      <c r="AW418" s="13" t="s">
        <v>36</v>
      </c>
      <c r="AX418" s="13" t="s">
        <v>75</v>
      </c>
      <c r="AY418" s="149" t="s">
        <v>150</v>
      </c>
    </row>
    <row r="419" spans="2:65" s="14" customFormat="1" ht="11.25" x14ac:dyDescent="0.2">
      <c r="B419" s="154"/>
      <c r="D419" s="143" t="s">
        <v>159</v>
      </c>
      <c r="E419" s="155" t="s">
        <v>19</v>
      </c>
      <c r="F419" s="156" t="s">
        <v>162</v>
      </c>
      <c r="H419" s="157">
        <v>1</v>
      </c>
      <c r="I419" s="158"/>
      <c r="L419" s="154"/>
      <c r="M419" s="159"/>
      <c r="U419" s="334"/>
      <c r="V419" s="1" t="str">
        <f t="shared" si="4"/>
        <v/>
      </c>
      <c r="AT419" s="155" t="s">
        <v>159</v>
      </c>
      <c r="AU419" s="155" t="s">
        <v>88</v>
      </c>
      <c r="AV419" s="14" t="s">
        <v>157</v>
      </c>
      <c r="AW419" s="14" t="s">
        <v>36</v>
      </c>
      <c r="AX419" s="14" t="s">
        <v>82</v>
      </c>
      <c r="AY419" s="155" t="s">
        <v>150</v>
      </c>
    </row>
    <row r="420" spans="2:65" s="1" customFormat="1" ht="16.5" customHeight="1" x14ac:dyDescent="0.2">
      <c r="B420" s="33"/>
      <c r="C420" s="172" t="s">
        <v>671</v>
      </c>
      <c r="D420" s="172" t="s">
        <v>509</v>
      </c>
      <c r="E420" s="173" t="s">
        <v>672</v>
      </c>
      <c r="F420" s="174" t="s">
        <v>673</v>
      </c>
      <c r="G420" s="175" t="s">
        <v>178</v>
      </c>
      <c r="H420" s="176">
        <v>1</v>
      </c>
      <c r="I420" s="177"/>
      <c r="J420" s="178">
        <f>ROUND(I420*H420,2)</f>
        <v>0</v>
      </c>
      <c r="K420" s="174" t="s">
        <v>166</v>
      </c>
      <c r="L420" s="179"/>
      <c r="M420" s="180" t="s">
        <v>19</v>
      </c>
      <c r="N420" s="181" t="s">
        <v>47</v>
      </c>
      <c r="P420" s="138">
        <f>O420*H420</f>
        <v>0</v>
      </c>
      <c r="Q420" s="138">
        <v>2.7000000000000001E-3</v>
      </c>
      <c r="R420" s="138">
        <f>Q420*H420</f>
        <v>2.7000000000000001E-3</v>
      </c>
      <c r="S420" s="138">
        <v>0</v>
      </c>
      <c r="T420" s="138">
        <f>S420*H420</f>
        <v>0</v>
      </c>
      <c r="U420" s="331" t="s">
        <v>167</v>
      </c>
      <c r="V420" s="1">
        <f t="shared" si="4"/>
        <v>0</v>
      </c>
      <c r="AR420" s="140" t="s">
        <v>348</v>
      </c>
      <c r="AT420" s="140" t="s">
        <v>509</v>
      </c>
      <c r="AU420" s="140" t="s">
        <v>88</v>
      </c>
      <c r="AY420" s="18" t="s">
        <v>150</v>
      </c>
      <c r="BE420" s="141">
        <f>IF(N420="základní",J420,0)</f>
        <v>0</v>
      </c>
      <c r="BF420" s="141">
        <f>IF(N420="snížená",J420,0)</f>
        <v>0</v>
      </c>
      <c r="BG420" s="141">
        <f>IF(N420="zákl. přenesená",J420,0)</f>
        <v>0</v>
      </c>
      <c r="BH420" s="141">
        <f>IF(N420="sníž. přenesená",J420,0)</f>
        <v>0</v>
      </c>
      <c r="BI420" s="141">
        <f>IF(N420="nulová",J420,0)</f>
        <v>0</v>
      </c>
      <c r="BJ420" s="18" t="s">
        <v>88</v>
      </c>
      <c r="BK420" s="141">
        <f>ROUND(I420*H420,2)</f>
        <v>0</v>
      </c>
      <c r="BL420" s="18" t="s">
        <v>205</v>
      </c>
      <c r="BM420" s="140" t="s">
        <v>674</v>
      </c>
    </row>
    <row r="421" spans="2:65" s="1" customFormat="1" ht="29.25" x14ac:dyDescent="0.2">
      <c r="B421" s="33"/>
      <c r="D421" s="143" t="s">
        <v>232</v>
      </c>
      <c r="F421" s="170" t="s">
        <v>675</v>
      </c>
      <c r="I421" s="162"/>
      <c r="L421" s="33"/>
      <c r="M421" s="163"/>
      <c r="U421" s="335"/>
      <c r="V421" s="1" t="str">
        <f t="shared" si="4"/>
        <v/>
      </c>
      <c r="AT421" s="18" t="s">
        <v>232</v>
      </c>
      <c r="AU421" s="18" t="s">
        <v>88</v>
      </c>
    </row>
    <row r="422" spans="2:65" s="1" customFormat="1" ht="24.2" customHeight="1" x14ac:dyDescent="0.2">
      <c r="B422" s="33"/>
      <c r="C422" s="129" t="s">
        <v>676</v>
      </c>
      <c r="D422" s="129" t="s">
        <v>153</v>
      </c>
      <c r="E422" s="130" t="s">
        <v>677</v>
      </c>
      <c r="F422" s="131" t="s">
        <v>678</v>
      </c>
      <c r="G422" s="132" t="s">
        <v>165</v>
      </c>
      <c r="H422" s="133">
        <v>17.331</v>
      </c>
      <c r="I422" s="134"/>
      <c r="J422" s="135">
        <f>ROUND(I422*H422,2)</f>
        <v>0</v>
      </c>
      <c r="K422" s="131" t="s">
        <v>166</v>
      </c>
      <c r="L422" s="33"/>
      <c r="M422" s="136" t="s">
        <v>19</v>
      </c>
      <c r="N422" s="137" t="s">
        <v>47</v>
      </c>
      <c r="P422" s="138">
        <f>O422*H422</f>
        <v>0</v>
      </c>
      <c r="Q422" s="138">
        <v>2.0000000000000001E-4</v>
      </c>
      <c r="R422" s="138">
        <f>Q422*H422</f>
        <v>3.4662E-3</v>
      </c>
      <c r="S422" s="138">
        <v>0</v>
      </c>
      <c r="T422" s="138">
        <f>S422*H422</f>
        <v>0</v>
      </c>
      <c r="U422" s="331" t="s">
        <v>167</v>
      </c>
      <c r="V422" s="1">
        <f t="shared" si="4"/>
        <v>0</v>
      </c>
      <c r="AR422" s="140" t="s">
        <v>205</v>
      </c>
      <c r="AT422" s="140" t="s">
        <v>153</v>
      </c>
      <c r="AU422" s="140" t="s">
        <v>88</v>
      </c>
      <c r="AY422" s="18" t="s">
        <v>150</v>
      </c>
      <c r="BE422" s="141">
        <f>IF(N422="základní",J422,0)</f>
        <v>0</v>
      </c>
      <c r="BF422" s="141">
        <f>IF(N422="snížená",J422,0)</f>
        <v>0</v>
      </c>
      <c r="BG422" s="141">
        <f>IF(N422="zákl. přenesená",J422,0)</f>
        <v>0</v>
      </c>
      <c r="BH422" s="141">
        <f>IF(N422="sníž. přenesená",J422,0)</f>
        <v>0</v>
      </c>
      <c r="BI422" s="141">
        <f>IF(N422="nulová",J422,0)</f>
        <v>0</v>
      </c>
      <c r="BJ422" s="18" t="s">
        <v>88</v>
      </c>
      <c r="BK422" s="141">
        <f>ROUND(I422*H422,2)</f>
        <v>0</v>
      </c>
      <c r="BL422" s="18" t="s">
        <v>205</v>
      </c>
      <c r="BM422" s="140" t="s">
        <v>679</v>
      </c>
    </row>
    <row r="423" spans="2:65" s="1" customFormat="1" ht="11.25" x14ac:dyDescent="0.2">
      <c r="B423" s="33"/>
      <c r="D423" s="160" t="s">
        <v>169</v>
      </c>
      <c r="F423" s="161" t="s">
        <v>680</v>
      </c>
      <c r="I423" s="162"/>
      <c r="L423" s="33"/>
      <c r="M423" s="163"/>
      <c r="U423" s="335"/>
      <c r="V423" s="1" t="str">
        <f t="shared" si="4"/>
        <v/>
      </c>
      <c r="AT423" s="18" t="s">
        <v>169</v>
      </c>
      <c r="AU423" s="18" t="s">
        <v>88</v>
      </c>
    </row>
    <row r="424" spans="2:65" s="1" customFormat="1" ht="24.2" customHeight="1" x14ac:dyDescent="0.2">
      <c r="B424" s="33"/>
      <c r="C424" s="129" t="s">
        <v>681</v>
      </c>
      <c r="D424" s="129" t="s">
        <v>153</v>
      </c>
      <c r="E424" s="130" t="s">
        <v>682</v>
      </c>
      <c r="F424" s="131" t="s">
        <v>683</v>
      </c>
      <c r="G424" s="132" t="s">
        <v>165</v>
      </c>
      <c r="H424" s="133">
        <v>33.323999999999998</v>
      </c>
      <c r="I424" s="134"/>
      <c r="J424" s="135">
        <f>ROUND(I424*H424,2)</f>
        <v>0</v>
      </c>
      <c r="K424" s="131" t="s">
        <v>166</v>
      </c>
      <c r="L424" s="33"/>
      <c r="M424" s="136" t="s">
        <v>19</v>
      </c>
      <c r="N424" s="137" t="s">
        <v>47</v>
      </c>
      <c r="P424" s="138">
        <f>O424*H424</f>
        <v>0</v>
      </c>
      <c r="Q424" s="138">
        <v>1E-4</v>
      </c>
      <c r="R424" s="138">
        <f>Q424*H424</f>
        <v>3.3324000000000001E-3</v>
      </c>
      <c r="S424" s="138">
        <v>0</v>
      </c>
      <c r="T424" s="138">
        <f>S424*H424</f>
        <v>0</v>
      </c>
      <c r="U424" s="331" t="s">
        <v>167</v>
      </c>
      <c r="V424" s="1">
        <f t="shared" si="4"/>
        <v>0</v>
      </c>
      <c r="AR424" s="140" t="s">
        <v>205</v>
      </c>
      <c r="AT424" s="140" t="s">
        <v>153</v>
      </c>
      <c r="AU424" s="140" t="s">
        <v>88</v>
      </c>
      <c r="AY424" s="18" t="s">
        <v>150</v>
      </c>
      <c r="BE424" s="141">
        <f>IF(N424="základní",J424,0)</f>
        <v>0</v>
      </c>
      <c r="BF424" s="141">
        <f>IF(N424="snížená",J424,0)</f>
        <v>0</v>
      </c>
      <c r="BG424" s="141">
        <f>IF(N424="zákl. přenesená",J424,0)</f>
        <v>0</v>
      </c>
      <c r="BH424" s="141">
        <f>IF(N424="sníž. přenesená",J424,0)</f>
        <v>0</v>
      </c>
      <c r="BI424" s="141">
        <f>IF(N424="nulová",J424,0)</f>
        <v>0</v>
      </c>
      <c r="BJ424" s="18" t="s">
        <v>88</v>
      </c>
      <c r="BK424" s="141">
        <f>ROUND(I424*H424,2)</f>
        <v>0</v>
      </c>
      <c r="BL424" s="18" t="s">
        <v>205</v>
      </c>
      <c r="BM424" s="140" t="s">
        <v>684</v>
      </c>
    </row>
    <row r="425" spans="2:65" s="1" customFormat="1" ht="11.25" x14ac:dyDescent="0.2">
      <c r="B425" s="33"/>
      <c r="D425" s="160" t="s">
        <v>169</v>
      </c>
      <c r="F425" s="161" t="s">
        <v>685</v>
      </c>
      <c r="I425" s="162"/>
      <c r="L425" s="33"/>
      <c r="M425" s="163"/>
      <c r="U425" s="335"/>
      <c r="V425" s="1" t="str">
        <f t="shared" ref="V425:V488" si="5">IF(U425="investice",J425,"")</f>
        <v/>
      </c>
      <c r="AT425" s="18" t="s">
        <v>169</v>
      </c>
      <c r="AU425" s="18" t="s">
        <v>88</v>
      </c>
    </row>
    <row r="426" spans="2:65" s="13" customFormat="1" ht="11.25" x14ac:dyDescent="0.2">
      <c r="B426" s="148"/>
      <c r="D426" s="143" t="s">
        <v>159</v>
      </c>
      <c r="E426" s="149" t="s">
        <v>19</v>
      </c>
      <c r="F426" s="150" t="s">
        <v>686</v>
      </c>
      <c r="H426" s="151">
        <v>33.323999999999998</v>
      </c>
      <c r="I426" s="152"/>
      <c r="L426" s="148"/>
      <c r="M426" s="153"/>
      <c r="U426" s="333"/>
      <c r="V426" s="1" t="str">
        <f t="shared" si="5"/>
        <v/>
      </c>
      <c r="AT426" s="149" t="s">
        <v>159</v>
      </c>
      <c r="AU426" s="149" t="s">
        <v>88</v>
      </c>
      <c r="AV426" s="13" t="s">
        <v>88</v>
      </c>
      <c r="AW426" s="13" t="s">
        <v>36</v>
      </c>
      <c r="AX426" s="13" t="s">
        <v>75</v>
      </c>
      <c r="AY426" s="149" t="s">
        <v>150</v>
      </c>
    </row>
    <row r="427" spans="2:65" s="14" customFormat="1" ht="11.25" x14ac:dyDescent="0.2">
      <c r="B427" s="154"/>
      <c r="D427" s="143" t="s">
        <v>159</v>
      </c>
      <c r="E427" s="155" t="s">
        <v>19</v>
      </c>
      <c r="F427" s="156" t="s">
        <v>162</v>
      </c>
      <c r="H427" s="157">
        <v>33.323999999999998</v>
      </c>
      <c r="I427" s="158"/>
      <c r="L427" s="154"/>
      <c r="M427" s="159"/>
      <c r="U427" s="334"/>
      <c r="V427" s="1" t="str">
        <f t="shared" si="5"/>
        <v/>
      </c>
      <c r="AT427" s="155" t="s">
        <v>159</v>
      </c>
      <c r="AU427" s="155" t="s">
        <v>88</v>
      </c>
      <c r="AV427" s="14" t="s">
        <v>157</v>
      </c>
      <c r="AW427" s="14" t="s">
        <v>36</v>
      </c>
      <c r="AX427" s="14" t="s">
        <v>82</v>
      </c>
      <c r="AY427" s="155" t="s">
        <v>150</v>
      </c>
    </row>
    <row r="428" spans="2:65" s="1" customFormat="1" ht="24.2" customHeight="1" x14ac:dyDescent="0.2">
      <c r="B428" s="33"/>
      <c r="C428" s="129" t="s">
        <v>687</v>
      </c>
      <c r="D428" s="129" t="s">
        <v>153</v>
      </c>
      <c r="E428" s="130" t="s">
        <v>688</v>
      </c>
      <c r="F428" s="131" t="s">
        <v>689</v>
      </c>
      <c r="G428" s="132" t="s">
        <v>165</v>
      </c>
      <c r="H428" s="133">
        <v>10.07</v>
      </c>
      <c r="I428" s="134"/>
      <c r="J428" s="135">
        <f>ROUND(I428*H428,2)</f>
        <v>0</v>
      </c>
      <c r="K428" s="131" t="s">
        <v>166</v>
      </c>
      <c r="L428" s="33"/>
      <c r="M428" s="136" t="s">
        <v>19</v>
      </c>
      <c r="N428" s="137" t="s">
        <v>47</v>
      </c>
      <c r="P428" s="138">
        <f>O428*H428</f>
        <v>0</v>
      </c>
      <c r="Q428" s="138">
        <v>1E-4</v>
      </c>
      <c r="R428" s="138">
        <f>Q428*H428</f>
        <v>1.0070000000000001E-3</v>
      </c>
      <c r="S428" s="138">
        <v>0</v>
      </c>
      <c r="T428" s="138">
        <f>S428*H428</f>
        <v>0</v>
      </c>
      <c r="U428" s="331" t="s">
        <v>167</v>
      </c>
      <c r="V428" s="1">
        <f t="shared" si="5"/>
        <v>0</v>
      </c>
      <c r="AR428" s="140" t="s">
        <v>205</v>
      </c>
      <c r="AT428" s="140" t="s">
        <v>153</v>
      </c>
      <c r="AU428" s="140" t="s">
        <v>88</v>
      </c>
      <c r="AY428" s="18" t="s">
        <v>150</v>
      </c>
      <c r="BE428" s="141">
        <f>IF(N428="základní",J428,0)</f>
        <v>0</v>
      </c>
      <c r="BF428" s="141">
        <f>IF(N428="snížená",J428,0)</f>
        <v>0</v>
      </c>
      <c r="BG428" s="141">
        <f>IF(N428="zákl. přenesená",J428,0)</f>
        <v>0</v>
      </c>
      <c r="BH428" s="141">
        <f>IF(N428="sníž. přenesená",J428,0)</f>
        <v>0</v>
      </c>
      <c r="BI428" s="141">
        <f>IF(N428="nulová",J428,0)</f>
        <v>0</v>
      </c>
      <c r="BJ428" s="18" t="s">
        <v>88</v>
      </c>
      <c r="BK428" s="141">
        <f>ROUND(I428*H428,2)</f>
        <v>0</v>
      </c>
      <c r="BL428" s="18" t="s">
        <v>205</v>
      </c>
      <c r="BM428" s="140" t="s">
        <v>690</v>
      </c>
    </row>
    <row r="429" spans="2:65" s="1" customFormat="1" ht="11.25" x14ac:dyDescent="0.2">
      <c r="B429" s="33"/>
      <c r="D429" s="160" t="s">
        <v>169</v>
      </c>
      <c r="F429" s="161" t="s">
        <v>691</v>
      </c>
      <c r="I429" s="162"/>
      <c r="L429" s="33"/>
      <c r="M429" s="163"/>
      <c r="U429" s="335"/>
      <c r="V429" s="1" t="str">
        <f t="shared" si="5"/>
        <v/>
      </c>
      <c r="AT429" s="18" t="s">
        <v>169</v>
      </c>
      <c r="AU429" s="18" t="s">
        <v>88</v>
      </c>
    </row>
    <row r="430" spans="2:65" s="13" customFormat="1" ht="11.25" x14ac:dyDescent="0.2">
      <c r="B430" s="148"/>
      <c r="D430" s="143" t="s">
        <v>159</v>
      </c>
      <c r="E430" s="149" t="s">
        <v>19</v>
      </c>
      <c r="F430" s="150" t="s">
        <v>692</v>
      </c>
      <c r="H430" s="151">
        <v>10.07</v>
      </c>
      <c r="I430" s="152"/>
      <c r="L430" s="148"/>
      <c r="M430" s="153"/>
      <c r="U430" s="333"/>
      <c r="V430" s="1" t="str">
        <f t="shared" si="5"/>
        <v/>
      </c>
      <c r="AT430" s="149" t="s">
        <v>159</v>
      </c>
      <c r="AU430" s="149" t="s">
        <v>88</v>
      </c>
      <c r="AV430" s="13" t="s">
        <v>88</v>
      </c>
      <c r="AW430" s="13" t="s">
        <v>36</v>
      </c>
      <c r="AX430" s="13" t="s">
        <v>75</v>
      </c>
      <c r="AY430" s="149" t="s">
        <v>150</v>
      </c>
    </row>
    <row r="431" spans="2:65" s="14" customFormat="1" ht="11.25" x14ac:dyDescent="0.2">
      <c r="B431" s="154"/>
      <c r="D431" s="143" t="s">
        <v>159</v>
      </c>
      <c r="E431" s="155" t="s">
        <v>19</v>
      </c>
      <c r="F431" s="156" t="s">
        <v>162</v>
      </c>
      <c r="H431" s="157">
        <v>10.07</v>
      </c>
      <c r="I431" s="158"/>
      <c r="L431" s="154"/>
      <c r="M431" s="159"/>
      <c r="U431" s="334"/>
      <c r="V431" s="1" t="str">
        <f t="shared" si="5"/>
        <v/>
      </c>
      <c r="AT431" s="155" t="s">
        <v>159</v>
      </c>
      <c r="AU431" s="155" t="s">
        <v>88</v>
      </c>
      <c r="AV431" s="14" t="s">
        <v>157</v>
      </c>
      <c r="AW431" s="14" t="s">
        <v>36</v>
      </c>
      <c r="AX431" s="14" t="s">
        <v>82</v>
      </c>
      <c r="AY431" s="155" t="s">
        <v>150</v>
      </c>
    </row>
    <row r="432" spans="2:65" s="1" customFormat="1" ht="24.2" customHeight="1" x14ac:dyDescent="0.2">
      <c r="B432" s="33"/>
      <c r="C432" s="129" t="s">
        <v>693</v>
      </c>
      <c r="D432" s="129" t="s">
        <v>153</v>
      </c>
      <c r="E432" s="130" t="s">
        <v>694</v>
      </c>
      <c r="F432" s="131" t="s">
        <v>695</v>
      </c>
      <c r="G432" s="132" t="s">
        <v>165</v>
      </c>
      <c r="H432" s="133">
        <v>29</v>
      </c>
      <c r="I432" s="134"/>
      <c r="J432" s="135">
        <f>ROUND(I432*H432,2)</f>
        <v>0</v>
      </c>
      <c r="K432" s="131" t="s">
        <v>166</v>
      </c>
      <c r="L432" s="33"/>
      <c r="M432" s="136" t="s">
        <v>19</v>
      </c>
      <c r="N432" s="137" t="s">
        <v>47</v>
      </c>
      <c r="P432" s="138">
        <f>O432*H432</f>
        <v>0</v>
      </c>
      <c r="Q432" s="138">
        <v>5.0000000000000001E-3</v>
      </c>
      <c r="R432" s="138">
        <f>Q432*H432</f>
        <v>0.14499999999999999</v>
      </c>
      <c r="S432" s="138">
        <v>0</v>
      </c>
      <c r="T432" s="138">
        <f>S432*H432</f>
        <v>0</v>
      </c>
      <c r="U432" s="331" t="s">
        <v>19</v>
      </c>
      <c r="V432" s="1" t="str">
        <f t="shared" si="5"/>
        <v/>
      </c>
      <c r="AR432" s="140" t="s">
        <v>205</v>
      </c>
      <c r="AT432" s="140" t="s">
        <v>153</v>
      </c>
      <c r="AU432" s="140" t="s">
        <v>88</v>
      </c>
      <c r="AY432" s="18" t="s">
        <v>150</v>
      </c>
      <c r="BE432" s="141">
        <f>IF(N432="základní",J432,0)</f>
        <v>0</v>
      </c>
      <c r="BF432" s="141">
        <f>IF(N432="snížená",J432,0)</f>
        <v>0</v>
      </c>
      <c r="BG432" s="141">
        <f>IF(N432="zákl. přenesená",J432,0)</f>
        <v>0</v>
      </c>
      <c r="BH432" s="141">
        <f>IF(N432="sníž. přenesená",J432,0)</f>
        <v>0</v>
      </c>
      <c r="BI432" s="141">
        <f>IF(N432="nulová",J432,0)</f>
        <v>0</v>
      </c>
      <c r="BJ432" s="18" t="s">
        <v>88</v>
      </c>
      <c r="BK432" s="141">
        <f>ROUND(I432*H432,2)</f>
        <v>0</v>
      </c>
      <c r="BL432" s="18" t="s">
        <v>205</v>
      </c>
      <c r="BM432" s="140" t="s">
        <v>696</v>
      </c>
    </row>
    <row r="433" spans="2:65" s="1" customFormat="1" ht="11.25" x14ac:dyDescent="0.2">
      <c r="B433" s="33"/>
      <c r="D433" s="160" t="s">
        <v>169</v>
      </c>
      <c r="F433" s="161" t="s">
        <v>697</v>
      </c>
      <c r="I433" s="162"/>
      <c r="L433" s="33"/>
      <c r="M433" s="163"/>
      <c r="U433" s="335"/>
      <c r="V433" s="1" t="str">
        <f t="shared" si="5"/>
        <v/>
      </c>
      <c r="AT433" s="18" t="s">
        <v>169</v>
      </c>
      <c r="AU433" s="18" t="s">
        <v>88</v>
      </c>
    </row>
    <row r="434" spans="2:65" s="1" customFormat="1" ht="19.5" x14ac:dyDescent="0.2">
      <c r="B434" s="33"/>
      <c r="D434" s="143" t="s">
        <v>232</v>
      </c>
      <c r="F434" s="170" t="s">
        <v>698</v>
      </c>
      <c r="I434" s="162"/>
      <c r="L434" s="33"/>
      <c r="M434" s="163"/>
      <c r="U434" s="335"/>
      <c r="V434" s="1" t="str">
        <f t="shared" si="5"/>
        <v/>
      </c>
      <c r="AT434" s="18" t="s">
        <v>232</v>
      </c>
      <c r="AU434" s="18" t="s">
        <v>88</v>
      </c>
    </row>
    <row r="435" spans="2:65" s="12" customFormat="1" ht="11.25" x14ac:dyDescent="0.2">
      <c r="B435" s="142"/>
      <c r="D435" s="143" t="s">
        <v>159</v>
      </c>
      <c r="E435" s="144" t="s">
        <v>19</v>
      </c>
      <c r="F435" s="145" t="s">
        <v>213</v>
      </c>
      <c r="H435" s="144" t="s">
        <v>19</v>
      </c>
      <c r="I435" s="146"/>
      <c r="L435" s="142"/>
      <c r="M435" s="147"/>
      <c r="U435" s="332"/>
      <c r="V435" s="1" t="str">
        <f t="shared" si="5"/>
        <v/>
      </c>
      <c r="AT435" s="144" t="s">
        <v>159</v>
      </c>
      <c r="AU435" s="144" t="s">
        <v>88</v>
      </c>
      <c r="AV435" s="12" t="s">
        <v>82</v>
      </c>
      <c r="AW435" s="12" t="s">
        <v>36</v>
      </c>
      <c r="AX435" s="12" t="s">
        <v>75</v>
      </c>
      <c r="AY435" s="144" t="s">
        <v>150</v>
      </c>
    </row>
    <row r="436" spans="2:65" s="13" customFormat="1" ht="11.25" x14ac:dyDescent="0.2">
      <c r="B436" s="148"/>
      <c r="D436" s="143" t="s">
        <v>159</v>
      </c>
      <c r="E436" s="149" t="s">
        <v>19</v>
      </c>
      <c r="F436" s="150" t="s">
        <v>214</v>
      </c>
      <c r="H436" s="151">
        <v>2.86</v>
      </c>
      <c r="I436" s="152"/>
      <c r="L436" s="148"/>
      <c r="M436" s="153"/>
      <c r="U436" s="333"/>
      <c r="V436" s="1" t="str">
        <f t="shared" si="5"/>
        <v/>
      </c>
      <c r="AT436" s="149" t="s">
        <v>159</v>
      </c>
      <c r="AU436" s="149" t="s">
        <v>88</v>
      </c>
      <c r="AV436" s="13" t="s">
        <v>88</v>
      </c>
      <c r="AW436" s="13" t="s">
        <v>36</v>
      </c>
      <c r="AX436" s="13" t="s">
        <v>75</v>
      </c>
      <c r="AY436" s="149" t="s">
        <v>150</v>
      </c>
    </row>
    <row r="437" spans="2:65" s="15" customFormat="1" ht="11.25" x14ac:dyDescent="0.2">
      <c r="B437" s="164"/>
      <c r="D437" s="143" t="s">
        <v>159</v>
      </c>
      <c r="E437" s="165" t="s">
        <v>19</v>
      </c>
      <c r="F437" s="166" t="s">
        <v>215</v>
      </c>
      <c r="H437" s="167">
        <v>2.86</v>
      </c>
      <c r="I437" s="168"/>
      <c r="L437" s="164"/>
      <c r="M437" s="169"/>
      <c r="U437" s="336"/>
      <c r="V437" s="1" t="str">
        <f t="shared" si="5"/>
        <v/>
      </c>
      <c r="AT437" s="165" t="s">
        <v>159</v>
      </c>
      <c r="AU437" s="165" t="s">
        <v>88</v>
      </c>
      <c r="AV437" s="15" t="s">
        <v>151</v>
      </c>
      <c r="AW437" s="15" t="s">
        <v>36</v>
      </c>
      <c r="AX437" s="15" t="s">
        <v>75</v>
      </c>
      <c r="AY437" s="165" t="s">
        <v>150</v>
      </c>
    </row>
    <row r="438" spans="2:65" s="12" customFormat="1" ht="11.25" x14ac:dyDescent="0.2">
      <c r="B438" s="142"/>
      <c r="D438" s="143" t="s">
        <v>159</v>
      </c>
      <c r="E438" s="144" t="s">
        <v>19</v>
      </c>
      <c r="F438" s="145" t="s">
        <v>216</v>
      </c>
      <c r="H438" s="144" t="s">
        <v>19</v>
      </c>
      <c r="I438" s="146"/>
      <c r="L438" s="142"/>
      <c r="M438" s="147"/>
      <c r="U438" s="332"/>
      <c r="V438" s="1" t="str">
        <f t="shared" si="5"/>
        <v/>
      </c>
      <c r="AT438" s="144" t="s">
        <v>159</v>
      </c>
      <c r="AU438" s="144" t="s">
        <v>88</v>
      </c>
      <c r="AV438" s="12" t="s">
        <v>82</v>
      </c>
      <c r="AW438" s="12" t="s">
        <v>36</v>
      </c>
      <c r="AX438" s="12" t="s">
        <v>75</v>
      </c>
      <c r="AY438" s="144" t="s">
        <v>150</v>
      </c>
    </row>
    <row r="439" spans="2:65" s="13" customFormat="1" ht="11.25" x14ac:dyDescent="0.2">
      <c r="B439" s="148"/>
      <c r="D439" s="143" t="s">
        <v>159</v>
      </c>
      <c r="E439" s="149" t="s">
        <v>19</v>
      </c>
      <c r="F439" s="150" t="s">
        <v>217</v>
      </c>
      <c r="H439" s="151">
        <v>4.42</v>
      </c>
      <c r="I439" s="152"/>
      <c r="L439" s="148"/>
      <c r="M439" s="153"/>
      <c r="U439" s="333"/>
      <c r="V439" s="1" t="str">
        <f t="shared" si="5"/>
        <v/>
      </c>
      <c r="AT439" s="149" t="s">
        <v>159</v>
      </c>
      <c r="AU439" s="149" t="s">
        <v>88</v>
      </c>
      <c r="AV439" s="13" t="s">
        <v>88</v>
      </c>
      <c r="AW439" s="13" t="s">
        <v>36</v>
      </c>
      <c r="AX439" s="13" t="s">
        <v>75</v>
      </c>
      <c r="AY439" s="149" t="s">
        <v>150</v>
      </c>
    </row>
    <row r="440" spans="2:65" s="13" customFormat="1" ht="11.25" x14ac:dyDescent="0.2">
      <c r="B440" s="148"/>
      <c r="D440" s="143" t="s">
        <v>159</v>
      </c>
      <c r="E440" s="149" t="s">
        <v>19</v>
      </c>
      <c r="F440" s="150" t="s">
        <v>218</v>
      </c>
      <c r="H440" s="151">
        <v>7.21</v>
      </c>
      <c r="I440" s="152"/>
      <c r="L440" s="148"/>
      <c r="M440" s="153"/>
      <c r="U440" s="333"/>
      <c r="V440" s="1" t="str">
        <f t="shared" si="5"/>
        <v/>
      </c>
      <c r="AT440" s="149" t="s">
        <v>159</v>
      </c>
      <c r="AU440" s="149" t="s">
        <v>88</v>
      </c>
      <c r="AV440" s="13" t="s">
        <v>88</v>
      </c>
      <c r="AW440" s="13" t="s">
        <v>36</v>
      </c>
      <c r="AX440" s="13" t="s">
        <v>75</v>
      </c>
      <c r="AY440" s="149" t="s">
        <v>150</v>
      </c>
    </row>
    <row r="441" spans="2:65" s="13" customFormat="1" ht="11.25" x14ac:dyDescent="0.2">
      <c r="B441" s="148"/>
      <c r="D441" s="143" t="s">
        <v>159</v>
      </c>
      <c r="E441" s="149" t="s">
        <v>19</v>
      </c>
      <c r="F441" s="150" t="s">
        <v>219</v>
      </c>
      <c r="H441" s="151">
        <v>14.51</v>
      </c>
      <c r="I441" s="152"/>
      <c r="L441" s="148"/>
      <c r="M441" s="153"/>
      <c r="U441" s="333"/>
      <c r="V441" s="1" t="str">
        <f t="shared" si="5"/>
        <v/>
      </c>
      <c r="AT441" s="149" t="s">
        <v>159</v>
      </c>
      <c r="AU441" s="149" t="s">
        <v>88</v>
      </c>
      <c r="AV441" s="13" t="s">
        <v>88</v>
      </c>
      <c r="AW441" s="13" t="s">
        <v>36</v>
      </c>
      <c r="AX441" s="13" t="s">
        <v>75</v>
      </c>
      <c r="AY441" s="149" t="s">
        <v>150</v>
      </c>
    </row>
    <row r="442" spans="2:65" s="15" customFormat="1" ht="11.25" x14ac:dyDescent="0.2">
      <c r="B442" s="164"/>
      <c r="D442" s="143" t="s">
        <v>159</v>
      </c>
      <c r="E442" s="165" t="s">
        <v>19</v>
      </c>
      <c r="F442" s="166" t="s">
        <v>215</v>
      </c>
      <c r="H442" s="167">
        <v>26.14</v>
      </c>
      <c r="I442" s="168"/>
      <c r="L442" s="164"/>
      <c r="M442" s="169"/>
      <c r="U442" s="336"/>
      <c r="V442" s="1" t="str">
        <f t="shared" si="5"/>
        <v/>
      </c>
      <c r="AT442" s="165" t="s">
        <v>159</v>
      </c>
      <c r="AU442" s="165" t="s">
        <v>88</v>
      </c>
      <c r="AV442" s="15" t="s">
        <v>151</v>
      </c>
      <c r="AW442" s="15" t="s">
        <v>36</v>
      </c>
      <c r="AX442" s="15" t="s">
        <v>75</v>
      </c>
      <c r="AY442" s="165" t="s">
        <v>150</v>
      </c>
    </row>
    <row r="443" spans="2:65" s="14" customFormat="1" ht="11.25" x14ac:dyDescent="0.2">
      <c r="B443" s="154"/>
      <c r="D443" s="143" t="s">
        <v>159</v>
      </c>
      <c r="E443" s="155" t="s">
        <v>19</v>
      </c>
      <c r="F443" s="156" t="s">
        <v>162</v>
      </c>
      <c r="H443" s="157">
        <v>29</v>
      </c>
      <c r="I443" s="158"/>
      <c r="L443" s="154"/>
      <c r="M443" s="159"/>
      <c r="U443" s="334"/>
      <c r="V443" s="1" t="str">
        <f t="shared" si="5"/>
        <v/>
      </c>
      <c r="AT443" s="155" t="s">
        <v>159</v>
      </c>
      <c r="AU443" s="155" t="s">
        <v>88</v>
      </c>
      <c r="AV443" s="14" t="s">
        <v>157</v>
      </c>
      <c r="AW443" s="14" t="s">
        <v>36</v>
      </c>
      <c r="AX443" s="14" t="s">
        <v>82</v>
      </c>
      <c r="AY443" s="155" t="s">
        <v>150</v>
      </c>
    </row>
    <row r="444" spans="2:65" s="1" customFormat="1" ht="37.9" customHeight="1" x14ac:dyDescent="0.2">
      <c r="B444" s="33"/>
      <c r="C444" s="129" t="s">
        <v>699</v>
      </c>
      <c r="D444" s="129" t="s">
        <v>153</v>
      </c>
      <c r="E444" s="130" t="s">
        <v>700</v>
      </c>
      <c r="F444" s="131" t="s">
        <v>701</v>
      </c>
      <c r="G444" s="132" t="s">
        <v>462</v>
      </c>
      <c r="H444" s="171"/>
      <c r="I444" s="134"/>
      <c r="J444" s="135">
        <f>ROUND(I444*H444,2)</f>
        <v>0</v>
      </c>
      <c r="K444" s="131" t="s">
        <v>166</v>
      </c>
      <c r="L444" s="33"/>
      <c r="M444" s="136" t="s">
        <v>19</v>
      </c>
      <c r="N444" s="137" t="s">
        <v>47</v>
      </c>
      <c r="P444" s="138">
        <f>O444*H444</f>
        <v>0</v>
      </c>
      <c r="Q444" s="138">
        <v>0</v>
      </c>
      <c r="R444" s="138">
        <f>Q444*H444</f>
        <v>0</v>
      </c>
      <c r="S444" s="138">
        <v>0</v>
      </c>
      <c r="T444" s="138">
        <f>S444*H444</f>
        <v>0</v>
      </c>
      <c r="U444" s="331" t="s">
        <v>19</v>
      </c>
      <c r="V444" s="1" t="str">
        <f t="shared" si="5"/>
        <v/>
      </c>
      <c r="AR444" s="140" t="s">
        <v>205</v>
      </c>
      <c r="AT444" s="140" t="s">
        <v>153</v>
      </c>
      <c r="AU444" s="140" t="s">
        <v>88</v>
      </c>
      <c r="AY444" s="18" t="s">
        <v>150</v>
      </c>
      <c r="BE444" s="141">
        <f>IF(N444="základní",J444,0)</f>
        <v>0</v>
      </c>
      <c r="BF444" s="141">
        <f>IF(N444="snížená",J444,0)</f>
        <v>0</v>
      </c>
      <c r="BG444" s="141">
        <f>IF(N444="zákl. přenesená",J444,0)</f>
        <v>0</v>
      </c>
      <c r="BH444" s="141">
        <f>IF(N444="sníž. přenesená",J444,0)</f>
        <v>0</v>
      </c>
      <c r="BI444" s="141">
        <f>IF(N444="nulová",J444,0)</f>
        <v>0</v>
      </c>
      <c r="BJ444" s="18" t="s">
        <v>88</v>
      </c>
      <c r="BK444" s="141">
        <f>ROUND(I444*H444,2)</f>
        <v>0</v>
      </c>
      <c r="BL444" s="18" t="s">
        <v>205</v>
      </c>
      <c r="BM444" s="140" t="s">
        <v>702</v>
      </c>
    </row>
    <row r="445" spans="2:65" s="1" customFormat="1" ht="11.25" x14ac:dyDescent="0.2">
      <c r="B445" s="33"/>
      <c r="D445" s="160" t="s">
        <v>169</v>
      </c>
      <c r="F445" s="161" t="s">
        <v>703</v>
      </c>
      <c r="I445" s="162"/>
      <c r="L445" s="33"/>
      <c r="M445" s="163"/>
      <c r="U445" s="335"/>
      <c r="V445" s="1" t="str">
        <f t="shared" si="5"/>
        <v/>
      </c>
      <c r="AT445" s="18" t="s">
        <v>169</v>
      </c>
      <c r="AU445" s="18" t="s">
        <v>88</v>
      </c>
    </row>
    <row r="446" spans="2:65" s="11" customFormat="1" ht="22.9" customHeight="1" x14ac:dyDescent="0.2">
      <c r="B446" s="117"/>
      <c r="D446" s="118" t="s">
        <v>74</v>
      </c>
      <c r="E446" s="127" t="s">
        <v>704</v>
      </c>
      <c r="F446" s="127" t="s">
        <v>705</v>
      </c>
      <c r="I446" s="120"/>
      <c r="J446" s="128">
        <f>BK446</f>
        <v>0</v>
      </c>
      <c r="L446" s="117"/>
      <c r="M446" s="122"/>
      <c r="P446" s="123">
        <f>SUM(P447:P476)</f>
        <v>0</v>
      </c>
      <c r="R446" s="123">
        <f>SUM(R447:R476)</f>
        <v>0</v>
      </c>
      <c r="T446" s="123">
        <f>SUM(T447:T476)</f>
        <v>0.12252125</v>
      </c>
      <c r="U446" s="330"/>
      <c r="V446" s="1" t="str">
        <f t="shared" si="5"/>
        <v/>
      </c>
      <c r="AR446" s="118" t="s">
        <v>88</v>
      </c>
      <c r="AT446" s="125" t="s">
        <v>74</v>
      </c>
      <c r="AU446" s="125" t="s">
        <v>82</v>
      </c>
      <c r="AY446" s="118" t="s">
        <v>150</v>
      </c>
      <c r="BK446" s="126">
        <f>SUM(BK447:BK476)</f>
        <v>0</v>
      </c>
    </row>
    <row r="447" spans="2:65" s="1" customFormat="1" ht="16.5" customHeight="1" x14ac:dyDescent="0.2">
      <c r="B447" s="33"/>
      <c r="C447" s="129" t="s">
        <v>706</v>
      </c>
      <c r="D447" s="129" t="s">
        <v>153</v>
      </c>
      <c r="E447" s="130" t="s">
        <v>707</v>
      </c>
      <c r="F447" s="131" t="s">
        <v>708</v>
      </c>
      <c r="G447" s="132" t="s">
        <v>165</v>
      </c>
      <c r="H447" s="133">
        <v>1.7250000000000001</v>
      </c>
      <c r="I447" s="134"/>
      <c r="J447" s="135">
        <f>ROUND(I447*H447,2)</f>
        <v>0</v>
      </c>
      <c r="K447" s="131" t="s">
        <v>166</v>
      </c>
      <c r="L447" s="33"/>
      <c r="M447" s="136" t="s">
        <v>19</v>
      </c>
      <c r="N447" s="137" t="s">
        <v>47</v>
      </c>
      <c r="P447" s="138">
        <f>O447*H447</f>
        <v>0</v>
      </c>
      <c r="Q447" s="138">
        <v>0</v>
      </c>
      <c r="R447" s="138">
        <f>Q447*H447</f>
        <v>0</v>
      </c>
      <c r="S447" s="138">
        <v>2.4649999999999998E-2</v>
      </c>
      <c r="T447" s="138">
        <f>S447*H447</f>
        <v>4.2521249999999997E-2</v>
      </c>
      <c r="U447" s="331" t="s">
        <v>19</v>
      </c>
      <c r="V447" s="1" t="str">
        <f t="shared" si="5"/>
        <v/>
      </c>
      <c r="AR447" s="140" t="s">
        <v>205</v>
      </c>
      <c r="AT447" s="140" t="s">
        <v>153</v>
      </c>
      <c r="AU447" s="140" t="s">
        <v>88</v>
      </c>
      <c r="AY447" s="18" t="s">
        <v>150</v>
      </c>
      <c r="BE447" s="141">
        <f>IF(N447="základní",J447,0)</f>
        <v>0</v>
      </c>
      <c r="BF447" s="141">
        <f>IF(N447="snížená",J447,0)</f>
        <v>0</v>
      </c>
      <c r="BG447" s="141">
        <f>IF(N447="zákl. přenesená",J447,0)</f>
        <v>0</v>
      </c>
      <c r="BH447" s="141">
        <f>IF(N447="sníž. přenesená",J447,0)</f>
        <v>0</v>
      </c>
      <c r="BI447" s="141">
        <f>IF(N447="nulová",J447,0)</f>
        <v>0</v>
      </c>
      <c r="BJ447" s="18" t="s">
        <v>88</v>
      </c>
      <c r="BK447" s="141">
        <f>ROUND(I447*H447,2)</f>
        <v>0</v>
      </c>
      <c r="BL447" s="18" t="s">
        <v>205</v>
      </c>
      <c r="BM447" s="140" t="s">
        <v>709</v>
      </c>
    </row>
    <row r="448" spans="2:65" s="1" customFormat="1" ht="11.25" x14ac:dyDescent="0.2">
      <c r="B448" s="33"/>
      <c r="D448" s="160" t="s">
        <v>169</v>
      </c>
      <c r="F448" s="161" t="s">
        <v>710</v>
      </c>
      <c r="I448" s="162"/>
      <c r="L448" s="33"/>
      <c r="M448" s="163"/>
      <c r="U448" s="335"/>
      <c r="V448" s="1" t="str">
        <f t="shared" si="5"/>
        <v/>
      </c>
      <c r="AT448" s="18" t="s">
        <v>169</v>
      </c>
      <c r="AU448" s="18" t="s">
        <v>88</v>
      </c>
    </row>
    <row r="449" spans="2:65" s="13" customFormat="1" ht="11.25" x14ac:dyDescent="0.2">
      <c r="B449" s="148"/>
      <c r="D449" s="143" t="s">
        <v>159</v>
      </c>
      <c r="E449" s="149" t="s">
        <v>19</v>
      </c>
      <c r="F449" s="150" t="s">
        <v>711</v>
      </c>
      <c r="H449" s="151">
        <v>1.7250000000000001</v>
      </c>
      <c r="I449" s="152"/>
      <c r="L449" s="148"/>
      <c r="M449" s="153"/>
      <c r="U449" s="333"/>
      <c r="V449" s="1" t="str">
        <f t="shared" si="5"/>
        <v/>
      </c>
      <c r="AT449" s="149" t="s">
        <v>159</v>
      </c>
      <c r="AU449" s="149" t="s">
        <v>88</v>
      </c>
      <c r="AV449" s="13" t="s">
        <v>88</v>
      </c>
      <c r="AW449" s="13" t="s">
        <v>36</v>
      </c>
      <c r="AX449" s="13" t="s">
        <v>75</v>
      </c>
      <c r="AY449" s="149" t="s">
        <v>150</v>
      </c>
    </row>
    <row r="450" spans="2:65" s="14" customFormat="1" ht="11.25" x14ac:dyDescent="0.2">
      <c r="B450" s="154"/>
      <c r="D450" s="143" t="s">
        <v>159</v>
      </c>
      <c r="E450" s="155" t="s">
        <v>19</v>
      </c>
      <c r="F450" s="156" t="s">
        <v>162</v>
      </c>
      <c r="H450" s="157">
        <v>1.7250000000000001</v>
      </c>
      <c r="I450" s="158"/>
      <c r="L450" s="154"/>
      <c r="M450" s="159"/>
      <c r="U450" s="334"/>
      <c r="V450" s="1" t="str">
        <f t="shared" si="5"/>
        <v/>
      </c>
      <c r="AT450" s="155" t="s">
        <v>159</v>
      </c>
      <c r="AU450" s="155" t="s">
        <v>88</v>
      </c>
      <c r="AV450" s="14" t="s">
        <v>157</v>
      </c>
      <c r="AW450" s="14" t="s">
        <v>36</v>
      </c>
      <c r="AX450" s="14" t="s">
        <v>82</v>
      </c>
      <c r="AY450" s="155" t="s">
        <v>150</v>
      </c>
    </row>
    <row r="451" spans="2:65" s="1" customFormat="1" ht="16.5" customHeight="1" x14ac:dyDescent="0.2">
      <c r="B451" s="33"/>
      <c r="C451" s="129" t="s">
        <v>712</v>
      </c>
      <c r="D451" s="129" t="s">
        <v>153</v>
      </c>
      <c r="E451" s="130" t="s">
        <v>713</v>
      </c>
      <c r="F451" s="131" t="s">
        <v>714</v>
      </c>
      <c r="G451" s="132" t="s">
        <v>178</v>
      </c>
      <c r="H451" s="133">
        <v>1</v>
      </c>
      <c r="I451" s="134"/>
      <c r="J451" s="135">
        <f>ROUND(I451*H451,2)</f>
        <v>0</v>
      </c>
      <c r="K451" s="131" t="s">
        <v>166</v>
      </c>
      <c r="L451" s="33"/>
      <c r="M451" s="136" t="s">
        <v>19</v>
      </c>
      <c r="N451" s="137" t="s">
        <v>47</v>
      </c>
      <c r="P451" s="138">
        <f>O451*H451</f>
        <v>0</v>
      </c>
      <c r="Q451" s="138">
        <v>0</v>
      </c>
      <c r="R451" s="138">
        <f>Q451*H451</f>
        <v>0</v>
      </c>
      <c r="S451" s="138">
        <v>0.08</v>
      </c>
      <c r="T451" s="138">
        <f>S451*H451</f>
        <v>0.08</v>
      </c>
      <c r="U451" s="331" t="s">
        <v>19</v>
      </c>
      <c r="V451" s="1" t="str">
        <f t="shared" si="5"/>
        <v/>
      </c>
      <c r="AR451" s="140" t="s">
        <v>205</v>
      </c>
      <c r="AT451" s="140" t="s">
        <v>153</v>
      </c>
      <c r="AU451" s="140" t="s">
        <v>88</v>
      </c>
      <c r="AY451" s="18" t="s">
        <v>150</v>
      </c>
      <c r="BE451" s="141">
        <f>IF(N451="základní",J451,0)</f>
        <v>0</v>
      </c>
      <c r="BF451" s="141">
        <f>IF(N451="snížená",J451,0)</f>
        <v>0</v>
      </c>
      <c r="BG451" s="141">
        <f>IF(N451="zákl. přenesená",J451,0)</f>
        <v>0</v>
      </c>
      <c r="BH451" s="141">
        <f>IF(N451="sníž. přenesená",J451,0)</f>
        <v>0</v>
      </c>
      <c r="BI451" s="141">
        <f>IF(N451="nulová",J451,0)</f>
        <v>0</v>
      </c>
      <c r="BJ451" s="18" t="s">
        <v>88</v>
      </c>
      <c r="BK451" s="141">
        <f>ROUND(I451*H451,2)</f>
        <v>0</v>
      </c>
      <c r="BL451" s="18" t="s">
        <v>205</v>
      </c>
      <c r="BM451" s="140" t="s">
        <v>715</v>
      </c>
    </row>
    <row r="452" spans="2:65" s="1" customFormat="1" ht="11.25" x14ac:dyDescent="0.2">
      <c r="B452" s="33"/>
      <c r="D452" s="160" t="s">
        <v>169</v>
      </c>
      <c r="F452" s="161" t="s">
        <v>716</v>
      </c>
      <c r="I452" s="162"/>
      <c r="L452" s="33"/>
      <c r="M452" s="163"/>
      <c r="U452" s="335"/>
      <c r="V452" s="1" t="str">
        <f t="shared" si="5"/>
        <v/>
      </c>
      <c r="AT452" s="18" t="s">
        <v>169</v>
      </c>
      <c r="AU452" s="18" t="s">
        <v>88</v>
      </c>
    </row>
    <row r="453" spans="2:65" s="1" customFormat="1" ht="19.5" x14ac:dyDescent="0.2">
      <c r="B453" s="33"/>
      <c r="D453" s="143" t="s">
        <v>232</v>
      </c>
      <c r="F453" s="170" t="s">
        <v>717</v>
      </c>
      <c r="I453" s="162"/>
      <c r="L453" s="33"/>
      <c r="M453" s="163"/>
      <c r="U453" s="335"/>
      <c r="V453" s="1" t="str">
        <f t="shared" si="5"/>
        <v/>
      </c>
      <c r="AT453" s="18" t="s">
        <v>232</v>
      </c>
      <c r="AU453" s="18" t="s">
        <v>88</v>
      </c>
    </row>
    <row r="454" spans="2:65" s="1" customFormat="1" ht="24.2" customHeight="1" x14ac:dyDescent="0.2">
      <c r="B454" s="33"/>
      <c r="C454" s="129" t="s">
        <v>718</v>
      </c>
      <c r="D454" s="129" t="s">
        <v>153</v>
      </c>
      <c r="E454" s="130" t="s">
        <v>719</v>
      </c>
      <c r="F454" s="131" t="s">
        <v>720</v>
      </c>
      <c r="G454" s="132" t="s">
        <v>178</v>
      </c>
      <c r="H454" s="133">
        <v>1</v>
      </c>
      <c r="I454" s="134"/>
      <c r="J454" s="135">
        <f>ROUND(I454*H454,2)</f>
        <v>0</v>
      </c>
      <c r="K454" s="131" t="s">
        <v>19</v>
      </c>
      <c r="L454" s="33"/>
      <c r="M454" s="136" t="s">
        <v>19</v>
      </c>
      <c r="N454" s="137" t="s">
        <v>47</v>
      </c>
      <c r="P454" s="138">
        <f>O454*H454</f>
        <v>0</v>
      </c>
      <c r="Q454" s="138">
        <v>0</v>
      </c>
      <c r="R454" s="138">
        <f>Q454*H454</f>
        <v>0</v>
      </c>
      <c r="S454" s="138">
        <v>0</v>
      </c>
      <c r="T454" s="138">
        <f>S454*H454</f>
        <v>0</v>
      </c>
      <c r="U454" s="331" t="s">
        <v>167</v>
      </c>
      <c r="V454" s="1">
        <f t="shared" si="5"/>
        <v>0</v>
      </c>
      <c r="AR454" s="140" t="s">
        <v>205</v>
      </c>
      <c r="AT454" s="140" t="s">
        <v>153</v>
      </c>
      <c r="AU454" s="140" t="s">
        <v>88</v>
      </c>
      <c r="AY454" s="18" t="s">
        <v>150</v>
      </c>
      <c r="BE454" s="141">
        <f>IF(N454="základní",J454,0)</f>
        <v>0</v>
      </c>
      <c r="BF454" s="141">
        <f>IF(N454="snížená",J454,0)</f>
        <v>0</v>
      </c>
      <c r="BG454" s="141">
        <f>IF(N454="zákl. přenesená",J454,0)</f>
        <v>0</v>
      </c>
      <c r="BH454" s="141">
        <f>IF(N454="sníž. přenesená",J454,0)</f>
        <v>0</v>
      </c>
      <c r="BI454" s="141">
        <f>IF(N454="nulová",J454,0)</f>
        <v>0</v>
      </c>
      <c r="BJ454" s="18" t="s">
        <v>88</v>
      </c>
      <c r="BK454" s="141">
        <f>ROUND(I454*H454,2)</f>
        <v>0</v>
      </c>
      <c r="BL454" s="18" t="s">
        <v>205</v>
      </c>
      <c r="BM454" s="140" t="s">
        <v>721</v>
      </c>
    </row>
    <row r="455" spans="2:65" s="12" customFormat="1" ht="11.25" x14ac:dyDescent="0.2">
      <c r="B455" s="142"/>
      <c r="D455" s="143" t="s">
        <v>159</v>
      </c>
      <c r="E455" s="144" t="s">
        <v>19</v>
      </c>
      <c r="F455" s="145" t="s">
        <v>722</v>
      </c>
      <c r="H455" s="144" t="s">
        <v>19</v>
      </c>
      <c r="I455" s="146"/>
      <c r="L455" s="142"/>
      <c r="M455" s="147"/>
      <c r="U455" s="332"/>
      <c r="V455" s="1" t="str">
        <f t="shared" si="5"/>
        <v/>
      </c>
      <c r="AT455" s="144" t="s">
        <v>159</v>
      </c>
      <c r="AU455" s="144" t="s">
        <v>88</v>
      </c>
      <c r="AV455" s="12" t="s">
        <v>82</v>
      </c>
      <c r="AW455" s="12" t="s">
        <v>36</v>
      </c>
      <c r="AX455" s="12" t="s">
        <v>75</v>
      </c>
      <c r="AY455" s="144" t="s">
        <v>150</v>
      </c>
    </row>
    <row r="456" spans="2:65" s="13" customFormat="1" ht="11.25" x14ac:dyDescent="0.2">
      <c r="B456" s="148"/>
      <c r="D456" s="143" t="s">
        <v>159</v>
      </c>
      <c r="E456" s="149" t="s">
        <v>19</v>
      </c>
      <c r="F456" s="150" t="s">
        <v>723</v>
      </c>
      <c r="H456" s="151">
        <v>1</v>
      </c>
      <c r="I456" s="152"/>
      <c r="L456" s="148"/>
      <c r="M456" s="153"/>
      <c r="U456" s="333"/>
      <c r="V456" s="1" t="str">
        <f t="shared" si="5"/>
        <v/>
      </c>
      <c r="AT456" s="149" t="s">
        <v>159</v>
      </c>
      <c r="AU456" s="149" t="s">
        <v>88</v>
      </c>
      <c r="AV456" s="13" t="s">
        <v>88</v>
      </c>
      <c r="AW456" s="13" t="s">
        <v>36</v>
      </c>
      <c r="AX456" s="13" t="s">
        <v>75</v>
      </c>
      <c r="AY456" s="149" t="s">
        <v>150</v>
      </c>
    </row>
    <row r="457" spans="2:65" s="14" customFormat="1" ht="11.25" x14ac:dyDescent="0.2">
      <c r="B457" s="154"/>
      <c r="D457" s="143" t="s">
        <v>159</v>
      </c>
      <c r="E457" s="155" t="s">
        <v>19</v>
      </c>
      <c r="F457" s="156" t="s">
        <v>162</v>
      </c>
      <c r="H457" s="157">
        <v>1</v>
      </c>
      <c r="I457" s="158"/>
      <c r="L457" s="154"/>
      <c r="M457" s="159"/>
      <c r="U457" s="334"/>
      <c r="V457" s="1" t="str">
        <f t="shared" si="5"/>
        <v/>
      </c>
      <c r="AT457" s="155" t="s">
        <v>159</v>
      </c>
      <c r="AU457" s="155" t="s">
        <v>88</v>
      </c>
      <c r="AV457" s="14" t="s">
        <v>157</v>
      </c>
      <c r="AW457" s="14" t="s">
        <v>36</v>
      </c>
      <c r="AX457" s="14" t="s">
        <v>82</v>
      </c>
      <c r="AY457" s="155" t="s">
        <v>150</v>
      </c>
    </row>
    <row r="458" spans="2:65" s="1" customFormat="1" ht="21.75" customHeight="1" x14ac:dyDescent="0.2">
      <c r="B458" s="33"/>
      <c r="C458" s="129" t="s">
        <v>724</v>
      </c>
      <c r="D458" s="129" t="s">
        <v>153</v>
      </c>
      <c r="E458" s="130" t="s">
        <v>725</v>
      </c>
      <c r="F458" s="131" t="s">
        <v>726</v>
      </c>
      <c r="G458" s="132" t="s">
        <v>178</v>
      </c>
      <c r="H458" s="133">
        <v>1</v>
      </c>
      <c r="I458" s="134"/>
      <c r="J458" s="135">
        <f>ROUND(I458*H458,2)</f>
        <v>0</v>
      </c>
      <c r="K458" s="131" t="s">
        <v>19</v>
      </c>
      <c r="L458" s="33"/>
      <c r="M458" s="136" t="s">
        <v>19</v>
      </c>
      <c r="N458" s="137" t="s">
        <v>47</v>
      </c>
      <c r="P458" s="138">
        <f>O458*H458</f>
        <v>0</v>
      </c>
      <c r="Q458" s="138">
        <v>0</v>
      </c>
      <c r="R458" s="138">
        <f>Q458*H458</f>
        <v>0</v>
      </c>
      <c r="S458" s="138">
        <v>0</v>
      </c>
      <c r="T458" s="138">
        <f>S458*H458</f>
        <v>0</v>
      </c>
      <c r="U458" s="331" t="s">
        <v>19</v>
      </c>
      <c r="V458" s="1" t="str">
        <f t="shared" si="5"/>
        <v/>
      </c>
      <c r="AR458" s="140" t="s">
        <v>205</v>
      </c>
      <c r="AT458" s="140" t="s">
        <v>153</v>
      </c>
      <c r="AU458" s="140" t="s">
        <v>88</v>
      </c>
      <c r="AY458" s="18" t="s">
        <v>150</v>
      </c>
      <c r="BE458" s="141">
        <f>IF(N458="základní",J458,0)</f>
        <v>0</v>
      </c>
      <c r="BF458" s="141">
        <f>IF(N458="snížená",J458,0)</f>
        <v>0</v>
      </c>
      <c r="BG458" s="141">
        <f>IF(N458="zákl. přenesená",J458,0)</f>
        <v>0</v>
      </c>
      <c r="BH458" s="141">
        <f>IF(N458="sníž. přenesená",J458,0)</f>
        <v>0</v>
      </c>
      <c r="BI458" s="141">
        <f>IF(N458="nulová",J458,0)</f>
        <v>0</v>
      </c>
      <c r="BJ458" s="18" t="s">
        <v>88</v>
      </c>
      <c r="BK458" s="141">
        <f>ROUND(I458*H458,2)</f>
        <v>0</v>
      </c>
      <c r="BL458" s="18" t="s">
        <v>205</v>
      </c>
      <c r="BM458" s="140" t="s">
        <v>727</v>
      </c>
    </row>
    <row r="459" spans="2:65" s="12" customFormat="1" ht="11.25" x14ac:dyDescent="0.2">
      <c r="B459" s="142"/>
      <c r="D459" s="143" t="s">
        <v>159</v>
      </c>
      <c r="E459" s="144" t="s">
        <v>19</v>
      </c>
      <c r="F459" s="145" t="s">
        <v>722</v>
      </c>
      <c r="H459" s="144" t="s">
        <v>19</v>
      </c>
      <c r="I459" s="146"/>
      <c r="L459" s="142"/>
      <c r="M459" s="147"/>
      <c r="U459" s="332"/>
      <c r="V459" s="1" t="str">
        <f t="shared" si="5"/>
        <v/>
      </c>
      <c r="AT459" s="144" t="s">
        <v>159</v>
      </c>
      <c r="AU459" s="144" t="s">
        <v>88</v>
      </c>
      <c r="AV459" s="12" t="s">
        <v>82</v>
      </c>
      <c r="AW459" s="12" t="s">
        <v>36</v>
      </c>
      <c r="AX459" s="12" t="s">
        <v>75</v>
      </c>
      <c r="AY459" s="144" t="s">
        <v>150</v>
      </c>
    </row>
    <row r="460" spans="2:65" s="13" customFormat="1" ht="11.25" x14ac:dyDescent="0.2">
      <c r="B460" s="148"/>
      <c r="D460" s="143" t="s">
        <v>159</v>
      </c>
      <c r="E460" s="149" t="s">
        <v>19</v>
      </c>
      <c r="F460" s="150" t="s">
        <v>728</v>
      </c>
      <c r="H460" s="151">
        <v>1</v>
      </c>
      <c r="I460" s="152"/>
      <c r="L460" s="148"/>
      <c r="M460" s="153"/>
      <c r="U460" s="333"/>
      <c r="V460" s="1" t="str">
        <f t="shared" si="5"/>
        <v/>
      </c>
      <c r="AT460" s="149" t="s">
        <v>159</v>
      </c>
      <c r="AU460" s="149" t="s">
        <v>88</v>
      </c>
      <c r="AV460" s="13" t="s">
        <v>88</v>
      </c>
      <c r="AW460" s="13" t="s">
        <v>36</v>
      </c>
      <c r="AX460" s="13" t="s">
        <v>75</v>
      </c>
      <c r="AY460" s="149" t="s">
        <v>150</v>
      </c>
    </row>
    <row r="461" spans="2:65" s="14" customFormat="1" ht="11.25" x14ac:dyDescent="0.2">
      <c r="B461" s="154"/>
      <c r="D461" s="143" t="s">
        <v>159</v>
      </c>
      <c r="E461" s="155" t="s">
        <v>19</v>
      </c>
      <c r="F461" s="156" t="s">
        <v>162</v>
      </c>
      <c r="H461" s="157">
        <v>1</v>
      </c>
      <c r="I461" s="158"/>
      <c r="L461" s="154"/>
      <c r="M461" s="159"/>
      <c r="U461" s="334"/>
      <c r="V461" s="1" t="str">
        <f t="shared" si="5"/>
        <v/>
      </c>
      <c r="AT461" s="155" t="s">
        <v>159</v>
      </c>
      <c r="AU461" s="155" t="s">
        <v>88</v>
      </c>
      <c r="AV461" s="14" t="s">
        <v>157</v>
      </c>
      <c r="AW461" s="14" t="s">
        <v>36</v>
      </c>
      <c r="AX461" s="14" t="s">
        <v>82</v>
      </c>
      <c r="AY461" s="155" t="s">
        <v>150</v>
      </c>
    </row>
    <row r="462" spans="2:65" s="1" customFormat="1" ht="24.2" customHeight="1" x14ac:dyDescent="0.2">
      <c r="B462" s="33"/>
      <c r="C462" s="129" t="s">
        <v>729</v>
      </c>
      <c r="D462" s="129" t="s">
        <v>153</v>
      </c>
      <c r="E462" s="130" t="s">
        <v>730</v>
      </c>
      <c r="F462" s="131" t="s">
        <v>731</v>
      </c>
      <c r="G462" s="132" t="s">
        <v>178</v>
      </c>
      <c r="H462" s="133">
        <v>1</v>
      </c>
      <c r="I462" s="134"/>
      <c r="J462" s="135">
        <f>ROUND(I462*H462,2)</f>
        <v>0</v>
      </c>
      <c r="K462" s="131" t="s">
        <v>19</v>
      </c>
      <c r="L462" s="33"/>
      <c r="M462" s="136" t="s">
        <v>19</v>
      </c>
      <c r="N462" s="137" t="s">
        <v>47</v>
      </c>
      <c r="P462" s="138">
        <f>O462*H462</f>
        <v>0</v>
      </c>
      <c r="Q462" s="138">
        <v>0</v>
      </c>
      <c r="R462" s="138">
        <f>Q462*H462</f>
        <v>0</v>
      </c>
      <c r="S462" s="138">
        <v>0</v>
      </c>
      <c r="T462" s="138">
        <f>S462*H462</f>
        <v>0</v>
      </c>
      <c r="U462" s="331" t="s">
        <v>19</v>
      </c>
      <c r="V462" s="1" t="str">
        <f t="shared" si="5"/>
        <v/>
      </c>
      <c r="AR462" s="140" t="s">
        <v>205</v>
      </c>
      <c r="AT462" s="140" t="s">
        <v>153</v>
      </c>
      <c r="AU462" s="140" t="s">
        <v>88</v>
      </c>
      <c r="AY462" s="18" t="s">
        <v>150</v>
      </c>
      <c r="BE462" s="141">
        <f>IF(N462="základní",J462,0)</f>
        <v>0</v>
      </c>
      <c r="BF462" s="141">
        <f>IF(N462="snížená",J462,0)</f>
        <v>0</v>
      </c>
      <c r="BG462" s="141">
        <f>IF(N462="zákl. přenesená",J462,0)</f>
        <v>0</v>
      </c>
      <c r="BH462" s="141">
        <f>IF(N462="sníž. přenesená",J462,0)</f>
        <v>0</v>
      </c>
      <c r="BI462" s="141">
        <f>IF(N462="nulová",J462,0)</f>
        <v>0</v>
      </c>
      <c r="BJ462" s="18" t="s">
        <v>88</v>
      </c>
      <c r="BK462" s="141">
        <f>ROUND(I462*H462,2)</f>
        <v>0</v>
      </c>
      <c r="BL462" s="18" t="s">
        <v>205</v>
      </c>
      <c r="BM462" s="140" t="s">
        <v>732</v>
      </c>
    </row>
    <row r="463" spans="2:65" s="12" customFormat="1" ht="11.25" x14ac:dyDescent="0.2">
      <c r="B463" s="142"/>
      <c r="D463" s="143" t="s">
        <v>159</v>
      </c>
      <c r="E463" s="144" t="s">
        <v>19</v>
      </c>
      <c r="F463" s="145" t="s">
        <v>722</v>
      </c>
      <c r="H463" s="144" t="s">
        <v>19</v>
      </c>
      <c r="I463" s="146"/>
      <c r="L463" s="142"/>
      <c r="M463" s="147"/>
      <c r="U463" s="332"/>
      <c r="V463" s="1" t="str">
        <f t="shared" si="5"/>
        <v/>
      </c>
      <c r="AT463" s="144" t="s">
        <v>159</v>
      </c>
      <c r="AU463" s="144" t="s">
        <v>88</v>
      </c>
      <c r="AV463" s="12" t="s">
        <v>82</v>
      </c>
      <c r="AW463" s="12" t="s">
        <v>36</v>
      </c>
      <c r="AX463" s="12" t="s">
        <v>75</v>
      </c>
      <c r="AY463" s="144" t="s">
        <v>150</v>
      </c>
    </row>
    <row r="464" spans="2:65" s="13" customFormat="1" ht="11.25" x14ac:dyDescent="0.2">
      <c r="B464" s="148"/>
      <c r="D464" s="143" t="s">
        <v>159</v>
      </c>
      <c r="E464" s="149" t="s">
        <v>19</v>
      </c>
      <c r="F464" s="150" t="s">
        <v>733</v>
      </c>
      <c r="H464" s="151">
        <v>1</v>
      </c>
      <c r="I464" s="152"/>
      <c r="L464" s="148"/>
      <c r="M464" s="153"/>
      <c r="U464" s="333"/>
      <c r="V464" s="1" t="str">
        <f t="shared" si="5"/>
        <v/>
      </c>
      <c r="AT464" s="149" t="s">
        <v>159</v>
      </c>
      <c r="AU464" s="149" t="s">
        <v>88</v>
      </c>
      <c r="AV464" s="13" t="s">
        <v>88</v>
      </c>
      <c r="AW464" s="13" t="s">
        <v>36</v>
      </c>
      <c r="AX464" s="13" t="s">
        <v>75</v>
      </c>
      <c r="AY464" s="149" t="s">
        <v>150</v>
      </c>
    </row>
    <row r="465" spans="2:65" s="14" customFormat="1" ht="11.25" x14ac:dyDescent="0.2">
      <c r="B465" s="154"/>
      <c r="D465" s="143" t="s">
        <v>159</v>
      </c>
      <c r="E465" s="155" t="s">
        <v>19</v>
      </c>
      <c r="F465" s="156" t="s">
        <v>162</v>
      </c>
      <c r="H465" s="157">
        <v>1</v>
      </c>
      <c r="I465" s="158"/>
      <c r="L465" s="154"/>
      <c r="M465" s="159"/>
      <c r="U465" s="334"/>
      <c r="V465" s="1" t="str">
        <f t="shared" si="5"/>
        <v/>
      </c>
      <c r="AT465" s="155" t="s">
        <v>159</v>
      </c>
      <c r="AU465" s="155" t="s">
        <v>88</v>
      </c>
      <c r="AV465" s="14" t="s">
        <v>157</v>
      </c>
      <c r="AW465" s="14" t="s">
        <v>36</v>
      </c>
      <c r="AX465" s="14" t="s">
        <v>82</v>
      </c>
      <c r="AY465" s="155" t="s">
        <v>150</v>
      </c>
    </row>
    <row r="466" spans="2:65" s="1" customFormat="1" ht="21.75" customHeight="1" x14ac:dyDescent="0.2">
      <c r="B466" s="33"/>
      <c r="C466" s="129" t="s">
        <v>734</v>
      </c>
      <c r="D466" s="129" t="s">
        <v>153</v>
      </c>
      <c r="E466" s="130" t="s">
        <v>735</v>
      </c>
      <c r="F466" s="131" t="s">
        <v>736</v>
      </c>
      <c r="G466" s="132" t="s">
        <v>285</v>
      </c>
      <c r="H466" s="133">
        <v>1</v>
      </c>
      <c r="I466" s="134"/>
      <c r="J466" s="135">
        <f>ROUND(I466*H466,2)</f>
        <v>0</v>
      </c>
      <c r="K466" s="131" t="s">
        <v>19</v>
      </c>
      <c r="L466" s="33"/>
      <c r="M466" s="136" t="s">
        <v>19</v>
      </c>
      <c r="N466" s="137" t="s">
        <v>47</v>
      </c>
      <c r="P466" s="138">
        <f>O466*H466</f>
        <v>0</v>
      </c>
      <c r="Q466" s="138">
        <v>0</v>
      </c>
      <c r="R466" s="138">
        <f>Q466*H466</f>
        <v>0</v>
      </c>
      <c r="S466" s="138">
        <v>0</v>
      </c>
      <c r="T466" s="138">
        <f>S466*H466</f>
        <v>0</v>
      </c>
      <c r="U466" s="331" t="s">
        <v>167</v>
      </c>
      <c r="V466" s="1">
        <f t="shared" si="5"/>
        <v>0</v>
      </c>
      <c r="AR466" s="140" t="s">
        <v>205</v>
      </c>
      <c r="AT466" s="140" t="s">
        <v>153</v>
      </c>
      <c r="AU466" s="140" t="s">
        <v>88</v>
      </c>
      <c r="AY466" s="18" t="s">
        <v>150</v>
      </c>
      <c r="BE466" s="141">
        <f>IF(N466="základní",J466,0)</f>
        <v>0</v>
      </c>
      <c r="BF466" s="141">
        <f>IF(N466="snížená",J466,0)</f>
        <v>0</v>
      </c>
      <c r="BG466" s="141">
        <f>IF(N466="zákl. přenesená",J466,0)</f>
        <v>0</v>
      </c>
      <c r="BH466" s="141">
        <f>IF(N466="sníž. přenesená",J466,0)</f>
        <v>0</v>
      </c>
      <c r="BI466" s="141">
        <f>IF(N466="nulová",J466,0)</f>
        <v>0</v>
      </c>
      <c r="BJ466" s="18" t="s">
        <v>88</v>
      </c>
      <c r="BK466" s="141">
        <f>ROUND(I466*H466,2)</f>
        <v>0</v>
      </c>
      <c r="BL466" s="18" t="s">
        <v>205</v>
      </c>
      <c r="BM466" s="140" t="s">
        <v>737</v>
      </c>
    </row>
    <row r="467" spans="2:65" s="12" customFormat="1" ht="11.25" x14ac:dyDescent="0.2">
      <c r="B467" s="142"/>
      <c r="D467" s="143" t="s">
        <v>159</v>
      </c>
      <c r="E467" s="144" t="s">
        <v>19</v>
      </c>
      <c r="F467" s="145" t="s">
        <v>738</v>
      </c>
      <c r="H467" s="144" t="s">
        <v>19</v>
      </c>
      <c r="I467" s="146"/>
      <c r="L467" s="142"/>
      <c r="M467" s="147"/>
      <c r="U467" s="332"/>
      <c r="V467" s="1" t="str">
        <f t="shared" si="5"/>
        <v/>
      </c>
      <c r="AT467" s="144" t="s">
        <v>159</v>
      </c>
      <c r="AU467" s="144" t="s">
        <v>88</v>
      </c>
      <c r="AV467" s="12" t="s">
        <v>82</v>
      </c>
      <c r="AW467" s="12" t="s">
        <v>36</v>
      </c>
      <c r="AX467" s="12" t="s">
        <v>75</v>
      </c>
      <c r="AY467" s="144" t="s">
        <v>150</v>
      </c>
    </row>
    <row r="468" spans="2:65" s="13" customFormat="1" ht="11.25" x14ac:dyDescent="0.2">
      <c r="B468" s="148"/>
      <c r="D468" s="143" t="s">
        <v>159</v>
      </c>
      <c r="E468" s="149" t="s">
        <v>19</v>
      </c>
      <c r="F468" s="150" t="s">
        <v>739</v>
      </c>
      <c r="H468" s="151">
        <v>1</v>
      </c>
      <c r="I468" s="152"/>
      <c r="L468" s="148"/>
      <c r="M468" s="153"/>
      <c r="U468" s="333"/>
      <c r="V468" s="1" t="str">
        <f t="shared" si="5"/>
        <v/>
      </c>
      <c r="AT468" s="149" t="s">
        <v>159</v>
      </c>
      <c r="AU468" s="149" t="s">
        <v>88</v>
      </c>
      <c r="AV468" s="13" t="s">
        <v>88</v>
      </c>
      <c r="AW468" s="13" t="s">
        <v>36</v>
      </c>
      <c r="AX468" s="13" t="s">
        <v>75</v>
      </c>
      <c r="AY468" s="149" t="s">
        <v>150</v>
      </c>
    </row>
    <row r="469" spans="2:65" s="14" customFormat="1" ht="11.25" x14ac:dyDescent="0.2">
      <c r="B469" s="154"/>
      <c r="D469" s="143" t="s">
        <v>159</v>
      </c>
      <c r="E469" s="155" t="s">
        <v>19</v>
      </c>
      <c r="F469" s="156" t="s">
        <v>162</v>
      </c>
      <c r="H469" s="157">
        <v>1</v>
      </c>
      <c r="I469" s="158"/>
      <c r="L469" s="154"/>
      <c r="M469" s="159"/>
      <c r="U469" s="334"/>
      <c r="V469" s="1" t="str">
        <f t="shared" si="5"/>
        <v/>
      </c>
      <c r="AT469" s="155" t="s">
        <v>159</v>
      </c>
      <c r="AU469" s="155" t="s">
        <v>88</v>
      </c>
      <c r="AV469" s="14" t="s">
        <v>157</v>
      </c>
      <c r="AW469" s="14" t="s">
        <v>36</v>
      </c>
      <c r="AX469" s="14" t="s">
        <v>82</v>
      </c>
      <c r="AY469" s="155" t="s">
        <v>150</v>
      </c>
    </row>
    <row r="470" spans="2:65" s="1" customFormat="1" ht="16.5" customHeight="1" x14ac:dyDescent="0.2">
      <c r="B470" s="33"/>
      <c r="C470" s="129" t="s">
        <v>740</v>
      </c>
      <c r="D470" s="129" t="s">
        <v>153</v>
      </c>
      <c r="E470" s="130" t="s">
        <v>741</v>
      </c>
      <c r="F470" s="131" t="s">
        <v>742</v>
      </c>
      <c r="G470" s="132" t="s">
        <v>285</v>
      </c>
      <c r="H470" s="133">
        <v>1</v>
      </c>
      <c r="I470" s="134"/>
      <c r="J470" s="135">
        <f>ROUND(I470*H470,2)</f>
        <v>0</v>
      </c>
      <c r="K470" s="131" t="s">
        <v>19</v>
      </c>
      <c r="L470" s="33"/>
      <c r="M470" s="136" t="s">
        <v>19</v>
      </c>
      <c r="N470" s="137" t="s">
        <v>47</v>
      </c>
      <c r="P470" s="138">
        <f>O470*H470</f>
        <v>0</v>
      </c>
      <c r="Q470" s="138">
        <v>0</v>
      </c>
      <c r="R470" s="138">
        <f>Q470*H470</f>
        <v>0</v>
      </c>
      <c r="S470" s="138">
        <v>0</v>
      </c>
      <c r="T470" s="138">
        <f>S470*H470</f>
        <v>0</v>
      </c>
      <c r="U470" s="331" t="s">
        <v>167</v>
      </c>
      <c r="V470" s="1">
        <f t="shared" si="5"/>
        <v>0</v>
      </c>
      <c r="AR470" s="140" t="s">
        <v>205</v>
      </c>
      <c r="AT470" s="140" t="s">
        <v>153</v>
      </c>
      <c r="AU470" s="140" t="s">
        <v>88</v>
      </c>
      <c r="AY470" s="18" t="s">
        <v>150</v>
      </c>
      <c r="BE470" s="141">
        <f>IF(N470="základní",J470,0)</f>
        <v>0</v>
      </c>
      <c r="BF470" s="141">
        <f>IF(N470="snížená",J470,0)</f>
        <v>0</v>
      </c>
      <c r="BG470" s="141">
        <f>IF(N470="zákl. přenesená",J470,0)</f>
        <v>0</v>
      </c>
      <c r="BH470" s="141">
        <f>IF(N470="sníž. přenesená",J470,0)</f>
        <v>0</v>
      </c>
      <c r="BI470" s="141">
        <f>IF(N470="nulová",J470,0)</f>
        <v>0</v>
      </c>
      <c r="BJ470" s="18" t="s">
        <v>88</v>
      </c>
      <c r="BK470" s="141">
        <f>ROUND(I470*H470,2)</f>
        <v>0</v>
      </c>
      <c r="BL470" s="18" t="s">
        <v>205</v>
      </c>
      <c r="BM470" s="140" t="s">
        <v>743</v>
      </c>
    </row>
    <row r="471" spans="2:65" s="1" customFormat="1" ht="19.5" x14ac:dyDescent="0.2">
      <c r="B471" s="33"/>
      <c r="D471" s="143" t="s">
        <v>232</v>
      </c>
      <c r="F471" s="170" t="s">
        <v>744</v>
      </c>
      <c r="I471" s="162"/>
      <c r="L471" s="33"/>
      <c r="M471" s="163"/>
      <c r="U471" s="335"/>
      <c r="V471" s="1" t="str">
        <f t="shared" si="5"/>
        <v/>
      </c>
      <c r="AT471" s="18" t="s">
        <v>232</v>
      </c>
      <c r="AU471" s="18" t="s">
        <v>88</v>
      </c>
    </row>
    <row r="472" spans="2:65" s="12" customFormat="1" ht="11.25" x14ac:dyDescent="0.2">
      <c r="B472" s="142"/>
      <c r="D472" s="143" t="s">
        <v>159</v>
      </c>
      <c r="E472" s="144" t="s">
        <v>19</v>
      </c>
      <c r="F472" s="145" t="s">
        <v>738</v>
      </c>
      <c r="H472" s="144" t="s">
        <v>19</v>
      </c>
      <c r="I472" s="146"/>
      <c r="L472" s="142"/>
      <c r="M472" s="147"/>
      <c r="U472" s="332"/>
      <c r="V472" s="1" t="str">
        <f t="shared" si="5"/>
        <v/>
      </c>
      <c r="AT472" s="144" t="s">
        <v>159</v>
      </c>
      <c r="AU472" s="144" t="s">
        <v>88</v>
      </c>
      <c r="AV472" s="12" t="s">
        <v>82</v>
      </c>
      <c r="AW472" s="12" t="s">
        <v>36</v>
      </c>
      <c r="AX472" s="12" t="s">
        <v>75</v>
      </c>
      <c r="AY472" s="144" t="s">
        <v>150</v>
      </c>
    </row>
    <row r="473" spans="2:65" s="13" customFormat="1" ht="11.25" x14ac:dyDescent="0.2">
      <c r="B473" s="148"/>
      <c r="D473" s="143" t="s">
        <v>159</v>
      </c>
      <c r="E473" s="149" t="s">
        <v>19</v>
      </c>
      <c r="F473" s="150" t="s">
        <v>739</v>
      </c>
      <c r="H473" s="151">
        <v>1</v>
      </c>
      <c r="I473" s="152"/>
      <c r="L473" s="148"/>
      <c r="M473" s="153"/>
      <c r="U473" s="333"/>
      <c r="V473" s="1" t="str">
        <f t="shared" si="5"/>
        <v/>
      </c>
      <c r="AT473" s="149" t="s">
        <v>159</v>
      </c>
      <c r="AU473" s="149" t="s">
        <v>88</v>
      </c>
      <c r="AV473" s="13" t="s">
        <v>88</v>
      </c>
      <c r="AW473" s="13" t="s">
        <v>36</v>
      </c>
      <c r="AX473" s="13" t="s">
        <v>75</v>
      </c>
      <c r="AY473" s="149" t="s">
        <v>150</v>
      </c>
    </row>
    <row r="474" spans="2:65" s="14" customFormat="1" ht="11.25" x14ac:dyDescent="0.2">
      <c r="B474" s="154"/>
      <c r="D474" s="143" t="s">
        <v>159</v>
      </c>
      <c r="E474" s="155" t="s">
        <v>19</v>
      </c>
      <c r="F474" s="156" t="s">
        <v>162</v>
      </c>
      <c r="H474" s="157">
        <v>1</v>
      </c>
      <c r="I474" s="158"/>
      <c r="L474" s="154"/>
      <c r="M474" s="159"/>
      <c r="U474" s="334"/>
      <c r="V474" s="1" t="str">
        <f t="shared" si="5"/>
        <v/>
      </c>
      <c r="AT474" s="155" t="s">
        <v>159</v>
      </c>
      <c r="AU474" s="155" t="s">
        <v>88</v>
      </c>
      <c r="AV474" s="14" t="s">
        <v>157</v>
      </c>
      <c r="AW474" s="14" t="s">
        <v>36</v>
      </c>
      <c r="AX474" s="14" t="s">
        <v>82</v>
      </c>
      <c r="AY474" s="155" t="s">
        <v>150</v>
      </c>
    </row>
    <row r="475" spans="2:65" s="1" customFormat="1" ht="24.2" customHeight="1" x14ac:dyDescent="0.2">
      <c r="B475" s="33"/>
      <c r="C475" s="129" t="s">
        <v>745</v>
      </c>
      <c r="D475" s="129" t="s">
        <v>153</v>
      </c>
      <c r="E475" s="130" t="s">
        <v>746</v>
      </c>
      <c r="F475" s="131" t="s">
        <v>747</v>
      </c>
      <c r="G475" s="132" t="s">
        <v>462</v>
      </c>
      <c r="H475" s="171"/>
      <c r="I475" s="134"/>
      <c r="J475" s="135">
        <f>ROUND(I475*H475,2)</f>
        <v>0</v>
      </c>
      <c r="K475" s="131" t="s">
        <v>166</v>
      </c>
      <c r="L475" s="33"/>
      <c r="M475" s="136" t="s">
        <v>19</v>
      </c>
      <c r="N475" s="137" t="s">
        <v>47</v>
      </c>
      <c r="P475" s="138">
        <f>O475*H475</f>
        <v>0</v>
      </c>
      <c r="Q475" s="138">
        <v>0</v>
      </c>
      <c r="R475" s="138">
        <f>Q475*H475</f>
        <v>0</v>
      </c>
      <c r="S475" s="138">
        <v>0</v>
      </c>
      <c r="T475" s="138">
        <f>S475*H475</f>
        <v>0</v>
      </c>
      <c r="U475" s="331" t="s">
        <v>19</v>
      </c>
      <c r="V475" s="1" t="str">
        <f t="shared" si="5"/>
        <v/>
      </c>
      <c r="AR475" s="140" t="s">
        <v>205</v>
      </c>
      <c r="AT475" s="140" t="s">
        <v>153</v>
      </c>
      <c r="AU475" s="140" t="s">
        <v>88</v>
      </c>
      <c r="AY475" s="18" t="s">
        <v>150</v>
      </c>
      <c r="BE475" s="141">
        <f>IF(N475="základní",J475,0)</f>
        <v>0</v>
      </c>
      <c r="BF475" s="141">
        <f>IF(N475="snížená",J475,0)</f>
        <v>0</v>
      </c>
      <c r="BG475" s="141">
        <f>IF(N475="zákl. přenesená",J475,0)</f>
        <v>0</v>
      </c>
      <c r="BH475" s="141">
        <f>IF(N475="sníž. přenesená",J475,0)</f>
        <v>0</v>
      </c>
      <c r="BI475" s="141">
        <f>IF(N475="nulová",J475,0)</f>
        <v>0</v>
      </c>
      <c r="BJ475" s="18" t="s">
        <v>88</v>
      </c>
      <c r="BK475" s="141">
        <f>ROUND(I475*H475,2)</f>
        <v>0</v>
      </c>
      <c r="BL475" s="18" t="s">
        <v>205</v>
      </c>
      <c r="BM475" s="140" t="s">
        <v>748</v>
      </c>
    </row>
    <row r="476" spans="2:65" s="1" customFormat="1" ht="11.25" x14ac:dyDescent="0.2">
      <c r="B476" s="33"/>
      <c r="D476" s="160" t="s">
        <v>169</v>
      </c>
      <c r="F476" s="161" t="s">
        <v>749</v>
      </c>
      <c r="I476" s="162"/>
      <c r="L476" s="33"/>
      <c r="M476" s="163"/>
      <c r="U476" s="335"/>
      <c r="V476" s="1" t="str">
        <f t="shared" si="5"/>
        <v/>
      </c>
      <c r="AT476" s="18" t="s">
        <v>169</v>
      </c>
      <c r="AU476" s="18" t="s">
        <v>88</v>
      </c>
    </row>
    <row r="477" spans="2:65" s="11" customFormat="1" ht="22.9" customHeight="1" x14ac:dyDescent="0.2">
      <c r="B477" s="117"/>
      <c r="D477" s="118" t="s">
        <v>74</v>
      </c>
      <c r="E477" s="127" t="s">
        <v>750</v>
      </c>
      <c r="F477" s="127" t="s">
        <v>751</v>
      </c>
      <c r="I477" s="120"/>
      <c r="J477" s="128">
        <f>BK477</f>
        <v>0</v>
      </c>
      <c r="L477" s="117"/>
      <c r="M477" s="122"/>
      <c r="P477" s="123">
        <f>SUM(P478:P485)</f>
        <v>0</v>
      </c>
      <c r="R477" s="123">
        <f>SUM(R478:R485)</f>
        <v>1.8299999999999998E-3</v>
      </c>
      <c r="T477" s="123">
        <f>SUM(T478:T485)</f>
        <v>0</v>
      </c>
      <c r="U477" s="330"/>
      <c r="V477" s="1" t="str">
        <f t="shared" si="5"/>
        <v/>
      </c>
      <c r="AR477" s="118" t="s">
        <v>88</v>
      </c>
      <c r="AT477" s="125" t="s">
        <v>74</v>
      </c>
      <c r="AU477" s="125" t="s">
        <v>82</v>
      </c>
      <c r="AY477" s="118" t="s">
        <v>150</v>
      </c>
      <c r="BK477" s="126">
        <f>SUM(BK478:BK485)</f>
        <v>0</v>
      </c>
    </row>
    <row r="478" spans="2:65" s="1" customFormat="1" ht="24.2" customHeight="1" x14ac:dyDescent="0.2">
      <c r="B478" s="33"/>
      <c r="C478" s="129" t="s">
        <v>752</v>
      </c>
      <c r="D478" s="129" t="s">
        <v>153</v>
      </c>
      <c r="E478" s="130" t="s">
        <v>753</v>
      </c>
      <c r="F478" s="131" t="s">
        <v>754</v>
      </c>
      <c r="G478" s="132" t="s">
        <v>165</v>
      </c>
      <c r="H478" s="133">
        <v>1</v>
      </c>
      <c r="I478" s="134"/>
      <c r="J478" s="135">
        <f>ROUND(I478*H478,2)</f>
        <v>0</v>
      </c>
      <c r="K478" s="131" t="s">
        <v>166</v>
      </c>
      <c r="L478" s="33"/>
      <c r="M478" s="136" t="s">
        <v>19</v>
      </c>
      <c r="N478" s="137" t="s">
        <v>47</v>
      </c>
      <c r="P478" s="138">
        <f>O478*H478</f>
        <v>0</v>
      </c>
      <c r="Q478" s="138">
        <v>1.2999999999999999E-4</v>
      </c>
      <c r="R478" s="138">
        <f>Q478*H478</f>
        <v>1.2999999999999999E-4</v>
      </c>
      <c r="S478" s="138">
        <v>0</v>
      </c>
      <c r="T478" s="138">
        <f>S478*H478</f>
        <v>0</v>
      </c>
      <c r="U478" s="331" t="s">
        <v>19</v>
      </c>
      <c r="V478" s="1" t="str">
        <f t="shared" si="5"/>
        <v/>
      </c>
      <c r="AR478" s="140" t="s">
        <v>205</v>
      </c>
      <c r="AT478" s="140" t="s">
        <v>153</v>
      </c>
      <c r="AU478" s="140" t="s">
        <v>88</v>
      </c>
      <c r="AY478" s="18" t="s">
        <v>150</v>
      </c>
      <c r="BE478" s="141">
        <f>IF(N478="základní",J478,0)</f>
        <v>0</v>
      </c>
      <c r="BF478" s="141">
        <f>IF(N478="snížená",J478,0)</f>
        <v>0</v>
      </c>
      <c r="BG478" s="141">
        <f>IF(N478="zákl. přenesená",J478,0)</f>
        <v>0</v>
      </c>
      <c r="BH478" s="141">
        <f>IF(N478="sníž. přenesená",J478,0)</f>
        <v>0</v>
      </c>
      <c r="BI478" s="141">
        <f>IF(N478="nulová",J478,0)</f>
        <v>0</v>
      </c>
      <c r="BJ478" s="18" t="s">
        <v>88</v>
      </c>
      <c r="BK478" s="141">
        <f>ROUND(I478*H478,2)</f>
        <v>0</v>
      </c>
      <c r="BL478" s="18" t="s">
        <v>205</v>
      </c>
      <c r="BM478" s="140" t="s">
        <v>755</v>
      </c>
    </row>
    <row r="479" spans="2:65" s="1" customFormat="1" ht="11.25" x14ac:dyDescent="0.2">
      <c r="B479" s="33"/>
      <c r="D479" s="160" t="s">
        <v>169</v>
      </c>
      <c r="F479" s="161" t="s">
        <v>756</v>
      </c>
      <c r="I479" s="162"/>
      <c r="L479" s="33"/>
      <c r="M479" s="163"/>
      <c r="U479" s="335"/>
      <c r="V479" s="1" t="str">
        <f t="shared" si="5"/>
        <v/>
      </c>
      <c r="AT479" s="18" t="s">
        <v>169</v>
      </c>
      <c r="AU479" s="18" t="s">
        <v>88</v>
      </c>
    </row>
    <row r="480" spans="2:65" s="12" customFormat="1" ht="11.25" x14ac:dyDescent="0.2">
      <c r="B480" s="142"/>
      <c r="D480" s="143" t="s">
        <v>159</v>
      </c>
      <c r="E480" s="144" t="s">
        <v>19</v>
      </c>
      <c r="F480" s="145" t="s">
        <v>757</v>
      </c>
      <c r="H480" s="144" t="s">
        <v>19</v>
      </c>
      <c r="I480" s="146"/>
      <c r="L480" s="142"/>
      <c r="M480" s="147"/>
      <c r="U480" s="332"/>
      <c r="V480" s="1" t="str">
        <f t="shared" si="5"/>
        <v/>
      </c>
      <c r="AT480" s="144" t="s">
        <v>159</v>
      </c>
      <c r="AU480" s="144" t="s">
        <v>88</v>
      </c>
      <c r="AV480" s="12" t="s">
        <v>82</v>
      </c>
      <c r="AW480" s="12" t="s">
        <v>36</v>
      </c>
      <c r="AX480" s="12" t="s">
        <v>75</v>
      </c>
      <c r="AY480" s="144" t="s">
        <v>150</v>
      </c>
    </row>
    <row r="481" spans="2:65" s="13" customFormat="1" ht="11.25" x14ac:dyDescent="0.2">
      <c r="B481" s="148"/>
      <c r="D481" s="143" t="s">
        <v>159</v>
      </c>
      <c r="E481" s="149" t="s">
        <v>19</v>
      </c>
      <c r="F481" s="150" t="s">
        <v>758</v>
      </c>
      <c r="H481" s="151">
        <v>1</v>
      </c>
      <c r="I481" s="152"/>
      <c r="L481" s="148"/>
      <c r="M481" s="153"/>
      <c r="U481" s="333"/>
      <c r="V481" s="1" t="str">
        <f t="shared" si="5"/>
        <v/>
      </c>
      <c r="AT481" s="149" t="s">
        <v>159</v>
      </c>
      <c r="AU481" s="149" t="s">
        <v>88</v>
      </c>
      <c r="AV481" s="13" t="s">
        <v>88</v>
      </c>
      <c r="AW481" s="13" t="s">
        <v>36</v>
      </c>
      <c r="AX481" s="13" t="s">
        <v>75</v>
      </c>
      <c r="AY481" s="149" t="s">
        <v>150</v>
      </c>
    </row>
    <row r="482" spans="2:65" s="14" customFormat="1" ht="11.25" x14ac:dyDescent="0.2">
      <c r="B482" s="154"/>
      <c r="D482" s="143" t="s">
        <v>159</v>
      </c>
      <c r="E482" s="155" t="s">
        <v>19</v>
      </c>
      <c r="F482" s="156" t="s">
        <v>162</v>
      </c>
      <c r="H482" s="157">
        <v>1</v>
      </c>
      <c r="I482" s="158"/>
      <c r="L482" s="154"/>
      <c r="M482" s="159"/>
      <c r="U482" s="334"/>
      <c r="V482" s="1" t="str">
        <f t="shared" si="5"/>
        <v/>
      </c>
      <c r="AT482" s="155" t="s">
        <v>159</v>
      </c>
      <c r="AU482" s="155" t="s">
        <v>88</v>
      </c>
      <c r="AV482" s="14" t="s">
        <v>157</v>
      </c>
      <c r="AW482" s="14" t="s">
        <v>36</v>
      </c>
      <c r="AX482" s="14" t="s">
        <v>82</v>
      </c>
      <c r="AY482" s="155" t="s">
        <v>150</v>
      </c>
    </row>
    <row r="483" spans="2:65" s="1" customFormat="1" ht="16.5" customHeight="1" x14ac:dyDescent="0.2">
      <c r="B483" s="33"/>
      <c r="C483" s="172" t="s">
        <v>759</v>
      </c>
      <c r="D483" s="172" t="s">
        <v>509</v>
      </c>
      <c r="E483" s="173" t="s">
        <v>760</v>
      </c>
      <c r="F483" s="174" t="s">
        <v>761</v>
      </c>
      <c r="G483" s="175" t="s">
        <v>178</v>
      </c>
      <c r="H483" s="176">
        <v>1</v>
      </c>
      <c r="I483" s="177"/>
      <c r="J483" s="178">
        <f>ROUND(I483*H483,2)</f>
        <v>0</v>
      </c>
      <c r="K483" s="174" t="s">
        <v>19</v>
      </c>
      <c r="L483" s="179"/>
      <c r="M483" s="180" t="s">
        <v>19</v>
      </c>
      <c r="N483" s="181" t="s">
        <v>47</v>
      </c>
      <c r="P483" s="138">
        <f>O483*H483</f>
        <v>0</v>
      </c>
      <c r="Q483" s="138">
        <v>1.6999999999999999E-3</v>
      </c>
      <c r="R483" s="138">
        <f>Q483*H483</f>
        <v>1.6999999999999999E-3</v>
      </c>
      <c r="S483" s="138">
        <v>0</v>
      </c>
      <c r="T483" s="138">
        <f>S483*H483</f>
        <v>0</v>
      </c>
      <c r="U483" s="331" t="s">
        <v>19</v>
      </c>
      <c r="V483" s="1" t="str">
        <f t="shared" si="5"/>
        <v/>
      </c>
      <c r="AR483" s="140" t="s">
        <v>348</v>
      </c>
      <c r="AT483" s="140" t="s">
        <v>509</v>
      </c>
      <c r="AU483" s="140" t="s">
        <v>88</v>
      </c>
      <c r="AY483" s="18" t="s">
        <v>150</v>
      </c>
      <c r="BE483" s="141">
        <f>IF(N483="základní",J483,0)</f>
        <v>0</v>
      </c>
      <c r="BF483" s="141">
        <f>IF(N483="snížená",J483,0)</f>
        <v>0</v>
      </c>
      <c r="BG483" s="141">
        <f>IF(N483="zákl. přenesená",J483,0)</f>
        <v>0</v>
      </c>
      <c r="BH483" s="141">
        <f>IF(N483="sníž. přenesená",J483,0)</f>
        <v>0</v>
      </c>
      <c r="BI483" s="141">
        <f>IF(N483="nulová",J483,0)</f>
        <v>0</v>
      </c>
      <c r="BJ483" s="18" t="s">
        <v>88</v>
      </c>
      <c r="BK483" s="141">
        <f>ROUND(I483*H483,2)</f>
        <v>0</v>
      </c>
      <c r="BL483" s="18" t="s">
        <v>205</v>
      </c>
      <c r="BM483" s="140" t="s">
        <v>762</v>
      </c>
    </row>
    <row r="484" spans="2:65" s="1" customFormat="1" ht="24.2" customHeight="1" x14ac:dyDescent="0.2">
      <c r="B484" s="33"/>
      <c r="C484" s="129" t="s">
        <v>763</v>
      </c>
      <c r="D484" s="129" t="s">
        <v>153</v>
      </c>
      <c r="E484" s="130" t="s">
        <v>764</v>
      </c>
      <c r="F484" s="131" t="s">
        <v>765</v>
      </c>
      <c r="G484" s="132" t="s">
        <v>462</v>
      </c>
      <c r="H484" s="171"/>
      <c r="I484" s="134"/>
      <c r="J484" s="135">
        <f>ROUND(I484*H484,2)</f>
        <v>0</v>
      </c>
      <c r="K484" s="131" t="s">
        <v>166</v>
      </c>
      <c r="L484" s="33"/>
      <c r="M484" s="136" t="s">
        <v>19</v>
      </c>
      <c r="N484" s="137" t="s">
        <v>47</v>
      </c>
      <c r="P484" s="138">
        <f>O484*H484</f>
        <v>0</v>
      </c>
      <c r="Q484" s="138">
        <v>0</v>
      </c>
      <c r="R484" s="138">
        <f>Q484*H484</f>
        <v>0</v>
      </c>
      <c r="S484" s="138">
        <v>0</v>
      </c>
      <c r="T484" s="138">
        <f>S484*H484</f>
        <v>0</v>
      </c>
      <c r="U484" s="331" t="s">
        <v>19</v>
      </c>
      <c r="V484" s="1" t="str">
        <f t="shared" si="5"/>
        <v/>
      </c>
      <c r="AR484" s="140" t="s">
        <v>205</v>
      </c>
      <c r="AT484" s="140" t="s">
        <v>153</v>
      </c>
      <c r="AU484" s="140" t="s">
        <v>88</v>
      </c>
      <c r="AY484" s="18" t="s">
        <v>150</v>
      </c>
      <c r="BE484" s="141">
        <f>IF(N484="základní",J484,0)</f>
        <v>0</v>
      </c>
      <c r="BF484" s="141">
        <f>IF(N484="snížená",J484,0)</f>
        <v>0</v>
      </c>
      <c r="BG484" s="141">
        <f>IF(N484="zákl. přenesená",J484,0)</f>
        <v>0</v>
      </c>
      <c r="BH484" s="141">
        <f>IF(N484="sníž. přenesená",J484,0)</f>
        <v>0</v>
      </c>
      <c r="BI484" s="141">
        <f>IF(N484="nulová",J484,0)</f>
        <v>0</v>
      </c>
      <c r="BJ484" s="18" t="s">
        <v>88</v>
      </c>
      <c r="BK484" s="141">
        <f>ROUND(I484*H484,2)</f>
        <v>0</v>
      </c>
      <c r="BL484" s="18" t="s">
        <v>205</v>
      </c>
      <c r="BM484" s="140" t="s">
        <v>766</v>
      </c>
    </row>
    <row r="485" spans="2:65" s="1" customFormat="1" ht="11.25" x14ac:dyDescent="0.2">
      <c r="B485" s="33"/>
      <c r="D485" s="160" t="s">
        <v>169</v>
      </c>
      <c r="F485" s="161" t="s">
        <v>767</v>
      </c>
      <c r="I485" s="162"/>
      <c r="L485" s="33"/>
      <c r="M485" s="163"/>
      <c r="U485" s="335"/>
      <c r="V485" s="1" t="str">
        <f t="shared" si="5"/>
        <v/>
      </c>
      <c r="AT485" s="18" t="s">
        <v>169</v>
      </c>
      <c r="AU485" s="18" t="s">
        <v>88</v>
      </c>
    </row>
    <row r="486" spans="2:65" s="11" customFormat="1" ht="22.9" customHeight="1" x14ac:dyDescent="0.2">
      <c r="B486" s="117"/>
      <c r="D486" s="118" t="s">
        <v>74</v>
      </c>
      <c r="E486" s="127" t="s">
        <v>768</v>
      </c>
      <c r="F486" s="127" t="s">
        <v>769</v>
      </c>
      <c r="I486" s="120"/>
      <c r="J486" s="128">
        <f>BK486</f>
        <v>0</v>
      </c>
      <c r="L486" s="117"/>
      <c r="M486" s="122"/>
      <c r="P486" s="123">
        <f>SUM(P487:P543)</f>
        <v>0</v>
      </c>
      <c r="R486" s="123">
        <f>SUM(R487:R543)</f>
        <v>0.20662686</v>
      </c>
      <c r="T486" s="123">
        <f>SUM(T487:T543)</f>
        <v>0.11951500000000001</v>
      </c>
      <c r="U486" s="330"/>
      <c r="V486" s="1" t="str">
        <f t="shared" si="5"/>
        <v/>
      </c>
      <c r="AR486" s="118" t="s">
        <v>88</v>
      </c>
      <c r="AT486" s="125" t="s">
        <v>74</v>
      </c>
      <c r="AU486" s="125" t="s">
        <v>82</v>
      </c>
      <c r="AY486" s="118" t="s">
        <v>150</v>
      </c>
      <c r="BK486" s="126">
        <f>SUM(BK487:BK543)</f>
        <v>0</v>
      </c>
    </row>
    <row r="487" spans="2:65" s="1" customFormat="1" ht="16.5" customHeight="1" x14ac:dyDescent="0.2">
      <c r="B487" s="33"/>
      <c r="C487" s="129" t="s">
        <v>770</v>
      </c>
      <c r="D487" s="129" t="s">
        <v>153</v>
      </c>
      <c r="E487" s="130" t="s">
        <v>771</v>
      </c>
      <c r="F487" s="131" t="s">
        <v>772</v>
      </c>
      <c r="G487" s="132" t="s">
        <v>165</v>
      </c>
      <c r="H487" s="133">
        <v>29.89</v>
      </c>
      <c r="I487" s="134"/>
      <c r="J487" s="135">
        <f>ROUND(I487*H487,2)</f>
        <v>0</v>
      </c>
      <c r="K487" s="131" t="s">
        <v>166</v>
      </c>
      <c r="L487" s="33"/>
      <c r="M487" s="136" t="s">
        <v>19</v>
      </c>
      <c r="N487" s="137" t="s">
        <v>47</v>
      </c>
      <c r="P487" s="138">
        <f>O487*H487</f>
        <v>0</v>
      </c>
      <c r="Q487" s="138">
        <v>0</v>
      </c>
      <c r="R487" s="138">
        <f>Q487*H487</f>
        <v>0</v>
      </c>
      <c r="S487" s="138">
        <v>2.5000000000000001E-3</v>
      </c>
      <c r="T487" s="138">
        <f>S487*H487</f>
        <v>7.4725E-2</v>
      </c>
      <c r="U487" s="331" t="s">
        <v>19</v>
      </c>
      <c r="V487" s="1" t="str">
        <f t="shared" si="5"/>
        <v/>
      </c>
      <c r="AR487" s="140" t="s">
        <v>205</v>
      </c>
      <c r="AT487" s="140" t="s">
        <v>153</v>
      </c>
      <c r="AU487" s="140" t="s">
        <v>88</v>
      </c>
      <c r="AY487" s="18" t="s">
        <v>150</v>
      </c>
      <c r="BE487" s="141">
        <f>IF(N487="základní",J487,0)</f>
        <v>0</v>
      </c>
      <c r="BF487" s="141">
        <f>IF(N487="snížená",J487,0)</f>
        <v>0</v>
      </c>
      <c r="BG487" s="141">
        <f>IF(N487="zákl. přenesená",J487,0)</f>
        <v>0</v>
      </c>
      <c r="BH487" s="141">
        <f>IF(N487="sníž. přenesená",J487,0)</f>
        <v>0</v>
      </c>
      <c r="BI487" s="141">
        <f>IF(N487="nulová",J487,0)</f>
        <v>0</v>
      </c>
      <c r="BJ487" s="18" t="s">
        <v>88</v>
      </c>
      <c r="BK487" s="141">
        <f>ROUND(I487*H487,2)</f>
        <v>0</v>
      </c>
      <c r="BL487" s="18" t="s">
        <v>205</v>
      </c>
      <c r="BM487" s="140" t="s">
        <v>773</v>
      </c>
    </row>
    <row r="488" spans="2:65" s="1" customFormat="1" ht="11.25" x14ac:dyDescent="0.2">
      <c r="B488" s="33"/>
      <c r="D488" s="160" t="s">
        <v>169</v>
      </c>
      <c r="F488" s="161" t="s">
        <v>774</v>
      </c>
      <c r="I488" s="162"/>
      <c r="L488" s="33"/>
      <c r="M488" s="163"/>
      <c r="U488" s="335"/>
      <c r="V488" s="1" t="str">
        <f t="shared" si="5"/>
        <v/>
      </c>
      <c r="AT488" s="18" t="s">
        <v>169</v>
      </c>
      <c r="AU488" s="18" t="s">
        <v>88</v>
      </c>
    </row>
    <row r="489" spans="2:65" s="12" customFormat="1" ht="11.25" x14ac:dyDescent="0.2">
      <c r="B489" s="142"/>
      <c r="D489" s="143" t="s">
        <v>159</v>
      </c>
      <c r="E489" s="144" t="s">
        <v>19</v>
      </c>
      <c r="F489" s="145" t="s">
        <v>358</v>
      </c>
      <c r="H489" s="144" t="s">
        <v>19</v>
      </c>
      <c r="I489" s="146"/>
      <c r="L489" s="142"/>
      <c r="M489" s="147"/>
      <c r="U489" s="332"/>
      <c r="V489" s="1" t="str">
        <f t="shared" ref="V489:V552" si="6">IF(U489="investice",J489,"")</f>
        <v/>
      </c>
      <c r="AT489" s="144" t="s">
        <v>159</v>
      </c>
      <c r="AU489" s="144" t="s">
        <v>88</v>
      </c>
      <c r="AV489" s="12" t="s">
        <v>82</v>
      </c>
      <c r="AW489" s="12" t="s">
        <v>36</v>
      </c>
      <c r="AX489" s="12" t="s">
        <v>75</v>
      </c>
      <c r="AY489" s="144" t="s">
        <v>150</v>
      </c>
    </row>
    <row r="490" spans="2:65" s="13" customFormat="1" ht="11.25" x14ac:dyDescent="0.2">
      <c r="B490" s="148"/>
      <c r="D490" s="143" t="s">
        <v>159</v>
      </c>
      <c r="E490" s="149" t="s">
        <v>19</v>
      </c>
      <c r="F490" s="150" t="s">
        <v>542</v>
      </c>
      <c r="H490" s="151">
        <v>5.13</v>
      </c>
      <c r="I490" s="152"/>
      <c r="L490" s="148"/>
      <c r="M490" s="153"/>
      <c r="U490" s="333"/>
      <c r="V490" s="1" t="str">
        <f t="shared" si="6"/>
        <v/>
      </c>
      <c r="AT490" s="149" t="s">
        <v>159</v>
      </c>
      <c r="AU490" s="149" t="s">
        <v>88</v>
      </c>
      <c r="AV490" s="13" t="s">
        <v>88</v>
      </c>
      <c r="AW490" s="13" t="s">
        <v>36</v>
      </c>
      <c r="AX490" s="13" t="s">
        <v>75</v>
      </c>
      <c r="AY490" s="149" t="s">
        <v>150</v>
      </c>
    </row>
    <row r="491" spans="2:65" s="13" customFormat="1" ht="11.25" x14ac:dyDescent="0.2">
      <c r="B491" s="148"/>
      <c r="D491" s="143" t="s">
        <v>159</v>
      </c>
      <c r="E491" s="149" t="s">
        <v>19</v>
      </c>
      <c r="F491" s="150" t="s">
        <v>543</v>
      </c>
      <c r="H491" s="151">
        <v>9.83</v>
      </c>
      <c r="I491" s="152"/>
      <c r="L491" s="148"/>
      <c r="M491" s="153"/>
      <c r="U491" s="333"/>
      <c r="V491" s="1" t="str">
        <f t="shared" si="6"/>
        <v/>
      </c>
      <c r="AT491" s="149" t="s">
        <v>159</v>
      </c>
      <c r="AU491" s="149" t="s">
        <v>88</v>
      </c>
      <c r="AV491" s="13" t="s">
        <v>88</v>
      </c>
      <c r="AW491" s="13" t="s">
        <v>36</v>
      </c>
      <c r="AX491" s="13" t="s">
        <v>75</v>
      </c>
      <c r="AY491" s="149" t="s">
        <v>150</v>
      </c>
    </row>
    <row r="492" spans="2:65" s="13" customFormat="1" ht="11.25" x14ac:dyDescent="0.2">
      <c r="B492" s="148"/>
      <c r="D492" s="143" t="s">
        <v>159</v>
      </c>
      <c r="E492" s="149" t="s">
        <v>19</v>
      </c>
      <c r="F492" s="150" t="s">
        <v>537</v>
      </c>
      <c r="H492" s="151">
        <v>14.93</v>
      </c>
      <c r="I492" s="152"/>
      <c r="L492" s="148"/>
      <c r="M492" s="153"/>
      <c r="U492" s="333"/>
      <c r="V492" s="1" t="str">
        <f t="shared" si="6"/>
        <v/>
      </c>
      <c r="AT492" s="149" t="s">
        <v>159</v>
      </c>
      <c r="AU492" s="149" t="s">
        <v>88</v>
      </c>
      <c r="AV492" s="13" t="s">
        <v>88</v>
      </c>
      <c r="AW492" s="13" t="s">
        <v>36</v>
      </c>
      <c r="AX492" s="13" t="s">
        <v>75</v>
      </c>
      <c r="AY492" s="149" t="s">
        <v>150</v>
      </c>
    </row>
    <row r="493" spans="2:65" s="14" customFormat="1" ht="11.25" x14ac:dyDescent="0.2">
      <c r="B493" s="154"/>
      <c r="D493" s="143" t="s">
        <v>159</v>
      </c>
      <c r="E493" s="155" t="s">
        <v>19</v>
      </c>
      <c r="F493" s="156" t="s">
        <v>162</v>
      </c>
      <c r="H493" s="157">
        <v>29.89</v>
      </c>
      <c r="I493" s="158"/>
      <c r="L493" s="154"/>
      <c r="M493" s="159"/>
      <c r="U493" s="334"/>
      <c r="V493" s="1" t="str">
        <f t="shared" si="6"/>
        <v/>
      </c>
      <c r="AT493" s="155" t="s">
        <v>159</v>
      </c>
      <c r="AU493" s="155" t="s">
        <v>88</v>
      </c>
      <c r="AV493" s="14" t="s">
        <v>157</v>
      </c>
      <c r="AW493" s="14" t="s">
        <v>36</v>
      </c>
      <c r="AX493" s="14" t="s">
        <v>82</v>
      </c>
      <c r="AY493" s="155" t="s">
        <v>150</v>
      </c>
    </row>
    <row r="494" spans="2:65" s="1" customFormat="1" ht="16.5" customHeight="1" x14ac:dyDescent="0.2">
      <c r="B494" s="33"/>
      <c r="C494" s="129" t="s">
        <v>775</v>
      </c>
      <c r="D494" s="129" t="s">
        <v>153</v>
      </c>
      <c r="E494" s="130" t="s">
        <v>776</v>
      </c>
      <c r="F494" s="131" t="s">
        <v>777</v>
      </c>
      <c r="G494" s="132" t="s">
        <v>165</v>
      </c>
      <c r="H494" s="133">
        <v>14.93</v>
      </c>
      <c r="I494" s="134"/>
      <c r="J494" s="135">
        <f>ROUND(I494*H494,2)</f>
        <v>0</v>
      </c>
      <c r="K494" s="131" t="s">
        <v>166</v>
      </c>
      <c r="L494" s="33"/>
      <c r="M494" s="136" t="s">
        <v>19</v>
      </c>
      <c r="N494" s="137" t="s">
        <v>47</v>
      </c>
      <c r="P494" s="138">
        <f>O494*H494</f>
        <v>0</v>
      </c>
      <c r="Q494" s="138">
        <v>0</v>
      </c>
      <c r="R494" s="138">
        <f>Q494*H494</f>
        <v>0</v>
      </c>
      <c r="S494" s="138">
        <v>3.0000000000000001E-3</v>
      </c>
      <c r="T494" s="138">
        <f>S494*H494</f>
        <v>4.4790000000000003E-2</v>
      </c>
      <c r="U494" s="331" t="s">
        <v>19</v>
      </c>
      <c r="V494" s="1" t="str">
        <f t="shared" si="6"/>
        <v/>
      </c>
      <c r="AR494" s="140" t="s">
        <v>205</v>
      </c>
      <c r="AT494" s="140" t="s">
        <v>153</v>
      </c>
      <c r="AU494" s="140" t="s">
        <v>88</v>
      </c>
      <c r="AY494" s="18" t="s">
        <v>150</v>
      </c>
      <c r="BE494" s="141">
        <f>IF(N494="základní",J494,0)</f>
        <v>0</v>
      </c>
      <c r="BF494" s="141">
        <f>IF(N494="snížená",J494,0)</f>
        <v>0</v>
      </c>
      <c r="BG494" s="141">
        <f>IF(N494="zákl. přenesená",J494,0)</f>
        <v>0</v>
      </c>
      <c r="BH494" s="141">
        <f>IF(N494="sníž. přenesená",J494,0)</f>
        <v>0</v>
      </c>
      <c r="BI494" s="141">
        <f>IF(N494="nulová",J494,0)</f>
        <v>0</v>
      </c>
      <c r="BJ494" s="18" t="s">
        <v>88</v>
      </c>
      <c r="BK494" s="141">
        <f>ROUND(I494*H494,2)</f>
        <v>0</v>
      </c>
      <c r="BL494" s="18" t="s">
        <v>205</v>
      </c>
      <c r="BM494" s="140" t="s">
        <v>778</v>
      </c>
    </row>
    <row r="495" spans="2:65" s="1" customFormat="1" ht="11.25" x14ac:dyDescent="0.2">
      <c r="B495" s="33"/>
      <c r="D495" s="160" t="s">
        <v>169</v>
      </c>
      <c r="F495" s="161" t="s">
        <v>779</v>
      </c>
      <c r="I495" s="162"/>
      <c r="L495" s="33"/>
      <c r="M495" s="163"/>
      <c r="U495" s="335"/>
      <c r="V495" s="1" t="str">
        <f t="shared" si="6"/>
        <v/>
      </c>
      <c r="AT495" s="18" t="s">
        <v>169</v>
      </c>
      <c r="AU495" s="18" t="s">
        <v>88</v>
      </c>
    </row>
    <row r="496" spans="2:65" s="12" customFormat="1" ht="11.25" x14ac:dyDescent="0.2">
      <c r="B496" s="142"/>
      <c r="D496" s="143" t="s">
        <v>159</v>
      </c>
      <c r="E496" s="144" t="s">
        <v>19</v>
      </c>
      <c r="F496" s="145" t="s">
        <v>358</v>
      </c>
      <c r="H496" s="144" t="s">
        <v>19</v>
      </c>
      <c r="I496" s="146"/>
      <c r="L496" s="142"/>
      <c r="M496" s="147"/>
      <c r="U496" s="332"/>
      <c r="V496" s="1" t="str">
        <f t="shared" si="6"/>
        <v/>
      </c>
      <c r="AT496" s="144" t="s">
        <v>159</v>
      </c>
      <c r="AU496" s="144" t="s">
        <v>88</v>
      </c>
      <c r="AV496" s="12" t="s">
        <v>82</v>
      </c>
      <c r="AW496" s="12" t="s">
        <v>36</v>
      </c>
      <c r="AX496" s="12" t="s">
        <v>75</v>
      </c>
      <c r="AY496" s="144" t="s">
        <v>150</v>
      </c>
    </row>
    <row r="497" spans="2:65" s="13" customFormat="1" ht="11.25" x14ac:dyDescent="0.2">
      <c r="B497" s="148"/>
      <c r="D497" s="143" t="s">
        <v>159</v>
      </c>
      <c r="E497" s="149" t="s">
        <v>19</v>
      </c>
      <c r="F497" s="150" t="s">
        <v>537</v>
      </c>
      <c r="H497" s="151">
        <v>14.93</v>
      </c>
      <c r="I497" s="152"/>
      <c r="L497" s="148"/>
      <c r="M497" s="153"/>
      <c r="U497" s="333"/>
      <c r="V497" s="1" t="str">
        <f t="shared" si="6"/>
        <v/>
      </c>
      <c r="AT497" s="149" t="s">
        <v>159</v>
      </c>
      <c r="AU497" s="149" t="s">
        <v>88</v>
      </c>
      <c r="AV497" s="13" t="s">
        <v>88</v>
      </c>
      <c r="AW497" s="13" t="s">
        <v>36</v>
      </c>
      <c r="AX497" s="13" t="s">
        <v>75</v>
      </c>
      <c r="AY497" s="149" t="s">
        <v>150</v>
      </c>
    </row>
    <row r="498" spans="2:65" s="14" customFormat="1" ht="11.25" x14ac:dyDescent="0.2">
      <c r="B498" s="154"/>
      <c r="D498" s="143" t="s">
        <v>159</v>
      </c>
      <c r="E498" s="155" t="s">
        <v>19</v>
      </c>
      <c r="F498" s="156" t="s">
        <v>162</v>
      </c>
      <c r="H498" s="157">
        <v>14.93</v>
      </c>
      <c r="I498" s="158"/>
      <c r="L498" s="154"/>
      <c r="M498" s="159"/>
      <c r="U498" s="334"/>
      <c r="V498" s="1" t="str">
        <f t="shared" si="6"/>
        <v/>
      </c>
      <c r="AT498" s="155" t="s">
        <v>159</v>
      </c>
      <c r="AU498" s="155" t="s">
        <v>88</v>
      </c>
      <c r="AV498" s="14" t="s">
        <v>157</v>
      </c>
      <c r="AW498" s="14" t="s">
        <v>36</v>
      </c>
      <c r="AX498" s="14" t="s">
        <v>82</v>
      </c>
      <c r="AY498" s="155" t="s">
        <v>150</v>
      </c>
    </row>
    <row r="499" spans="2:65" s="1" customFormat="1" ht="16.5" customHeight="1" x14ac:dyDescent="0.2">
      <c r="B499" s="33"/>
      <c r="C499" s="129" t="s">
        <v>780</v>
      </c>
      <c r="D499" s="129" t="s">
        <v>153</v>
      </c>
      <c r="E499" s="130" t="s">
        <v>781</v>
      </c>
      <c r="F499" s="131" t="s">
        <v>782</v>
      </c>
      <c r="G499" s="132" t="s">
        <v>165</v>
      </c>
      <c r="H499" s="133">
        <v>31.86</v>
      </c>
      <c r="I499" s="134"/>
      <c r="J499" s="135">
        <f>ROUND(I499*H499,2)</f>
        <v>0</v>
      </c>
      <c r="K499" s="131" t="s">
        <v>166</v>
      </c>
      <c r="L499" s="33"/>
      <c r="M499" s="136" t="s">
        <v>19</v>
      </c>
      <c r="N499" s="137" t="s">
        <v>47</v>
      </c>
      <c r="P499" s="138">
        <f>O499*H499</f>
        <v>0</v>
      </c>
      <c r="Q499" s="138">
        <v>2.0000000000000001E-4</v>
      </c>
      <c r="R499" s="138">
        <f>Q499*H499</f>
        <v>6.3720000000000001E-3</v>
      </c>
      <c r="S499" s="138">
        <v>0</v>
      </c>
      <c r="T499" s="138">
        <f>S499*H499</f>
        <v>0</v>
      </c>
      <c r="U499" s="331" t="s">
        <v>19</v>
      </c>
      <c r="V499" s="1" t="str">
        <f t="shared" si="6"/>
        <v/>
      </c>
      <c r="AR499" s="140" t="s">
        <v>205</v>
      </c>
      <c r="AT499" s="140" t="s">
        <v>153</v>
      </c>
      <c r="AU499" s="140" t="s">
        <v>88</v>
      </c>
      <c r="AY499" s="18" t="s">
        <v>150</v>
      </c>
      <c r="BE499" s="141">
        <f>IF(N499="základní",J499,0)</f>
        <v>0</v>
      </c>
      <c r="BF499" s="141">
        <f>IF(N499="snížená",J499,0)</f>
        <v>0</v>
      </c>
      <c r="BG499" s="141">
        <f>IF(N499="zákl. přenesená",J499,0)</f>
        <v>0</v>
      </c>
      <c r="BH499" s="141">
        <f>IF(N499="sníž. přenesená",J499,0)</f>
        <v>0</v>
      </c>
      <c r="BI499" s="141">
        <f>IF(N499="nulová",J499,0)</f>
        <v>0</v>
      </c>
      <c r="BJ499" s="18" t="s">
        <v>88</v>
      </c>
      <c r="BK499" s="141">
        <f>ROUND(I499*H499,2)</f>
        <v>0</v>
      </c>
      <c r="BL499" s="18" t="s">
        <v>205</v>
      </c>
      <c r="BM499" s="140" t="s">
        <v>783</v>
      </c>
    </row>
    <row r="500" spans="2:65" s="1" customFormat="1" ht="11.25" x14ac:dyDescent="0.2">
      <c r="B500" s="33"/>
      <c r="D500" s="160" t="s">
        <v>169</v>
      </c>
      <c r="F500" s="161" t="s">
        <v>784</v>
      </c>
      <c r="I500" s="162"/>
      <c r="L500" s="33"/>
      <c r="M500" s="163"/>
      <c r="U500" s="335"/>
      <c r="V500" s="1" t="str">
        <f t="shared" si="6"/>
        <v/>
      </c>
      <c r="AT500" s="18" t="s">
        <v>169</v>
      </c>
      <c r="AU500" s="18" t="s">
        <v>88</v>
      </c>
    </row>
    <row r="501" spans="2:65" s="12" customFormat="1" ht="11.25" x14ac:dyDescent="0.2">
      <c r="B501" s="142"/>
      <c r="D501" s="143" t="s">
        <v>159</v>
      </c>
      <c r="E501" s="144" t="s">
        <v>19</v>
      </c>
      <c r="F501" s="145" t="s">
        <v>213</v>
      </c>
      <c r="H501" s="144" t="s">
        <v>19</v>
      </c>
      <c r="I501" s="146"/>
      <c r="L501" s="142"/>
      <c r="M501" s="147"/>
      <c r="U501" s="332"/>
      <c r="V501" s="1" t="str">
        <f t="shared" si="6"/>
        <v/>
      </c>
      <c r="AT501" s="144" t="s">
        <v>159</v>
      </c>
      <c r="AU501" s="144" t="s">
        <v>88</v>
      </c>
      <c r="AV501" s="12" t="s">
        <v>82</v>
      </c>
      <c r="AW501" s="12" t="s">
        <v>36</v>
      </c>
      <c r="AX501" s="12" t="s">
        <v>75</v>
      </c>
      <c r="AY501" s="144" t="s">
        <v>150</v>
      </c>
    </row>
    <row r="502" spans="2:65" s="13" customFormat="1" ht="11.25" x14ac:dyDescent="0.2">
      <c r="B502" s="148"/>
      <c r="D502" s="143" t="s">
        <v>159</v>
      </c>
      <c r="E502" s="149" t="s">
        <v>19</v>
      </c>
      <c r="F502" s="150" t="s">
        <v>785</v>
      </c>
      <c r="H502" s="151">
        <v>5.72</v>
      </c>
      <c r="I502" s="152"/>
      <c r="L502" s="148"/>
      <c r="M502" s="153"/>
      <c r="U502" s="333"/>
      <c r="V502" s="1" t="str">
        <f t="shared" si="6"/>
        <v/>
      </c>
      <c r="AT502" s="149" t="s">
        <v>159</v>
      </c>
      <c r="AU502" s="149" t="s">
        <v>88</v>
      </c>
      <c r="AV502" s="13" t="s">
        <v>88</v>
      </c>
      <c r="AW502" s="13" t="s">
        <v>36</v>
      </c>
      <c r="AX502" s="13" t="s">
        <v>75</v>
      </c>
      <c r="AY502" s="149" t="s">
        <v>150</v>
      </c>
    </row>
    <row r="503" spans="2:65" s="12" customFormat="1" ht="11.25" x14ac:dyDescent="0.2">
      <c r="B503" s="142"/>
      <c r="D503" s="143" t="s">
        <v>159</v>
      </c>
      <c r="E503" s="144" t="s">
        <v>19</v>
      </c>
      <c r="F503" s="145" t="s">
        <v>216</v>
      </c>
      <c r="H503" s="144" t="s">
        <v>19</v>
      </c>
      <c r="I503" s="146"/>
      <c r="L503" s="142"/>
      <c r="M503" s="147"/>
      <c r="U503" s="332"/>
      <c r="V503" s="1" t="str">
        <f t="shared" si="6"/>
        <v/>
      </c>
      <c r="AT503" s="144" t="s">
        <v>159</v>
      </c>
      <c r="AU503" s="144" t="s">
        <v>88</v>
      </c>
      <c r="AV503" s="12" t="s">
        <v>82</v>
      </c>
      <c r="AW503" s="12" t="s">
        <v>36</v>
      </c>
      <c r="AX503" s="12" t="s">
        <v>75</v>
      </c>
      <c r="AY503" s="144" t="s">
        <v>150</v>
      </c>
    </row>
    <row r="504" spans="2:65" s="13" customFormat="1" ht="11.25" x14ac:dyDescent="0.2">
      <c r="B504" s="148"/>
      <c r="D504" s="143" t="s">
        <v>159</v>
      </c>
      <c r="E504" s="149" t="s">
        <v>19</v>
      </c>
      <c r="F504" s="150" t="s">
        <v>217</v>
      </c>
      <c r="H504" s="151">
        <v>4.42</v>
      </c>
      <c r="I504" s="152"/>
      <c r="L504" s="148"/>
      <c r="M504" s="153"/>
      <c r="U504" s="333"/>
      <c r="V504" s="1" t="str">
        <f t="shared" si="6"/>
        <v/>
      </c>
      <c r="AT504" s="149" t="s">
        <v>159</v>
      </c>
      <c r="AU504" s="149" t="s">
        <v>88</v>
      </c>
      <c r="AV504" s="13" t="s">
        <v>88</v>
      </c>
      <c r="AW504" s="13" t="s">
        <v>36</v>
      </c>
      <c r="AX504" s="13" t="s">
        <v>75</v>
      </c>
      <c r="AY504" s="149" t="s">
        <v>150</v>
      </c>
    </row>
    <row r="505" spans="2:65" s="13" customFormat="1" ht="11.25" x14ac:dyDescent="0.2">
      <c r="B505" s="148"/>
      <c r="D505" s="143" t="s">
        <v>159</v>
      </c>
      <c r="E505" s="149" t="s">
        <v>19</v>
      </c>
      <c r="F505" s="150" t="s">
        <v>218</v>
      </c>
      <c r="H505" s="151">
        <v>7.21</v>
      </c>
      <c r="I505" s="152"/>
      <c r="L505" s="148"/>
      <c r="M505" s="153"/>
      <c r="U505" s="333"/>
      <c r="V505" s="1" t="str">
        <f t="shared" si="6"/>
        <v/>
      </c>
      <c r="AT505" s="149" t="s">
        <v>159</v>
      </c>
      <c r="AU505" s="149" t="s">
        <v>88</v>
      </c>
      <c r="AV505" s="13" t="s">
        <v>88</v>
      </c>
      <c r="AW505" s="13" t="s">
        <v>36</v>
      </c>
      <c r="AX505" s="13" t="s">
        <v>75</v>
      </c>
      <c r="AY505" s="149" t="s">
        <v>150</v>
      </c>
    </row>
    <row r="506" spans="2:65" s="13" customFormat="1" ht="11.25" x14ac:dyDescent="0.2">
      <c r="B506" s="148"/>
      <c r="D506" s="143" t="s">
        <v>159</v>
      </c>
      <c r="E506" s="149" t="s">
        <v>19</v>
      </c>
      <c r="F506" s="150" t="s">
        <v>219</v>
      </c>
      <c r="H506" s="151">
        <v>14.51</v>
      </c>
      <c r="I506" s="152"/>
      <c r="L506" s="148"/>
      <c r="M506" s="153"/>
      <c r="U506" s="333"/>
      <c r="V506" s="1" t="str">
        <f t="shared" si="6"/>
        <v/>
      </c>
      <c r="AT506" s="149" t="s">
        <v>159</v>
      </c>
      <c r="AU506" s="149" t="s">
        <v>88</v>
      </c>
      <c r="AV506" s="13" t="s">
        <v>88</v>
      </c>
      <c r="AW506" s="13" t="s">
        <v>36</v>
      </c>
      <c r="AX506" s="13" t="s">
        <v>75</v>
      </c>
      <c r="AY506" s="149" t="s">
        <v>150</v>
      </c>
    </row>
    <row r="507" spans="2:65" s="14" customFormat="1" ht="11.25" x14ac:dyDescent="0.2">
      <c r="B507" s="154"/>
      <c r="D507" s="143" t="s">
        <v>159</v>
      </c>
      <c r="E507" s="155" t="s">
        <v>19</v>
      </c>
      <c r="F507" s="156" t="s">
        <v>162</v>
      </c>
      <c r="H507" s="157">
        <v>31.86</v>
      </c>
      <c r="I507" s="158"/>
      <c r="L507" s="154"/>
      <c r="M507" s="159"/>
      <c r="U507" s="334"/>
      <c r="V507" s="1" t="str">
        <f t="shared" si="6"/>
        <v/>
      </c>
      <c r="AT507" s="155" t="s">
        <v>159</v>
      </c>
      <c r="AU507" s="155" t="s">
        <v>88</v>
      </c>
      <c r="AV507" s="14" t="s">
        <v>157</v>
      </c>
      <c r="AW507" s="14" t="s">
        <v>36</v>
      </c>
      <c r="AX507" s="14" t="s">
        <v>82</v>
      </c>
      <c r="AY507" s="155" t="s">
        <v>150</v>
      </c>
    </row>
    <row r="508" spans="2:65" s="1" customFormat="1" ht="24.2" customHeight="1" x14ac:dyDescent="0.2">
      <c r="B508" s="33"/>
      <c r="C508" s="129" t="s">
        <v>786</v>
      </c>
      <c r="D508" s="129" t="s">
        <v>153</v>
      </c>
      <c r="E508" s="130" t="s">
        <v>787</v>
      </c>
      <c r="F508" s="131" t="s">
        <v>788</v>
      </c>
      <c r="G508" s="132" t="s">
        <v>165</v>
      </c>
      <c r="H508" s="133">
        <v>2.86</v>
      </c>
      <c r="I508" s="134"/>
      <c r="J508" s="135">
        <f>ROUND(I508*H508,2)</f>
        <v>0</v>
      </c>
      <c r="K508" s="131" t="s">
        <v>19</v>
      </c>
      <c r="L508" s="33"/>
      <c r="M508" s="136" t="s">
        <v>19</v>
      </c>
      <c r="N508" s="137" t="s">
        <v>47</v>
      </c>
      <c r="P508" s="138">
        <f>O508*H508</f>
        <v>0</v>
      </c>
      <c r="Q508" s="138">
        <v>1.4999999999999999E-2</v>
      </c>
      <c r="R508" s="138">
        <f>Q508*H508</f>
        <v>4.2899999999999994E-2</v>
      </c>
      <c r="S508" s="138">
        <v>0</v>
      </c>
      <c r="T508" s="138">
        <f>S508*H508</f>
        <v>0</v>
      </c>
      <c r="U508" s="331" t="s">
        <v>19</v>
      </c>
      <c r="V508" s="1" t="str">
        <f t="shared" si="6"/>
        <v/>
      </c>
      <c r="AR508" s="140" t="s">
        <v>205</v>
      </c>
      <c r="AT508" s="140" t="s">
        <v>153</v>
      </c>
      <c r="AU508" s="140" t="s">
        <v>88</v>
      </c>
      <c r="AY508" s="18" t="s">
        <v>150</v>
      </c>
      <c r="BE508" s="141">
        <f>IF(N508="základní",J508,0)</f>
        <v>0</v>
      </c>
      <c r="BF508" s="141">
        <f>IF(N508="snížená",J508,0)</f>
        <v>0</v>
      </c>
      <c r="BG508" s="141">
        <f>IF(N508="zákl. přenesená",J508,0)</f>
        <v>0</v>
      </c>
      <c r="BH508" s="141">
        <f>IF(N508="sníž. přenesená",J508,0)</f>
        <v>0</v>
      </c>
      <c r="BI508" s="141">
        <f>IF(N508="nulová",J508,0)</f>
        <v>0</v>
      </c>
      <c r="BJ508" s="18" t="s">
        <v>88</v>
      </c>
      <c r="BK508" s="141">
        <f>ROUND(I508*H508,2)</f>
        <v>0</v>
      </c>
      <c r="BL508" s="18" t="s">
        <v>205</v>
      </c>
      <c r="BM508" s="140" t="s">
        <v>789</v>
      </c>
    </row>
    <row r="509" spans="2:65" s="12" customFormat="1" ht="11.25" x14ac:dyDescent="0.2">
      <c r="B509" s="142"/>
      <c r="D509" s="143" t="s">
        <v>159</v>
      </c>
      <c r="E509" s="144" t="s">
        <v>19</v>
      </c>
      <c r="F509" s="145" t="s">
        <v>213</v>
      </c>
      <c r="H509" s="144" t="s">
        <v>19</v>
      </c>
      <c r="I509" s="146"/>
      <c r="L509" s="142"/>
      <c r="M509" s="147"/>
      <c r="U509" s="332"/>
      <c r="V509" s="1" t="str">
        <f t="shared" si="6"/>
        <v/>
      </c>
      <c r="AT509" s="144" t="s">
        <v>159</v>
      </c>
      <c r="AU509" s="144" t="s">
        <v>88</v>
      </c>
      <c r="AV509" s="12" t="s">
        <v>82</v>
      </c>
      <c r="AW509" s="12" t="s">
        <v>36</v>
      </c>
      <c r="AX509" s="12" t="s">
        <v>75</v>
      </c>
      <c r="AY509" s="144" t="s">
        <v>150</v>
      </c>
    </row>
    <row r="510" spans="2:65" s="13" customFormat="1" ht="11.25" x14ac:dyDescent="0.2">
      <c r="B510" s="148"/>
      <c r="D510" s="143" t="s">
        <v>159</v>
      </c>
      <c r="E510" s="149" t="s">
        <v>19</v>
      </c>
      <c r="F510" s="150" t="s">
        <v>214</v>
      </c>
      <c r="H510" s="151">
        <v>2.86</v>
      </c>
      <c r="I510" s="152"/>
      <c r="L510" s="148"/>
      <c r="M510" s="153"/>
      <c r="U510" s="333"/>
      <c r="V510" s="1" t="str">
        <f t="shared" si="6"/>
        <v/>
      </c>
      <c r="AT510" s="149" t="s">
        <v>159</v>
      </c>
      <c r="AU510" s="149" t="s">
        <v>88</v>
      </c>
      <c r="AV510" s="13" t="s">
        <v>88</v>
      </c>
      <c r="AW510" s="13" t="s">
        <v>36</v>
      </c>
      <c r="AX510" s="13" t="s">
        <v>75</v>
      </c>
      <c r="AY510" s="149" t="s">
        <v>150</v>
      </c>
    </row>
    <row r="511" spans="2:65" s="14" customFormat="1" ht="11.25" x14ac:dyDescent="0.2">
      <c r="B511" s="154"/>
      <c r="D511" s="143" t="s">
        <v>159</v>
      </c>
      <c r="E511" s="155" t="s">
        <v>19</v>
      </c>
      <c r="F511" s="156" t="s">
        <v>162</v>
      </c>
      <c r="H511" s="157">
        <v>2.86</v>
      </c>
      <c r="I511" s="158"/>
      <c r="L511" s="154"/>
      <c r="M511" s="159"/>
      <c r="U511" s="334"/>
      <c r="V511" s="1" t="str">
        <f t="shared" si="6"/>
        <v/>
      </c>
      <c r="AT511" s="155" t="s">
        <v>159</v>
      </c>
      <c r="AU511" s="155" t="s">
        <v>88</v>
      </c>
      <c r="AV511" s="14" t="s">
        <v>157</v>
      </c>
      <c r="AW511" s="14" t="s">
        <v>36</v>
      </c>
      <c r="AX511" s="14" t="s">
        <v>82</v>
      </c>
      <c r="AY511" s="155" t="s">
        <v>150</v>
      </c>
    </row>
    <row r="512" spans="2:65" s="1" customFormat="1" ht="16.5" customHeight="1" x14ac:dyDescent="0.2">
      <c r="B512" s="33"/>
      <c r="C512" s="129" t="s">
        <v>790</v>
      </c>
      <c r="D512" s="129" t="s">
        <v>153</v>
      </c>
      <c r="E512" s="130" t="s">
        <v>791</v>
      </c>
      <c r="F512" s="131" t="s">
        <v>792</v>
      </c>
      <c r="G512" s="132" t="s">
        <v>165</v>
      </c>
      <c r="H512" s="133">
        <v>29</v>
      </c>
      <c r="I512" s="134"/>
      <c r="J512" s="135">
        <f>ROUND(I512*H512,2)</f>
        <v>0</v>
      </c>
      <c r="K512" s="131" t="s">
        <v>166</v>
      </c>
      <c r="L512" s="33"/>
      <c r="M512" s="136" t="s">
        <v>19</v>
      </c>
      <c r="N512" s="137" t="s">
        <v>47</v>
      </c>
      <c r="P512" s="138">
        <f>O512*H512</f>
        <v>0</v>
      </c>
      <c r="Q512" s="138">
        <v>2.9999999999999997E-4</v>
      </c>
      <c r="R512" s="138">
        <f>Q512*H512</f>
        <v>8.6999999999999994E-3</v>
      </c>
      <c r="S512" s="138">
        <v>0</v>
      </c>
      <c r="T512" s="138">
        <f>S512*H512</f>
        <v>0</v>
      </c>
      <c r="U512" s="331" t="s">
        <v>19</v>
      </c>
      <c r="V512" s="1" t="str">
        <f t="shared" si="6"/>
        <v/>
      </c>
      <c r="AR512" s="140" t="s">
        <v>205</v>
      </c>
      <c r="AT512" s="140" t="s">
        <v>153</v>
      </c>
      <c r="AU512" s="140" t="s">
        <v>88</v>
      </c>
      <c r="AY512" s="18" t="s">
        <v>150</v>
      </c>
      <c r="BE512" s="141">
        <f>IF(N512="základní",J512,0)</f>
        <v>0</v>
      </c>
      <c r="BF512" s="141">
        <f>IF(N512="snížená",J512,0)</f>
        <v>0</v>
      </c>
      <c r="BG512" s="141">
        <f>IF(N512="zákl. přenesená",J512,0)</f>
        <v>0</v>
      </c>
      <c r="BH512" s="141">
        <f>IF(N512="sníž. přenesená",J512,0)</f>
        <v>0</v>
      </c>
      <c r="BI512" s="141">
        <f>IF(N512="nulová",J512,0)</f>
        <v>0</v>
      </c>
      <c r="BJ512" s="18" t="s">
        <v>88</v>
      </c>
      <c r="BK512" s="141">
        <f>ROUND(I512*H512,2)</f>
        <v>0</v>
      </c>
      <c r="BL512" s="18" t="s">
        <v>205</v>
      </c>
      <c r="BM512" s="140" t="s">
        <v>793</v>
      </c>
    </row>
    <row r="513" spans="2:65" s="1" customFormat="1" ht="11.25" x14ac:dyDescent="0.2">
      <c r="B513" s="33"/>
      <c r="D513" s="160" t="s">
        <v>169</v>
      </c>
      <c r="F513" s="161" t="s">
        <v>794</v>
      </c>
      <c r="I513" s="162"/>
      <c r="L513" s="33"/>
      <c r="M513" s="163"/>
      <c r="U513" s="335"/>
      <c r="V513" s="1" t="str">
        <f t="shared" si="6"/>
        <v/>
      </c>
      <c r="AT513" s="18" t="s">
        <v>169</v>
      </c>
      <c r="AU513" s="18" t="s">
        <v>88</v>
      </c>
    </row>
    <row r="514" spans="2:65" s="1" customFormat="1" ht="16.5" customHeight="1" x14ac:dyDescent="0.2">
      <c r="B514" s="33"/>
      <c r="C514" s="172" t="s">
        <v>795</v>
      </c>
      <c r="D514" s="172" t="s">
        <v>509</v>
      </c>
      <c r="E514" s="173" t="s">
        <v>796</v>
      </c>
      <c r="F514" s="174" t="s">
        <v>797</v>
      </c>
      <c r="G514" s="175" t="s">
        <v>165</v>
      </c>
      <c r="H514" s="176">
        <v>28.754000000000001</v>
      </c>
      <c r="I514" s="177"/>
      <c r="J514" s="178">
        <f>ROUND(I514*H514,2)</f>
        <v>0</v>
      </c>
      <c r="K514" s="174" t="s">
        <v>19</v>
      </c>
      <c r="L514" s="179"/>
      <c r="M514" s="180" t="s">
        <v>19</v>
      </c>
      <c r="N514" s="181" t="s">
        <v>47</v>
      </c>
      <c r="P514" s="138">
        <f>O514*H514</f>
        <v>0</v>
      </c>
      <c r="Q514" s="138">
        <v>4.2900000000000004E-3</v>
      </c>
      <c r="R514" s="138">
        <f>Q514*H514</f>
        <v>0.12335466000000002</v>
      </c>
      <c r="S514" s="138">
        <v>0</v>
      </c>
      <c r="T514" s="138">
        <f>S514*H514</f>
        <v>0</v>
      </c>
      <c r="U514" s="331" t="s">
        <v>19</v>
      </c>
      <c r="V514" s="1" t="str">
        <f t="shared" si="6"/>
        <v/>
      </c>
      <c r="AR514" s="140" t="s">
        <v>348</v>
      </c>
      <c r="AT514" s="140" t="s">
        <v>509</v>
      </c>
      <c r="AU514" s="140" t="s">
        <v>88</v>
      </c>
      <c r="AY514" s="18" t="s">
        <v>150</v>
      </c>
      <c r="BE514" s="141">
        <f>IF(N514="základní",J514,0)</f>
        <v>0</v>
      </c>
      <c r="BF514" s="141">
        <f>IF(N514="snížená",J514,0)</f>
        <v>0</v>
      </c>
      <c r="BG514" s="141">
        <f>IF(N514="zákl. přenesená",J514,0)</f>
        <v>0</v>
      </c>
      <c r="BH514" s="141">
        <f>IF(N514="sníž. přenesená",J514,0)</f>
        <v>0</v>
      </c>
      <c r="BI514" s="141">
        <f>IF(N514="nulová",J514,0)</f>
        <v>0</v>
      </c>
      <c r="BJ514" s="18" t="s">
        <v>88</v>
      </c>
      <c r="BK514" s="141">
        <f>ROUND(I514*H514,2)</f>
        <v>0</v>
      </c>
      <c r="BL514" s="18" t="s">
        <v>205</v>
      </c>
      <c r="BM514" s="140" t="s">
        <v>798</v>
      </c>
    </row>
    <row r="515" spans="2:65" s="13" customFormat="1" ht="11.25" x14ac:dyDescent="0.2">
      <c r="B515" s="148"/>
      <c r="D515" s="143" t="s">
        <v>159</v>
      </c>
      <c r="E515" s="149" t="s">
        <v>19</v>
      </c>
      <c r="F515" s="150" t="s">
        <v>217</v>
      </c>
      <c r="H515" s="151">
        <v>4.42</v>
      </c>
      <c r="I515" s="152"/>
      <c r="L515" s="148"/>
      <c r="M515" s="153"/>
      <c r="U515" s="333"/>
      <c r="V515" s="1" t="str">
        <f t="shared" si="6"/>
        <v/>
      </c>
      <c r="AT515" s="149" t="s">
        <v>159</v>
      </c>
      <c r="AU515" s="149" t="s">
        <v>88</v>
      </c>
      <c r="AV515" s="13" t="s">
        <v>88</v>
      </c>
      <c r="AW515" s="13" t="s">
        <v>36</v>
      </c>
      <c r="AX515" s="13" t="s">
        <v>75</v>
      </c>
      <c r="AY515" s="149" t="s">
        <v>150</v>
      </c>
    </row>
    <row r="516" spans="2:65" s="13" customFormat="1" ht="11.25" x14ac:dyDescent="0.2">
      <c r="B516" s="148"/>
      <c r="D516" s="143" t="s">
        <v>159</v>
      </c>
      <c r="E516" s="149" t="s">
        <v>19</v>
      </c>
      <c r="F516" s="150" t="s">
        <v>218</v>
      </c>
      <c r="H516" s="151">
        <v>7.21</v>
      </c>
      <c r="I516" s="152"/>
      <c r="L516" s="148"/>
      <c r="M516" s="153"/>
      <c r="U516" s="333"/>
      <c r="V516" s="1" t="str">
        <f t="shared" si="6"/>
        <v/>
      </c>
      <c r="AT516" s="149" t="s">
        <v>159</v>
      </c>
      <c r="AU516" s="149" t="s">
        <v>88</v>
      </c>
      <c r="AV516" s="13" t="s">
        <v>88</v>
      </c>
      <c r="AW516" s="13" t="s">
        <v>36</v>
      </c>
      <c r="AX516" s="13" t="s">
        <v>75</v>
      </c>
      <c r="AY516" s="149" t="s">
        <v>150</v>
      </c>
    </row>
    <row r="517" spans="2:65" s="13" customFormat="1" ht="11.25" x14ac:dyDescent="0.2">
      <c r="B517" s="148"/>
      <c r="D517" s="143" t="s">
        <v>159</v>
      </c>
      <c r="E517" s="149" t="s">
        <v>19</v>
      </c>
      <c r="F517" s="150" t="s">
        <v>219</v>
      </c>
      <c r="H517" s="151">
        <v>14.51</v>
      </c>
      <c r="I517" s="152"/>
      <c r="L517" s="148"/>
      <c r="M517" s="153"/>
      <c r="U517" s="333"/>
      <c r="V517" s="1" t="str">
        <f t="shared" si="6"/>
        <v/>
      </c>
      <c r="AT517" s="149" t="s">
        <v>159</v>
      </c>
      <c r="AU517" s="149" t="s">
        <v>88</v>
      </c>
      <c r="AV517" s="13" t="s">
        <v>88</v>
      </c>
      <c r="AW517" s="13" t="s">
        <v>36</v>
      </c>
      <c r="AX517" s="13" t="s">
        <v>75</v>
      </c>
      <c r="AY517" s="149" t="s">
        <v>150</v>
      </c>
    </row>
    <row r="518" spans="2:65" s="14" customFormat="1" ht="11.25" x14ac:dyDescent="0.2">
      <c r="B518" s="154"/>
      <c r="D518" s="143" t="s">
        <v>159</v>
      </c>
      <c r="E518" s="155" t="s">
        <v>19</v>
      </c>
      <c r="F518" s="156" t="s">
        <v>162</v>
      </c>
      <c r="H518" s="157">
        <v>26.14</v>
      </c>
      <c r="I518" s="158"/>
      <c r="L518" s="154"/>
      <c r="M518" s="159"/>
      <c r="U518" s="334"/>
      <c r="V518" s="1" t="str">
        <f t="shared" si="6"/>
        <v/>
      </c>
      <c r="AT518" s="155" t="s">
        <v>159</v>
      </c>
      <c r="AU518" s="155" t="s">
        <v>88</v>
      </c>
      <c r="AV518" s="14" t="s">
        <v>157</v>
      </c>
      <c r="AW518" s="14" t="s">
        <v>36</v>
      </c>
      <c r="AX518" s="14" t="s">
        <v>82</v>
      </c>
      <c r="AY518" s="155" t="s">
        <v>150</v>
      </c>
    </row>
    <row r="519" spans="2:65" s="13" customFormat="1" ht="11.25" x14ac:dyDescent="0.2">
      <c r="B519" s="148"/>
      <c r="D519" s="143" t="s">
        <v>159</v>
      </c>
      <c r="F519" s="150" t="s">
        <v>799</v>
      </c>
      <c r="H519" s="151">
        <v>28.754000000000001</v>
      </c>
      <c r="I519" s="152"/>
      <c r="L519" s="148"/>
      <c r="M519" s="153"/>
      <c r="U519" s="333"/>
      <c r="V519" s="1" t="str">
        <f t="shared" si="6"/>
        <v/>
      </c>
      <c r="AT519" s="149" t="s">
        <v>159</v>
      </c>
      <c r="AU519" s="149" t="s">
        <v>88</v>
      </c>
      <c r="AV519" s="13" t="s">
        <v>88</v>
      </c>
      <c r="AW519" s="13" t="s">
        <v>4</v>
      </c>
      <c r="AX519" s="13" t="s">
        <v>82</v>
      </c>
      <c r="AY519" s="149" t="s">
        <v>150</v>
      </c>
    </row>
    <row r="520" spans="2:65" s="1" customFormat="1" ht="16.5" customHeight="1" x14ac:dyDescent="0.2">
      <c r="B520" s="33"/>
      <c r="C520" s="172" t="s">
        <v>800</v>
      </c>
      <c r="D520" s="172" t="s">
        <v>509</v>
      </c>
      <c r="E520" s="173" t="s">
        <v>801</v>
      </c>
      <c r="F520" s="174" t="s">
        <v>802</v>
      </c>
      <c r="G520" s="175" t="s">
        <v>165</v>
      </c>
      <c r="H520" s="176">
        <v>3.1459999999999999</v>
      </c>
      <c r="I520" s="177"/>
      <c r="J520" s="178">
        <f>ROUND(I520*H520,2)</f>
        <v>0</v>
      </c>
      <c r="K520" s="174" t="s">
        <v>19</v>
      </c>
      <c r="L520" s="179"/>
      <c r="M520" s="180" t="s">
        <v>19</v>
      </c>
      <c r="N520" s="181" t="s">
        <v>47</v>
      </c>
      <c r="P520" s="138">
        <f>O520*H520</f>
        <v>0</v>
      </c>
      <c r="Q520" s="138">
        <v>4.2900000000000004E-3</v>
      </c>
      <c r="R520" s="138">
        <f>Q520*H520</f>
        <v>1.3496340000000001E-2</v>
      </c>
      <c r="S520" s="138">
        <v>0</v>
      </c>
      <c r="T520" s="138">
        <f>S520*H520</f>
        <v>0</v>
      </c>
      <c r="U520" s="331" t="s">
        <v>19</v>
      </c>
      <c r="V520" s="1" t="str">
        <f t="shared" si="6"/>
        <v/>
      </c>
      <c r="AR520" s="140" t="s">
        <v>348</v>
      </c>
      <c r="AT520" s="140" t="s">
        <v>509</v>
      </c>
      <c r="AU520" s="140" t="s">
        <v>88</v>
      </c>
      <c r="AY520" s="18" t="s">
        <v>150</v>
      </c>
      <c r="BE520" s="141">
        <f>IF(N520="základní",J520,0)</f>
        <v>0</v>
      </c>
      <c r="BF520" s="141">
        <f>IF(N520="snížená",J520,0)</f>
        <v>0</v>
      </c>
      <c r="BG520" s="141">
        <f>IF(N520="zákl. přenesená",J520,0)</f>
        <v>0</v>
      </c>
      <c r="BH520" s="141">
        <f>IF(N520="sníž. přenesená",J520,0)</f>
        <v>0</v>
      </c>
      <c r="BI520" s="141">
        <f>IF(N520="nulová",J520,0)</f>
        <v>0</v>
      </c>
      <c r="BJ520" s="18" t="s">
        <v>88</v>
      </c>
      <c r="BK520" s="141">
        <f>ROUND(I520*H520,2)</f>
        <v>0</v>
      </c>
      <c r="BL520" s="18" t="s">
        <v>205</v>
      </c>
      <c r="BM520" s="140" t="s">
        <v>803</v>
      </c>
    </row>
    <row r="521" spans="2:65" s="13" customFormat="1" ht="11.25" x14ac:dyDescent="0.2">
      <c r="B521" s="148"/>
      <c r="D521" s="143" t="s">
        <v>159</v>
      </c>
      <c r="E521" s="149" t="s">
        <v>19</v>
      </c>
      <c r="F521" s="150" t="s">
        <v>214</v>
      </c>
      <c r="H521" s="151">
        <v>2.86</v>
      </c>
      <c r="I521" s="152"/>
      <c r="L521" s="148"/>
      <c r="M521" s="153"/>
      <c r="U521" s="333"/>
      <c r="V521" s="1" t="str">
        <f t="shared" si="6"/>
        <v/>
      </c>
      <c r="AT521" s="149" t="s">
        <v>159</v>
      </c>
      <c r="AU521" s="149" t="s">
        <v>88</v>
      </c>
      <c r="AV521" s="13" t="s">
        <v>88</v>
      </c>
      <c r="AW521" s="13" t="s">
        <v>36</v>
      </c>
      <c r="AX521" s="13" t="s">
        <v>75</v>
      </c>
      <c r="AY521" s="149" t="s">
        <v>150</v>
      </c>
    </row>
    <row r="522" spans="2:65" s="14" customFormat="1" ht="11.25" x14ac:dyDescent="0.2">
      <c r="B522" s="154"/>
      <c r="D522" s="143" t="s">
        <v>159</v>
      </c>
      <c r="E522" s="155" t="s">
        <v>19</v>
      </c>
      <c r="F522" s="156" t="s">
        <v>162</v>
      </c>
      <c r="H522" s="157">
        <v>2.86</v>
      </c>
      <c r="I522" s="158"/>
      <c r="L522" s="154"/>
      <c r="M522" s="159"/>
      <c r="U522" s="334"/>
      <c r="V522" s="1" t="str">
        <f t="shared" si="6"/>
        <v/>
      </c>
      <c r="AT522" s="155" t="s">
        <v>159</v>
      </c>
      <c r="AU522" s="155" t="s">
        <v>88</v>
      </c>
      <c r="AV522" s="14" t="s">
        <v>157</v>
      </c>
      <c r="AW522" s="14" t="s">
        <v>36</v>
      </c>
      <c r="AX522" s="14" t="s">
        <v>82</v>
      </c>
      <c r="AY522" s="155" t="s">
        <v>150</v>
      </c>
    </row>
    <row r="523" spans="2:65" s="13" customFormat="1" ht="11.25" x14ac:dyDescent="0.2">
      <c r="B523" s="148"/>
      <c r="D523" s="143" t="s">
        <v>159</v>
      </c>
      <c r="F523" s="150" t="s">
        <v>804</v>
      </c>
      <c r="H523" s="151">
        <v>3.1459999999999999</v>
      </c>
      <c r="I523" s="152"/>
      <c r="L523" s="148"/>
      <c r="M523" s="153"/>
      <c r="U523" s="333"/>
      <c r="V523" s="1" t="str">
        <f t="shared" si="6"/>
        <v/>
      </c>
      <c r="AT523" s="149" t="s">
        <v>159</v>
      </c>
      <c r="AU523" s="149" t="s">
        <v>88</v>
      </c>
      <c r="AV523" s="13" t="s">
        <v>88</v>
      </c>
      <c r="AW523" s="13" t="s">
        <v>4</v>
      </c>
      <c r="AX523" s="13" t="s">
        <v>82</v>
      </c>
      <c r="AY523" s="149" t="s">
        <v>150</v>
      </c>
    </row>
    <row r="524" spans="2:65" s="1" customFormat="1" ht="16.5" customHeight="1" x14ac:dyDescent="0.2">
      <c r="B524" s="33"/>
      <c r="C524" s="129" t="s">
        <v>805</v>
      </c>
      <c r="D524" s="129" t="s">
        <v>153</v>
      </c>
      <c r="E524" s="130" t="s">
        <v>806</v>
      </c>
      <c r="F524" s="131" t="s">
        <v>807</v>
      </c>
      <c r="G524" s="132" t="s">
        <v>156</v>
      </c>
      <c r="H524" s="133">
        <v>37.9</v>
      </c>
      <c r="I524" s="134"/>
      <c r="J524" s="135">
        <f>ROUND(I524*H524,2)</f>
        <v>0</v>
      </c>
      <c r="K524" s="131" t="s">
        <v>166</v>
      </c>
      <c r="L524" s="33"/>
      <c r="M524" s="136" t="s">
        <v>19</v>
      </c>
      <c r="N524" s="137" t="s">
        <v>47</v>
      </c>
      <c r="P524" s="138">
        <f>O524*H524</f>
        <v>0</v>
      </c>
      <c r="Q524" s="138">
        <v>1.0000000000000001E-5</v>
      </c>
      <c r="R524" s="138">
        <f>Q524*H524</f>
        <v>3.79E-4</v>
      </c>
      <c r="S524" s="138">
        <v>0</v>
      </c>
      <c r="T524" s="138">
        <f>S524*H524</f>
        <v>0</v>
      </c>
      <c r="U524" s="331" t="s">
        <v>19</v>
      </c>
      <c r="V524" s="1" t="str">
        <f t="shared" si="6"/>
        <v/>
      </c>
      <c r="AR524" s="140" t="s">
        <v>205</v>
      </c>
      <c r="AT524" s="140" t="s">
        <v>153</v>
      </c>
      <c r="AU524" s="140" t="s">
        <v>88</v>
      </c>
      <c r="AY524" s="18" t="s">
        <v>150</v>
      </c>
      <c r="BE524" s="141">
        <f>IF(N524="základní",J524,0)</f>
        <v>0</v>
      </c>
      <c r="BF524" s="141">
        <f>IF(N524="snížená",J524,0)</f>
        <v>0</v>
      </c>
      <c r="BG524" s="141">
        <f>IF(N524="zákl. přenesená",J524,0)</f>
        <v>0</v>
      </c>
      <c r="BH524" s="141">
        <f>IF(N524="sníž. přenesená",J524,0)</f>
        <v>0</v>
      </c>
      <c r="BI524" s="141">
        <f>IF(N524="nulová",J524,0)</f>
        <v>0</v>
      </c>
      <c r="BJ524" s="18" t="s">
        <v>88</v>
      </c>
      <c r="BK524" s="141">
        <f>ROUND(I524*H524,2)</f>
        <v>0</v>
      </c>
      <c r="BL524" s="18" t="s">
        <v>205</v>
      </c>
      <c r="BM524" s="140" t="s">
        <v>808</v>
      </c>
    </row>
    <row r="525" spans="2:65" s="1" customFormat="1" ht="11.25" x14ac:dyDescent="0.2">
      <c r="B525" s="33"/>
      <c r="D525" s="160" t="s">
        <v>169</v>
      </c>
      <c r="F525" s="161" t="s">
        <v>809</v>
      </c>
      <c r="I525" s="162"/>
      <c r="L525" s="33"/>
      <c r="M525" s="163"/>
      <c r="U525" s="335"/>
      <c r="V525" s="1" t="str">
        <f t="shared" si="6"/>
        <v/>
      </c>
      <c r="AT525" s="18" t="s">
        <v>169</v>
      </c>
      <c r="AU525" s="18" t="s">
        <v>88</v>
      </c>
    </row>
    <row r="526" spans="2:65" s="13" customFormat="1" ht="11.25" x14ac:dyDescent="0.2">
      <c r="B526" s="148"/>
      <c r="D526" s="143" t="s">
        <v>159</v>
      </c>
      <c r="E526" s="149" t="s">
        <v>19</v>
      </c>
      <c r="F526" s="150" t="s">
        <v>810</v>
      </c>
      <c r="H526" s="151">
        <v>6.8</v>
      </c>
      <c r="I526" s="152"/>
      <c r="L526" s="148"/>
      <c r="M526" s="153"/>
      <c r="U526" s="333"/>
      <c r="V526" s="1" t="str">
        <f t="shared" si="6"/>
        <v/>
      </c>
      <c r="AT526" s="149" t="s">
        <v>159</v>
      </c>
      <c r="AU526" s="149" t="s">
        <v>88</v>
      </c>
      <c r="AV526" s="13" t="s">
        <v>88</v>
      </c>
      <c r="AW526" s="13" t="s">
        <v>36</v>
      </c>
      <c r="AX526" s="13" t="s">
        <v>75</v>
      </c>
      <c r="AY526" s="149" t="s">
        <v>150</v>
      </c>
    </row>
    <row r="527" spans="2:65" s="13" customFormat="1" ht="11.25" x14ac:dyDescent="0.2">
      <c r="B527" s="148"/>
      <c r="D527" s="143" t="s">
        <v>159</v>
      </c>
      <c r="E527" s="149" t="s">
        <v>19</v>
      </c>
      <c r="F527" s="150" t="s">
        <v>811</v>
      </c>
      <c r="H527" s="151">
        <v>5.0999999999999996</v>
      </c>
      <c r="I527" s="152"/>
      <c r="L527" s="148"/>
      <c r="M527" s="153"/>
      <c r="U527" s="333"/>
      <c r="V527" s="1" t="str">
        <f t="shared" si="6"/>
        <v/>
      </c>
      <c r="AT527" s="149" t="s">
        <v>159</v>
      </c>
      <c r="AU527" s="149" t="s">
        <v>88</v>
      </c>
      <c r="AV527" s="13" t="s">
        <v>88</v>
      </c>
      <c r="AW527" s="13" t="s">
        <v>36</v>
      </c>
      <c r="AX527" s="13" t="s">
        <v>75</v>
      </c>
      <c r="AY527" s="149" t="s">
        <v>150</v>
      </c>
    </row>
    <row r="528" spans="2:65" s="13" customFormat="1" ht="11.25" x14ac:dyDescent="0.2">
      <c r="B528" s="148"/>
      <c r="D528" s="143" t="s">
        <v>159</v>
      </c>
      <c r="E528" s="149" t="s">
        <v>19</v>
      </c>
      <c r="F528" s="150" t="s">
        <v>812</v>
      </c>
      <c r="H528" s="151">
        <v>10.220000000000001</v>
      </c>
      <c r="I528" s="152"/>
      <c r="L528" s="148"/>
      <c r="M528" s="153"/>
      <c r="U528" s="333"/>
      <c r="V528" s="1" t="str">
        <f t="shared" si="6"/>
        <v/>
      </c>
      <c r="AT528" s="149" t="s">
        <v>159</v>
      </c>
      <c r="AU528" s="149" t="s">
        <v>88</v>
      </c>
      <c r="AV528" s="13" t="s">
        <v>88</v>
      </c>
      <c r="AW528" s="13" t="s">
        <v>36</v>
      </c>
      <c r="AX528" s="13" t="s">
        <v>75</v>
      </c>
      <c r="AY528" s="149" t="s">
        <v>150</v>
      </c>
    </row>
    <row r="529" spans="2:65" s="13" customFormat="1" ht="11.25" x14ac:dyDescent="0.2">
      <c r="B529" s="148"/>
      <c r="D529" s="143" t="s">
        <v>159</v>
      </c>
      <c r="E529" s="149" t="s">
        <v>19</v>
      </c>
      <c r="F529" s="150" t="s">
        <v>813</v>
      </c>
      <c r="H529" s="151">
        <v>15.78</v>
      </c>
      <c r="I529" s="152"/>
      <c r="L529" s="148"/>
      <c r="M529" s="153"/>
      <c r="U529" s="333"/>
      <c r="V529" s="1" t="str">
        <f t="shared" si="6"/>
        <v/>
      </c>
      <c r="AT529" s="149" t="s">
        <v>159</v>
      </c>
      <c r="AU529" s="149" t="s">
        <v>88</v>
      </c>
      <c r="AV529" s="13" t="s">
        <v>88</v>
      </c>
      <c r="AW529" s="13" t="s">
        <v>36</v>
      </c>
      <c r="AX529" s="13" t="s">
        <v>75</v>
      </c>
      <c r="AY529" s="149" t="s">
        <v>150</v>
      </c>
    </row>
    <row r="530" spans="2:65" s="14" customFormat="1" ht="11.25" x14ac:dyDescent="0.2">
      <c r="B530" s="154"/>
      <c r="D530" s="143" t="s">
        <v>159</v>
      </c>
      <c r="E530" s="155" t="s">
        <v>19</v>
      </c>
      <c r="F530" s="156" t="s">
        <v>162</v>
      </c>
      <c r="H530" s="157">
        <v>37.9</v>
      </c>
      <c r="I530" s="158"/>
      <c r="L530" s="154"/>
      <c r="M530" s="159"/>
      <c r="U530" s="334"/>
      <c r="V530" s="1" t="str">
        <f t="shared" si="6"/>
        <v/>
      </c>
      <c r="AT530" s="155" t="s">
        <v>159</v>
      </c>
      <c r="AU530" s="155" t="s">
        <v>88</v>
      </c>
      <c r="AV530" s="14" t="s">
        <v>157</v>
      </c>
      <c r="AW530" s="14" t="s">
        <v>36</v>
      </c>
      <c r="AX530" s="14" t="s">
        <v>82</v>
      </c>
      <c r="AY530" s="155" t="s">
        <v>150</v>
      </c>
    </row>
    <row r="531" spans="2:65" s="1" customFormat="1" ht="16.5" customHeight="1" x14ac:dyDescent="0.2">
      <c r="B531" s="33"/>
      <c r="C531" s="172" t="s">
        <v>814</v>
      </c>
      <c r="D531" s="172" t="s">
        <v>509</v>
      </c>
      <c r="E531" s="173" t="s">
        <v>815</v>
      </c>
      <c r="F531" s="174" t="s">
        <v>816</v>
      </c>
      <c r="G531" s="175" t="s">
        <v>156</v>
      </c>
      <c r="H531" s="176">
        <v>38.658000000000001</v>
      </c>
      <c r="I531" s="177"/>
      <c r="J531" s="178">
        <f>ROUND(I531*H531,2)</f>
        <v>0</v>
      </c>
      <c r="K531" s="174" t="s">
        <v>19</v>
      </c>
      <c r="L531" s="179"/>
      <c r="M531" s="180" t="s">
        <v>19</v>
      </c>
      <c r="N531" s="181" t="s">
        <v>47</v>
      </c>
      <c r="P531" s="138">
        <f>O531*H531</f>
        <v>0</v>
      </c>
      <c r="Q531" s="138">
        <v>2.7E-4</v>
      </c>
      <c r="R531" s="138">
        <f>Q531*H531</f>
        <v>1.043766E-2</v>
      </c>
      <c r="S531" s="138">
        <v>0</v>
      </c>
      <c r="T531" s="138">
        <f>S531*H531</f>
        <v>0</v>
      </c>
      <c r="U531" s="331" t="s">
        <v>19</v>
      </c>
      <c r="V531" s="1" t="str">
        <f t="shared" si="6"/>
        <v/>
      </c>
      <c r="AR531" s="140" t="s">
        <v>348</v>
      </c>
      <c r="AT531" s="140" t="s">
        <v>509</v>
      </c>
      <c r="AU531" s="140" t="s">
        <v>88</v>
      </c>
      <c r="AY531" s="18" t="s">
        <v>150</v>
      </c>
      <c r="BE531" s="141">
        <f>IF(N531="základní",J531,0)</f>
        <v>0</v>
      </c>
      <c r="BF531" s="141">
        <f>IF(N531="snížená",J531,0)</f>
        <v>0</v>
      </c>
      <c r="BG531" s="141">
        <f>IF(N531="zákl. přenesená",J531,0)</f>
        <v>0</v>
      </c>
      <c r="BH531" s="141">
        <f>IF(N531="sníž. přenesená",J531,0)</f>
        <v>0</v>
      </c>
      <c r="BI531" s="141">
        <f>IF(N531="nulová",J531,0)</f>
        <v>0</v>
      </c>
      <c r="BJ531" s="18" t="s">
        <v>88</v>
      </c>
      <c r="BK531" s="141">
        <f>ROUND(I531*H531,2)</f>
        <v>0</v>
      </c>
      <c r="BL531" s="18" t="s">
        <v>205</v>
      </c>
      <c r="BM531" s="140" t="s">
        <v>817</v>
      </c>
    </row>
    <row r="532" spans="2:65" s="13" customFormat="1" ht="11.25" x14ac:dyDescent="0.2">
      <c r="B532" s="148"/>
      <c r="D532" s="143" t="s">
        <v>159</v>
      </c>
      <c r="F532" s="150" t="s">
        <v>818</v>
      </c>
      <c r="H532" s="151">
        <v>38.658000000000001</v>
      </c>
      <c r="I532" s="152"/>
      <c r="L532" s="148"/>
      <c r="M532" s="153"/>
      <c r="U532" s="333"/>
      <c r="V532" s="1" t="str">
        <f t="shared" si="6"/>
        <v/>
      </c>
      <c r="AT532" s="149" t="s">
        <v>159</v>
      </c>
      <c r="AU532" s="149" t="s">
        <v>88</v>
      </c>
      <c r="AV532" s="13" t="s">
        <v>88</v>
      </c>
      <c r="AW532" s="13" t="s">
        <v>4</v>
      </c>
      <c r="AX532" s="13" t="s">
        <v>82</v>
      </c>
      <c r="AY532" s="149" t="s">
        <v>150</v>
      </c>
    </row>
    <row r="533" spans="2:65" s="1" customFormat="1" ht="16.5" customHeight="1" x14ac:dyDescent="0.2">
      <c r="B533" s="33"/>
      <c r="C533" s="129" t="s">
        <v>819</v>
      </c>
      <c r="D533" s="129" t="s">
        <v>153</v>
      </c>
      <c r="E533" s="130" t="s">
        <v>820</v>
      </c>
      <c r="F533" s="131" t="s">
        <v>821</v>
      </c>
      <c r="G533" s="132" t="s">
        <v>156</v>
      </c>
      <c r="H533" s="133">
        <v>2.42</v>
      </c>
      <c r="I533" s="134"/>
      <c r="J533" s="135">
        <f>ROUND(I533*H533,2)</f>
        <v>0</v>
      </c>
      <c r="K533" s="131" t="s">
        <v>166</v>
      </c>
      <c r="L533" s="33"/>
      <c r="M533" s="136" t="s">
        <v>19</v>
      </c>
      <c r="N533" s="137" t="s">
        <v>47</v>
      </c>
      <c r="P533" s="138">
        <f>O533*H533</f>
        <v>0</v>
      </c>
      <c r="Q533" s="138">
        <v>0</v>
      </c>
      <c r="R533" s="138">
        <f>Q533*H533</f>
        <v>0</v>
      </c>
      <c r="S533" s="138">
        <v>0</v>
      </c>
      <c r="T533" s="138">
        <f>S533*H533</f>
        <v>0</v>
      </c>
      <c r="U533" s="331" t="s">
        <v>19</v>
      </c>
      <c r="V533" s="1" t="str">
        <f t="shared" si="6"/>
        <v/>
      </c>
      <c r="AR533" s="140" t="s">
        <v>205</v>
      </c>
      <c r="AT533" s="140" t="s">
        <v>153</v>
      </c>
      <c r="AU533" s="140" t="s">
        <v>88</v>
      </c>
      <c r="AY533" s="18" t="s">
        <v>150</v>
      </c>
      <c r="BE533" s="141">
        <f>IF(N533="základní",J533,0)</f>
        <v>0</v>
      </c>
      <c r="BF533" s="141">
        <f>IF(N533="snížená",J533,0)</f>
        <v>0</v>
      </c>
      <c r="BG533" s="141">
        <f>IF(N533="zákl. přenesená",J533,0)</f>
        <v>0</v>
      </c>
      <c r="BH533" s="141">
        <f>IF(N533="sníž. přenesená",J533,0)</f>
        <v>0</v>
      </c>
      <c r="BI533" s="141">
        <f>IF(N533="nulová",J533,0)</f>
        <v>0</v>
      </c>
      <c r="BJ533" s="18" t="s">
        <v>88</v>
      </c>
      <c r="BK533" s="141">
        <f>ROUND(I533*H533,2)</f>
        <v>0</v>
      </c>
      <c r="BL533" s="18" t="s">
        <v>205</v>
      </c>
      <c r="BM533" s="140" t="s">
        <v>822</v>
      </c>
    </row>
    <row r="534" spans="2:65" s="1" customFormat="1" ht="11.25" x14ac:dyDescent="0.2">
      <c r="B534" s="33"/>
      <c r="D534" s="160" t="s">
        <v>169</v>
      </c>
      <c r="F534" s="161" t="s">
        <v>823</v>
      </c>
      <c r="I534" s="162"/>
      <c r="L534" s="33"/>
      <c r="M534" s="163"/>
      <c r="U534" s="335"/>
      <c r="V534" s="1" t="str">
        <f t="shared" si="6"/>
        <v/>
      </c>
      <c r="AT534" s="18" t="s">
        <v>169</v>
      </c>
      <c r="AU534" s="18" t="s">
        <v>88</v>
      </c>
    </row>
    <row r="535" spans="2:65" s="12" customFormat="1" ht="11.25" x14ac:dyDescent="0.2">
      <c r="B535" s="142"/>
      <c r="D535" s="143" t="s">
        <v>159</v>
      </c>
      <c r="E535" s="144" t="s">
        <v>19</v>
      </c>
      <c r="F535" s="145" t="s">
        <v>757</v>
      </c>
      <c r="H535" s="144" t="s">
        <v>19</v>
      </c>
      <c r="I535" s="146"/>
      <c r="L535" s="142"/>
      <c r="M535" s="147"/>
      <c r="U535" s="332"/>
      <c r="V535" s="1" t="str">
        <f t="shared" si="6"/>
        <v/>
      </c>
      <c r="AT535" s="144" t="s">
        <v>159</v>
      </c>
      <c r="AU535" s="144" t="s">
        <v>88</v>
      </c>
      <c r="AV535" s="12" t="s">
        <v>82</v>
      </c>
      <c r="AW535" s="12" t="s">
        <v>36</v>
      </c>
      <c r="AX535" s="12" t="s">
        <v>75</v>
      </c>
      <c r="AY535" s="144" t="s">
        <v>150</v>
      </c>
    </row>
    <row r="536" spans="2:65" s="13" customFormat="1" ht="11.25" x14ac:dyDescent="0.2">
      <c r="B536" s="148"/>
      <c r="D536" s="143" t="s">
        <v>159</v>
      </c>
      <c r="E536" s="149" t="s">
        <v>19</v>
      </c>
      <c r="F536" s="150" t="s">
        <v>824</v>
      </c>
      <c r="H536" s="151">
        <v>0.7</v>
      </c>
      <c r="I536" s="152"/>
      <c r="L536" s="148"/>
      <c r="M536" s="153"/>
      <c r="U536" s="333"/>
      <c r="V536" s="1" t="str">
        <f t="shared" si="6"/>
        <v/>
      </c>
      <c r="AT536" s="149" t="s">
        <v>159</v>
      </c>
      <c r="AU536" s="149" t="s">
        <v>88</v>
      </c>
      <c r="AV536" s="13" t="s">
        <v>88</v>
      </c>
      <c r="AW536" s="13" t="s">
        <v>36</v>
      </c>
      <c r="AX536" s="13" t="s">
        <v>75</v>
      </c>
      <c r="AY536" s="149" t="s">
        <v>150</v>
      </c>
    </row>
    <row r="537" spans="2:65" s="13" customFormat="1" ht="11.25" x14ac:dyDescent="0.2">
      <c r="B537" s="148"/>
      <c r="D537" s="143" t="s">
        <v>159</v>
      </c>
      <c r="E537" s="149" t="s">
        <v>19</v>
      </c>
      <c r="F537" s="150" t="s">
        <v>825</v>
      </c>
      <c r="H537" s="151">
        <v>0.8</v>
      </c>
      <c r="I537" s="152"/>
      <c r="L537" s="148"/>
      <c r="M537" s="153"/>
      <c r="U537" s="333"/>
      <c r="V537" s="1" t="str">
        <f t="shared" si="6"/>
        <v/>
      </c>
      <c r="AT537" s="149" t="s">
        <v>159</v>
      </c>
      <c r="AU537" s="149" t="s">
        <v>88</v>
      </c>
      <c r="AV537" s="13" t="s">
        <v>88</v>
      </c>
      <c r="AW537" s="13" t="s">
        <v>36</v>
      </c>
      <c r="AX537" s="13" t="s">
        <v>75</v>
      </c>
      <c r="AY537" s="149" t="s">
        <v>150</v>
      </c>
    </row>
    <row r="538" spans="2:65" s="13" customFormat="1" ht="11.25" x14ac:dyDescent="0.2">
      <c r="B538" s="148"/>
      <c r="D538" s="143" t="s">
        <v>159</v>
      </c>
      <c r="E538" s="149" t="s">
        <v>19</v>
      </c>
      <c r="F538" s="150" t="s">
        <v>826</v>
      </c>
      <c r="H538" s="151">
        <v>0.92</v>
      </c>
      <c r="I538" s="152"/>
      <c r="L538" s="148"/>
      <c r="M538" s="153"/>
      <c r="U538" s="333"/>
      <c r="V538" s="1" t="str">
        <f t="shared" si="6"/>
        <v/>
      </c>
      <c r="AT538" s="149" t="s">
        <v>159</v>
      </c>
      <c r="AU538" s="149" t="s">
        <v>88</v>
      </c>
      <c r="AV538" s="13" t="s">
        <v>88</v>
      </c>
      <c r="AW538" s="13" t="s">
        <v>36</v>
      </c>
      <c r="AX538" s="13" t="s">
        <v>75</v>
      </c>
      <c r="AY538" s="149" t="s">
        <v>150</v>
      </c>
    </row>
    <row r="539" spans="2:65" s="14" customFormat="1" ht="11.25" x14ac:dyDescent="0.2">
      <c r="B539" s="154"/>
      <c r="D539" s="143" t="s">
        <v>159</v>
      </c>
      <c r="E539" s="155" t="s">
        <v>19</v>
      </c>
      <c r="F539" s="156" t="s">
        <v>162</v>
      </c>
      <c r="H539" s="157">
        <v>2.42</v>
      </c>
      <c r="I539" s="158"/>
      <c r="L539" s="154"/>
      <c r="M539" s="159"/>
      <c r="U539" s="334"/>
      <c r="V539" s="1" t="str">
        <f t="shared" si="6"/>
        <v/>
      </c>
      <c r="AT539" s="155" t="s">
        <v>159</v>
      </c>
      <c r="AU539" s="155" t="s">
        <v>88</v>
      </c>
      <c r="AV539" s="14" t="s">
        <v>157</v>
      </c>
      <c r="AW539" s="14" t="s">
        <v>36</v>
      </c>
      <c r="AX539" s="14" t="s">
        <v>82</v>
      </c>
      <c r="AY539" s="155" t="s">
        <v>150</v>
      </c>
    </row>
    <row r="540" spans="2:65" s="1" customFormat="1" ht="16.5" customHeight="1" x14ac:dyDescent="0.2">
      <c r="B540" s="33"/>
      <c r="C540" s="172" t="s">
        <v>827</v>
      </c>
      <c r="D540" s="172" t="s">
        <v>509</v>
      </c>
      <c r="E540" s="173" t="s">
        <v>828</v>
      </c>
      <c r="F540" s="174" t="s">
        <v>829</v>
      </c>
      <c r="G540" s="175" t="s">
        <v>156</v>
      </c>
      <c r="H540" s="176">
        <v>2.468</v>
      </c>
      <c r="I540" s="177"/>
      <c r="J540" s="178">
        <f>ROUND(I540*H540,2)</f>
        <v>0</v>
      </c>
      <c r="K540" s="174" t="s">
        <v>19</v>
      </c>
      <c r="L540" s="179"/>
      <c r="M540" s="180" t="s">
        <v>19</v>
      </c>
      <c r="N540" s="181" t="s">
        <v>47</v>
      </c>
      <c r="P540" s="138">
        <f>O540*H540</f>
        <v>0</v>
      </c>
      <c r="Q540" s="138">
        <v>4.0000000000000002E-4</v>
      </c>
      <c r="R540" s="138">
        <f>Q540*H540</f>
        <v>9.8720000000000014E-4</v>
      </c>
      <c r="S540" s="138">
        <v>0</v>
      </c>
      <c r="T540" s="138">
        <f>S540*H540</f>
        <v>0</v>
      </c>
      <c r="U540" s="331" t="s">
        <v>19</v>
      </c>
      <c r="V540" s="1" t="str">
        <f t="shared" si="6"/>
        <v/>
      </c>
      <c r="AR540" s="140" t="s">
        <v>348</v>
      </c>
      <c r="AT540" s="140" t="s">
        <v>509</v>
      </c>
      <c r="AU540" s="140" t="s">
        <v>88</v>
      </c>
      <c r="AY540" s="18" t="s">
        <v>150</v>
      </c>
      <c r="BE540" s="141">
        <f>IF(N540="základní",J540,0)</f>
        <v>0</v>
      </c>
      <c r="BF540" s="141">
        <f>IF(N540="snížená",J540,0)</f>
        <v>0</v>
      </c>
      <c r="BG540" s="141">
        <f>IF(N540="zákl. přenesená",J540,0)</f>
        <v>0</v>
      </c>
      <c r="BH540" s="141">
        <f>IF(N540="sníž. přenesená",J540,0)</f>
        <v>0</v>
      </c>
      <c r="BI540" s="141">
        <f>IF(N540="nulová",J540,0)</f>
        <v>0</v>
      </c>
      <c r="BJ540" s="18" t="s">
        <v>88</v>
      </c>
      <c r="BK540" s="141">
        <f>ROUND(I540*H540,2)</f>
        <v>0</v>
      </c>
      <c r="BL540" s="18" t="s">
        <v>205</v>
      </c>
      <c r="BM540" s="140" t="s">
        <v>830</v>
      </c>
    </row>
    <row r="541" spans="2:65" s="13" customFormat="1" ht="11.25" x14ac:dyDescent="0.2">
      <c r="B541" s="148"/>
      <c r="D541" s="143" t="s">
        <v>159</v>
      </c>
      <c r="F541" s="150" t="s">
        <v>831</v>
      </c>
      <c r="H541" s="151">
        <v>2.468</v>
      </c>
      <c r="I541" s="152"/>
      <c r="L541" s="148"/>
      <c r="M541" s="153"/>
      <c r="U541" s="333"/>
      <c r="V541" s="1" t="str">
        <f t="shared" si="6"/>
        <v/>
      </c>
      <c r="AT541" s="149" t="s">
        <v>159</v>
      </c>
      <c r="AU541" s="149" t="s">
        <v>88</v>
      </c>
      <c r="AV541" s="13" t="s">
        <v>88</v>
      </c>
      <c r="AW541" s="13" t="s">
        <v>4</v>
      </c>
      <c r="AX541" s="13" t="s">
        <v>82</v>
      </c>
      <c r="AY541" s="149" t="s">
        <v>150</v>
      </c>
    </row>
    <row r="542" spans="2:65" s="1" customFormat="1" ht="24.2" customHeight="1" x14ac:dyDescent="0.2">
      <c r="B542" s="33"/>
      <c r="C542" s="129" t="s">
        <v>832</v>
      </c>
      <c r="D542" s="129" t="s">
        <v>153</v>
      </c>
      <c r="E542" s="130" t="s">
        <v>833</v>
      </c>
      <c r="F542" s="131" t="s">
        <v>834</v>
      </c>
      <c r="G542" s="132" t="s">
        <v>462</v>
      </c>
      <c r="H542" s="171"/>
      <c r="I542" s="134"/>
      <c r="J542" s="135">
        <f>ROUND(I542*H542,2)</f>
        <v>0</v>
      </c>
      <c r="K542" s="131" t="s">
        <v>166</v>
      </c>
      <c r="L542" s="33"/>
      <c r="M542" s="136" t="s">
        <v>19</v>
      </c>
      <c r="N542" s="137" t="s">
        <v>47</v>
      </c>
      <c r="P542" s="138">
        <f>O542*H542</f>
        <v>0</v>
      </c>
      <c r="Q542" s="138">
        <v>0</v>
      </c>
      <c r="R542" s="138">
        <f>Q542*H542</f>
        <v>0</v>
      </c>
      <c r="S542" s="138">
        <v>0</v>
      </c>
      <c r="T542" s="138">
        <f>S542*H542</f>
        <v>0</v>
      </c>
      <c r="U542" s="331" t="s">
        <v>19</v>
      </c>
      <c r="V542" s="1" t="str">
        <f t="shared" si="6"/>
        <v/>
      </c>
      <c r="AR542" s="140" t="s">
        <v>205</v>
      </c>
      <c r="AT542" s="140" t="s">
        <v>153</v>
      </c>
      <c r="AU542" s="140" t="s">
        <v>88</v>
      </c>
      <c r="AY542" s="18" t="s">
        <v>150</v>
      </c>
      <c r="BE542" s="141">
        <f>IF(N542="základní",J542,0)</f>
        <v>0</v>
      </c>
      <c r="BF542" s="141">
        <f>IF(N542="snížená",J542,0)</f>
        <v>0</v>
      </c>
      <c r="BG542" s="141">
        <f>IF(N542="zákl. přenesená",J542,0)</f>
        <v>0</v>
      </c>
      <c r="BH542" s="141">
        <f>IF(N542="sníž. přenesená",J542,0)</f>
        <v>0</v>
      </c>
      <c r="BI542" s="141">
        <f>IF(N542="nulová",J542,0)</f>
        <v>0</v>
      </c>
      <c r="BJ542" s="18" t="s">
        <v>88</v>
      </c>
      <c r="BK542" s="141">
        <f>ROUND(I542*H542,2)</f>
        <v>0</v>
      </c>
      <c r="BL542" s="18" t="s">
        <v>205</v>
      </c>
      <c r="BM542" s="140" t="s">
        <v>835</v>
      </c>
    </row>
    <row r="543" spans="2:65" s="1" customFormat="1" ht="11.25" x14ac:dyDescent="0.2">
      <c r="B543" s="33"/>
      <c r="D543" s="160" t="s">
        <v>169</v>
      </c>
      <c r="F543" s="161" t="s">
        <v>836</v>
      </c>
      <c r="I543" s="162"/>
      <c r="L543" s="33"/>
      <c r="M543" s="163"/>
      <c r="U543" s="335"/>
      <c r="V543" s="1" t="str">
        <f t="shared" si="6"/>
        <v/>
      </c>
      <c r="AT543" s="18" t="s">
        <v>169</v>
      </c>
      <c r="AU543" s="18" t="s">
        <v>88</v>
      </c>
    </row>
    <row r="544" spans="2:65" s="11" customFormat="1" ht="22.9" customHeight="1" x14ac:dyDescent="0.2">
      <c r="B544" s="117"/>
      <c r="D544" s="118" t="s">
        <v>74</v>
      </c>
      <c r="E544" s="127" t="s">
        <v>837</v>
      </c>
      <c r="F544" s="127" t="s">
        <v>838</v>
      </c>
      <c r="I544" s="120"/>
      <c r="J544" s="128">
        <f>BK544</f>
        <v>0</v>
      </c>
      <c r="L544" s="117"/>
      <c r="M544" s="122"/>
      <c r="P544" s="123">
        <f>SUM(P545:P581)</f>
        <v>0</v>
      </c>
      <c r="R544" s="123">
        <f>SUM(R545:R581)</f>
        <v>0.25774896000000003</v>
      </c>
      <c r="T544" s="123">
        <f>SUM(T545:T581)</f>
        <v>0</v>
      </c>
      <c r="U544" s="330"/>
      <c r="V544" s="1" t="str">
        <f t="shared" si="6"/>
        <v/>
      </c>
      <c r="AR544" s="118" t="s">
        <v>88</v>
      </c>
      <c r="AT544" s="125" t="s">
        <v>74</v>
      </c>
      <c r="AU544" s="125" t="s">
        <v>82</v>
      </c>
      <c r="AY544" s="118" t="s">
        <v>150</v>
      </c>
      <c r="BK544" s="126">
        <f>SUM(BK545:BK581)</f>
        <v>0</v>
      </c>
    </row>
    <row r="545" spans="2:65" s="1" customFormat="1" ht="16.5" customHeight="1" x14ac:dyDescent="0.2">
      <c r="B545" s="33"/>
      <c r="C545" s="129" t="s">
        <v>839</v>
      </c>
      <c r="D545" s="129" t="s">
        <v>153</v>
      </c>
      <c r="E545" s="130" t="s">
        <v>840</v>
      </c>
      <c r="F545" s="131" t="s">
        <v>841</v>
      </c>
      <c r="G545" s="132" t="s">
        <v>165</v>
      </c>
      <c r="H545" s="133">
        <v>13.3</v>
      </c>
      <c r="I545" s="134"/>
      <c r="J545" s="135">
        <f>ROUND(I545*H545,2)</f>
        <v>0</v>
      </c>
      <c r="K545" s="131" t="s">
        <v>166</v>
      </c>
      <c r="L545" s="33"/>
      <c r="M545" s="136" t="s">
        <v>19</v>
      </c>
      <c r="N545" s="137" t="s">
        <v>47</v>
      </c>
      <c r="P545" s="138">
        <f>O545*H545</f>
        <v>0</v>
      </c>
      <c r="Q545" s="138">
        <v>2.9999999999999997E-4</v>
      </c>
      <c r="R545" s="138">
        <f>Q545*H545</f>
        <v>3.9899999999999996E-3</v>
      </c>
      <c r="S545" s="138">
        <v>0</v>
      </c>
      <c r="T545" s="138">
        <f>S545*H545</f>
        <v>0</v>
      </c>
      <c r="U545" s="331" t="s">
        <v>167</v>
      </c>
      <c r="V545" s="1">
        <f t="shared" si="6"/>
        <v>0</v>
      </c>
      <c r="AR545" s="140" t="s">
        <v>205</v>
      </c>
      <c r="AT545" s="140" t="s">
        <v>153</v>
      </c>
      <c r="AU545" s="140" t="s">
        <v>88</v>
      </c>
      <c r="AY545" s="18" t="s">
        <v>150</v>
      </c>
      <c r="BE545" s="141">
        <f>IF(N545="základní",J545,0)</f>
        <v>0</v>
      </c>
      <c r="BF545" s="141">
        <f>IF(N545="snížená",J545,0)</f>
        <v>0</v>
      </c>
      <c r="BG545" s="141">
        <f>IF(N545="zákl. přenesená",J545,0)</f>
        <v>0</v>
      </c>
      <c r="BH545" s="141">
        <f>IF(N545="sníž. přenesená",J545,0)</f>
        <v>0</v>
      </c>
      <c r="BI545" s="141">
        <f>IF(N545="nulová",J545,0)</f>
        <v>0</v>
      </c>
      <c r="BJ545" s="18" t="s">
        <v>88</v>
      </c>
      <c r="BK545" s="141">
        <f>ROUND(I545*H545,2)</f>
        <v>0</v>
      </c>
      <c r="BL545" s="18" t="s">
        <v>205</v>
      </c>
      <c r="BM545" s="140" t="s">
        <v>842</v>
      </c>
    </row>
    <row r="546" spans="2:65" s="1" customFormat="1" ht="11.25" x14ac:dyDescent="0.2">
      <c r="B546" s="33"/>
      <c r="D546" s="160" t="s">
        <v>169</v>
      </c>
      <c r="F546" s="161" t="s">
        <v>843</v>
      </c>
      <c r="I546" s="162"/>
      <c r="L546" s="33"/>
      <c r="M546" s="163"/>
      <c r="U546" s="335"/>
      <c r="V546" s="1" t="str">
        <f t="shared" si="6"/>
        <v/>
      </c>
      <c r="AT546" s="18" t="s">
        <v>169</v>
      </c>
      <c r="AU546" s="18" t="s">
        <v>88</v>
      </c>
    </row>
    <row r="547" spans="2:65" s="1" customFormat="1" ht="21.75" customHeight="1" x14ac:dyDescent="0.2">
      <c r="B547" s="33"/>
      <c r="C547" s="129" t="s">
        <v>844</v>
      </c>
      <c r="D547" s="129" t="s">
        <v>153</v>
      </c>
      <c r="E547" s="130" t="s">
        <v>845</v>
      </c>
      <c r="F547" s="131" t="s">
        <v>846</v>
      </c>
      <c r="G547" s="132" t="s">
        <v>165</v>
      </c>
      <c r="H547" s="133">
        <v>13.3</v>
      </c>
      <c r="I547" s="134"/>
      <c r="J547" s="135">
        <f>ROUND(I547*H547,2)</f>
        <v>0</v>
      </c>
      <c r="K547" s="131" t="s">
        <v>166</v>
      </c>
      <c r="L547" s="33"/>
      <c r="M547" s="136" t="s">
        <v>19</v>
      </c>
      <c r="N547" s="137" t="s">
        <v>47</v>
      </c>
      <c r="P547" s="138">
        <f>O547*H547</f>
        <v>0</v>
      </c>
      <c r="Q547" s="138">
        <v>5.3E-3</v>
      </c>
      <c r="R547" s="138">
        <f>Q547*H547</f>
        <v>7.0490000000000011E-2</v>
      </c>
      <c r="S547" s="138">
        <v>0</v>
      </c>
      <c r="T547" s="138">
        <f>S547*H547</f>
        <v>0</v>
      </c>
      <c r="U547" s="331" t="s">
        <v>167</v>
      </c>
      <c r="V547" s="1">
        <f t="shared" si="6"/>
        <v>0</v>
      </c>
      <c r="AR547" s="140" t="s">
        <v>205</v>
      </c>
      <c r="AT547" s="140" t="s">
        <v>153</v>
      </c>
      <c r="AU547" s="140" t="s">
        <v>88</v>
      </c>
      <c r="AY547" s="18" t="s">
        <v>150</v>
      </c>
      <c r="BE547" s="141">
        <f>IF(N547="základní",J547,0)</f>
        <v>0</v>
      </c>
      <c r="BF547" s="141">
        <f>IF(N547="snížená",J547,0)</f>
        <v>0</v>
      </c>
      <c r="BG547" s="141">
        <f>IF(N547="zákl. přenesená",J547,0)</f>
        <v>0</v>
      </c>
      <c r="BH547" s="141">
        <f>IF(N547="sníž. přenesená",J547,0)</f>
        <v>0</v>
      </c>
      <c r="BI547" s="141">
        <f>IF(N547="nulová",J547,0)</f>
        <v>0</v>
      </c>
      <c r="BJ547" s="18" t="s">
        <v>88</v>
      </c>
      <c r="BK547" s="141">
        <f>ROUND(I547*H547,2)</f>
        <v>0</v>
      </c>
      <c r="BL547" s="18" t="s">
        <v>205</v>
      </c>
      <c r="BM547" s="140" t="s">
        <v>847</v>
      </c>
    </row>
    <row r="548" spans="2:65" s="1" customFormat="1" ht="11.25" x14ac:dyDescent="0.2">
      <c r="B548" s="33"/>
      <c r="D548" s="160" t="s">
        <v>169</v>
      </c>
      <c r="F548" s="161" t="s">
        <v>848</v>
      </c>
      <c r="I548" s="162"/>
      <c r="L548" s="33"/>
      <c r="M548" s="163"/>
      <c r="U548" s="335"/>
      <c r="V548" s="1" t="str">
        <f t="shared" si="6"/>
        <v/>
      </c>
      <c r="AT548" s="18" t="s">
        <v>169</v>
      </c>
      <c r="AU548" s="18" t="s">
        <v>88</v>
      </c>
    </row>
    <row r="549" spans="2:65" s="12" customFormat="1" ht="11.25" x14ac:dyDescent="0.2">
      <c r="B549" s="142"/>
      <c r="D549" s="143" t="s">
        <v>159</v>
      </c>
      <c r="E549" s="144" t="s">
        <v>19</v>
      </c>
      <c r="F549" s="145" t="s">
        <v>592</v>
      </c>
      <c r="H549" s="144" t="s">
        <v>19</v>
      </c>
      <c r="I549" s="146"/>
      <c r="L549" s="142"/>
      <c r="M549" s="147"/>
      <c r="U549" s="332"/>
      <c r="V549" s="1" t="str">
        <f t="shared" si="6"/>
        <v/>
      </c>
      <c r="AT549" s="144" t="s">
        <v>159</v>
      </c>
      <c r="AU549" s="144" t="s">
        <v>88</v>
      </c>
      <c r="AV549" s="12" t="s">
        <v>82</v>
      </c>
      <c r="AW549" s="12" t="s">
        <v>36</v>
      </c>
      <c r="AX549" s="12" t="s">
        <v>75</v>
      </c>
      <c r="AY549" s="144" t="s">
        <v>150</v>
      </c>
    </row>
    <row r="550" spans="2:65" s="13" customFormat="1" ht="11.25" x14ac:dyDescent="0.2">
      <c r="B550" s="148"/>
      <c r="D550" s="143" t="s">
        <v>159</v>
      </c>
      <c r="E550" s="149" t="s">
        <v>19</v>
      </c>
      <c r="F550" s="150" t="s">
        <v>849</v>
      </c>
      <c r="H550" s="151">
        <v>2.79</v>
      </c>
      <c r="I550" s="152"/>
      <c r="L550" s="148"/>
      <c r="M550" s="153"/>
      <c r="U550" s="333"/>
      <c r="V550" s="1" t="str">
        <f t="shared" si="6"/>
        <v/>
      </c>
      <c r="AT550" s="149" t="s">
        <v>159</v>
      </c>
      <c r="AU550" s="149" t="s">
        <v>88</v>
      </c>
      <c r="AV550" s="13" t="s">
        <v>88</v>
      </c>
      <c r="AW550" s="13" t="s">
        <v>36</v>
      </c>
      <c r="AX550" s="13" t="s">
        <v>75</v>
      </c>
      <c r="AY550" s="149" t="s">
        <v>150</v>
      </c>
    </row>
    <row r="551" spans="2:65" s="13" customFormat="1" ht="11.25" x14ac:dyDescent="0.2">
      <c r="B551" s="148"/>
      <c r="D551" s="143" t="s">
        <v>159</v>
      </c>
      <c r="E551" s="149" t="s">
        <v>19</v>
      </c>
      <c r="F551" s="150" t="s">
        <v>850</v>
      </c>
      <c r="H551" s="151">
        <v>2.97</v>
      </c>
      <c r="I551" s="152"/>
      <c r="L551" s="148"/>
      <c r="M551" s="153"/>
      <c r="U551" s="333"/>
      <c r="V551" s="1" t="str">
        <f t="shared" si="6"/>
        <v/>
      </c>
      <c r="AT551" s="149" t="s">
        <v>159</v>
      </c>
      <c r="AU551" s="149" t="s">
        <v>88</v>
      </c>
      <c r="AV551" s="13" t="s">
        <v>88</v>
      </c>
      <c r="AW551" s="13" t="s">
        <v>36</v>
      </c>
      <c r="AX551" s="13" t="s">
        <v>75</v>
      </c>
      <c r="AY551" s="149" t="s">
        <v>150</v>
      </c>
    </row>
    <row r="552" spans="2:65" s="13" customFormat="1" ht="11.25" x14ac:dyDescent="0.2">
      <c r="B552" s="148"/>
      <c r="D552" s="143" t="s">
        <v>159</v>
      </c>
      <c r="E552" s="149" t="s">
        <v>19</v>
      </c>
      <c r="F552" s="150" t="s">
        <v>851</v>
      </c>
      <c r="H552" s="151">
        <v>5.88</v>
      </c>
      <c r="I552" s="152"/>
      <c r="L552" s="148"/>
      <c r="M552" s="153"/>
      <c r="U552" s="333"/>
      <c r="V552" s="1" t="str">
        <f t="shared" si="6"/>
        <v/>
      </c>
      <c r="AT552" s="149" t="s">
        <v>159</v>
      </c>
      <c r="AU552" s="149" t="s">
        <v>88</v>
      </c>
      <c r="AV552" s="13" t="s">
        <v>88</v>
      </c>
      <c r="AW552" s="13" t="s">
        <v>36</v>
      </c>
      <c r="AX552" s="13" t="s">
        <v>75</v>
      </c>
      <c r="AY552" s="149" t="s">
        <v>150</v>
      </c>
    </row>
    <row r="553" spans="2:65" s="12" customFormat="1" ht="11.25" x14ac:dyDescent="0.2">
      <c r="B553" s="142"/>
      <c r="D553" s="143" t="s">
        <v>159</v>
      </c>
      <c r="E553" s="144" t="s">
        <v>19</v>
      </c>
      <c r="F553" s="145" t="s">
        <v>852</v>
      </c>
      <c r="H553" s="144" t="s">
        <v>19</v>
      </c>
      <c r="I553" s="146"/>
      <c r="L553" s="142"/>
      <c r="M553" s="147"/>
      <c r="U553" s="332"/>
      <c r="V553" s="1" t="str">
        <f t="shared" ref="V553:V616" si="7">IF(U553="investice",J553,"")</f>
        <v/>
      </c>
      <c r="AT553" s="144" t="s">
        <v>159</v>
      </c>
      <c r="AU553" s="144" t="s">
        <v>88</v>
      </c>
      <c r="AV553" s="12" t="s">
        <v>82</v>
      </c>
      <c r="AW553" s="12" t="s">
        <v>36</v>
      </c>
      <c r="AX553" s="12" t="s">
        <v>75</v>
      </c>
      <c r="AY553" s="144" t="s">
        <v>150</v>
      </c>
    </row>
    <row r="554" spans="2:65" s="13" customFormat="1" ht="11.25" x14ac:dyDescent="0.2">
      <c r="B554" s="148"/>
      <c r="D554" s="143" t="s">
        <v>159</v>
      </c>
      <c r="E554" s="149" t="s">
        <v>19</v>
      </c>
      <c r="F554" s="150" t="s">
        <v>853</v>
      </c>
      <c r="H554" s="151">
        <v>1.66</v>
      </c>
      <c r="I554" s="152"/>
      <c r="L554" s="148"/>
      <c r="M554" s="153"/>
      <c r="U554" s="333"/>
      <c r="V554" s="1" t="str">
        <f t="shared" si="7"/>
        <v/>
      </c>
      <c r="AT554" s="149" t="s">
        <v>159</v>
      </c>
      <c r="AU554" s="149" t="s">
        <v>88</v>
      </c>
      <c r="AV554" s="13" t="s">
        <v>88</v>
      </c>
      <c r="AW554" s="13" t="s">
        <v>36</v>
      </c>
      <c r="AX554" s="13" t="s">
        <v>75</v>
      </c>
      <c r="AY554" s="149" t="s">
        <v>150</v>
      </c>
    </row>
    <row r="555" spans="2:65" s="14" customFormat="1" ht="11.25" x14ac:dyDescent="0.2">
      <c r="B555" s="154"/>
      <c r="D555" s="143" t="s">
        <v>159</v>
      </c>
      <c r="E555" s="155" t="s">
        <v>19</v>
      </c>
      <c r="F555" s="156" t="s">
        <v>162</v>
      </c>
      <c r="H555" s="157">
        <v>13.3</v>
      </c>
      <c r="I555" s="158"/>
      <c r="L555" s="154"/>
      <c r="M555" s="159"/>
      <c r="U555" s="334"/>
      <c r="V555" s="1" t="str">
        <f t="shared" si="7"/>
        <v/>
      </c>
      <c r="AT555" s="155" t="s">
        <v>159</v>
      </c>
      <c r="AU555" s="155" t="s">
        <v>88</v>
      </c>
      <c r="AV555" s="14" t="s">
        <v>157</v>
      </c>
      <c r="AW555" s="14" t="s">
        <v>36</v>
      </c>
      <c r="AX555" s="14" t="s">
        <v>82</v>
      </c>
      <c r="AY555" s="155" t="s">
        <v>150</v>
      </c>
    </row>
    <row r="556" spans="2:65" s="1" customFormat="1" ht="16.5" customHeight="1" x14ac:dyDescent="0.2">
      <c r="B556" s="33"/>
      <c r="C556" s="172" t="s">
        <v>854</v>
      </c>
      <c r="D556" s="172" t="s">
        <v>509</v>
      </c>
      <c r="E556" s="173" t="s">
        <v>855</v>
      </c>
      <c r="F556" s="174" t="s">
        <v>856</v>
      </c>
      <c r="G556" s="175" t="s">
        <v>165</v>
      </c>
      <c r="H556" s="176">
        <v>14.63</v>
      </c>
      <c r="I556" s="177"/>
      <c r="J556" s="178">
        <f>ROUND(I556*H556,2)</f>
        <v>0</v>
      </c>
      <c r="K556" s="174" t="s">
        <v>19</v>
      </c>
      <c r="L556" s="179"/>
      <c r="M556" s="180" t="s">
        <v>19</v>
      </c>
      <c r="N556" s="181" t="s">
        <v>47</v>
      </c>
      <c r="P556" s="138">
        <f>O556*H556</f>
        <v>0</v>
      </c>
      <c r="Q556" s="138">
        <v>1.2319999999999999E-2</v>
      </c>
      <c r="R556" s="138">
        <f>Q556*H556</f>
        <v>0.1802416</v>
      </c>
      <c r="S556" s="138">
        <v>0</v>
      </c>
      <c r="T556" s="138">
        <f>S556*H556</f>
        <v>0</v>
      </c>
      <c r="U556" s="331" t="s">
        <v>167</v>
      </c>
      <c r="V556" s="1">
        <f t="shared" si="7"/>
        <v>0</v>
      </c>
      <c r="AR556" s="140" t="s">
        <v>348</v>
      </c>
      <c r="AT556" s="140" t="s">
        <v>509</v>
      </c>
      <c r="AU556" s="140" t="s">
        <v>88</v>
      </c>
      <c r="AY556" s="18" t="s">
        <v>150</v>
      </c>
      <c r="BE556" s="141">
        <f>IF(N556="základní",J556,0)</f>
        <v>0</v>
      </c>
      <c r="BF556" s="141">
        <f>IF(N556="snížená",J556,0)</f>
        <v>0</v>
      </c>
      <c r="BG556" s="141">
        <f>IF(N556="zákl. přenesená",J556,0)</f>
        <v>0</v>
      </c>
      <c r="BH556" s="141">
        <f>IF(N556="sníž. přenesená",J556,0)</f>
        <v>0</v>
      </c>
      <c r="BI556" s="141">
        <f>IF(N556="nulová",J556,0)</f>
        <v>0</v>
      </c>
      <c r="BJ556" s="18" t="s">
        <v>88</v>
      </c>
      <c r="BK556" s="141">
        <f>ROUND(I556*H556,2)</f>
        <v>0</v>
      </c>
      <c r="BL556" s="18" t="s">
        <v>205</v>
      </c>
      <c r="BM556" s="140" t="s">
        <v>857</v>
      </c>
    </row>
    <row r="557" spans="2:65" s="13" customFormat="1" ht="11.25" x14ac:dyDescent="0.2">
      <c r="B557" s="148"/>
      <c r="D557" s="143" t="s">
        <v>159</v>
      </c>
      <c r="F557" s="150" t="s">
        <v>858</v>
      </c>
      <c r="H557" s="151">
        <v>14.63</v>
      </c>
      <c r="I557" s="152"/>
      <c r="L557" s="148"/>
      <c r="M557" s="153"/>
      <c r="U557" s="333"/>
      <c r="V557" s="1" t="str">
        <f t="shared" si="7"/>
        <v/>
      </c>
      <c r="AT557" s="149" t="s">
        <v>159</v>
      </c>
      <c r="AU557" s="149" t="s">
        <v>88</v>
      </c>
      <c r="AV557" s="13" t="s">
        <v>88</v>
      </c>
      <c r="AW557" s="13" t="s">
        <v>4</v>
      </c>
      <c r="AX557" s="13" t="s">
        <v>82</v>
      </c>
      <c r="AY557" s="149" t="s">
        <v>150</v>
      </c>
    </row>
    <row r="558" spans="2:65" s="1" customFormat="1" ht="16.5" customHeight="1" x14ac:dyDescent="0.2">
      <c r="B558" s="33"/>
      <c r="C558" s="129" t="s">
        <v>859</v>
      </c>
      <c r="D558" s="129" t="s">
        <v>153</v>
      </c>
      <c r="E558" s="130" t="s">
        <v>860</v>
      </c>
      <c r="F558" s="131" t="s">
        <v>861</v>
      </c>
      <c r="G558" s="132" t="s">
        <v>165</v>
      </c>
      <c r="H558" s="133">
        <v>13.3</v>
      </c>
      <c r="I558" s="134"/>
      <c r="J558" s="135">
        <f>ROUND(I558*H558,2)</f>
        <v>0</v>
      </c>
      <c r="K558" s="131" t="s">
        <v>19</v>
      </c>
      <c r="L558" s="33"/>
      <c r="M558" s="136" t="s">
        <v>19</v>
      </c>
      <c r="N558" s="137" t="s">
        <v>47</v>
      </c>
      <c r="P558" s="138">
        <f>O558*H558</f>
        <v>0</v>
      </c>
      <c r="Q558" s="138">
        <v>0</v>
      </c>
      <c r="R558" s="138">
        <f>Q558*H558</f>
        <v>0</v>
      </c>
      <c r="S558" s="138">
        <v>0</v>
      </c>
      <c r="T558" s="138">
        <f>S558*H558</f>
        <v>0</v>
      </c>
      <c r="U558" s="331" t="s">
        <v>167</v>
      </c>
      <c r="V558" s="1">
        <f t="shared" si="7"/>
        <v>0</v>
      </c>
      <c r="AR558" s="140" t="s">
        <v>205</v>
      </c>
      <c r="AT558" s="140" t="s">
        <v>153</v>
      </c>
      <c r="AU558" s="140" t="s">
        <v>88</v>
      </c>
      <c r="AY558" s="18" t="s">
        <v>150</v>
      </c>
      <c r="BE558" s="141">
        <f>IF(N558="základní",J558,0)</f>
        <v>0</v>
      </c>
      <c r="BF558" s="141">
        <f>IF(N558="snížená",J558,0)</f>
        <v>0</v>
      </c>
      <c r="BG558" s="141">
        <f>IF(N558="zákl. přenesená",J558,0)</f>
        <v>0</v>
      </c>
      <c r="BH558" s="141">
        <f>IF(N558="sníž. přenesená",J558,0)</f>
        <v>0</v>
      </c>
      <c r="BI558" s="141">
        <f>IF(N558="nulová",J558,0)</f>
        <v>0</v>
      </c>
      <c r="BJ558" s="18" t="s">
        <v>88</v>
      </c>
      <c r="BK558" s="141">
        <f>ROUND(I558*H558,2)</f>
        <v>0</v>
      </c>
      <c r="BL558" s="18" t="s">
        <v>205</v>
      </c>
      <c r="BM558" s="140" t="s">
        <v>862</v>
      </c>
    </row>
    <row r="559" spans="2:65" s="1" customFormat="1" ht="24.2" customHeight="1" x14ac:dyDescent="0.2">
      <c r="B559" s="33"/>
      <c r="C559" s="129" t="s">
        <v>863</v>
      </c>
      <c r="D559" s="129" t="s">
        <v>153</v>
      </c>
      <c r="E559" s="130" t="s">
        <v>864</v>
      </c>
      <c r="F559" s="131" t="s">
        <v>865</v>
      </c>
      <c r="G559" s="132" t="s">
        <v>156</v>
      </c>
      <c r="H559" s="133">
        <v>0.75</v>
      </c>
      <c r="I559" s="134"/>
      <c r="J559" s="135">
        <f>ROUND(I559*H559,2)</f>
        <v>0</v>
      </c>
      <c r="K559" s="131" t="s">
        <v>166</v>
      </c>
      <c r="L559" s="33"/>
      <c r="M559" s="136" t="s">
        <v>19</v>
      </c>
      <c r="N559" s="137" t="s">
        <v>47</v>
      </c>
      <c r="P559" s="138">
        <f>O559*H559</f>
        <v>0</v>
      </c>
      <c r="Q559" s="138">
        <v>2.0000000000000001E-4</v>
      </c>
      <c r="R559" s="138">
        <f>Q559*H559</f>
        <v>1.5000000000000001E-4</v>
      </c>
      <c r="S559" s="138">
        <v>0</v>
      </c>
      <c r="T559" s="138">
        <f>S559*H559</f>
        <v>0</v>
      </c>
      <c r="U559" s="331" t="s">
        <v>167</v>
      </c>
      <c r="V559" s="1">
        <f t="shared" si="7"/>
        <v>0</v>
      </c>
      <c r="AR559" s="140" t="s">
        <v>205</v>
      </c>
      <c r="AT559" s="140" t="s">
        <v>153</v>
      </c>
      <c r="AU559" s="140" t="s">
        <v>88</v>
      </c>
      <c r="AY559" s="18" t="s">
        <v>150</v>
      </c>
      <c r="BE559" s="141">
        <f>IF(N559="základní",J559,0)</f>
        <v>0</v>
      </c>
      <c r="BF559" s="141">
        <f>IF(N559="snížená",J559,0)</f>
        <v>0</v>
      </c>
      <c r="BG559" s="141">
        <f>IF(N559="zákl. přenesená",J559,0)</f>
        <v>0</v>
      </c>
      <c r="BH559" s="141">
        <f>IF(N559="sníž. přenesená",J559,0)</f>
        <v>0</v>
      </c>
      <c r="BI559" s="141">
        <f>IF(N559="nulová",J559,0)</f>
        <v>0</v>
      </c>
      <c r="BJ559" s="18" t="s">
        <v>88</v>
      </c>
      <c r="BK559" s="141">
        <f>ROUND(I559*H559,2)</f>
        <v>0</v>
      </c>
      <c r="BL559" s="18" t="s">
        <v>205</v>
      </c>
      <c r="BM559" s="140" t="s">
        <v>866</v>
      </c>
    </row>
    <row r="560" spans="2:65" s="1" customFormat="1" ht="11.25" x14ac:dyDescent="0.2">
      <c r="B560" s="33"/>
      <c r="D560" s="160" t="s">
        <v>169</v>
      </c>
      <c r="F560" s="161" t="s">
        <v>867</v>
      </c>
      <c r="I560" s="162"/>
      <c r="L560" s="33"/>
      <c r="M560" s="163"/>
      <c r="U560" s="335"/>
      <c r="V560" s="1" t="str">
        <f t="shared" si="7"/>
        <v/>
      </c>
      <c r="AT560" s="18" t="s">
        <v>169</v>
      </c>
      <c r="AU560" s="18" t="s">
        <v>88</v>
      </c>
    </row>
    <row r="561" spans="2:65" s="13" customFormat="1" ht="11.25" x14ac:dyDescent="0.2">
      <c r="B561" s="148"/>
      <c r="D561" s="143" t="s">
        <v>159</v>
      </c>
      <c r="E561" s="149" t="s">
        <v>19</v>
      </c>
      <c r="F561" s="150" t="s">
        <v>868</v>
      </c>
      <c r="H561" s="151">
        <v>0.75</v>
      </c>
      <c r="I561" s="152"/>
      <c r="L561" s="148"/>
      <c r="M561" s="153"/>
      <c r="U561" s="333"/>
      <c r="V561" s="1" t="str">
        <f t="shared" si="7"/>
        <v/>
      </c>
      <c r="AT561" s="149" t="s">
        <v>159</v>
      </c>
      <c r="AU561" s="149" t="s">
        <v>88</v>
      </c>
      <c r="AV561" s="13" t="s">
        <v>88</v>
      </c>
      <c r="AW561" s="13" t="s">
        <v>36</v>
      </c>
      <c r="AX561" s="13" t="s">
        <v>75</v>
      </c>
      <c r="AY561" s="149" t="s">
        <v>150</v>
      </c>
    </row>
    <row r="562" spans="2:65" s="14" customFormat="1" ht="11.25" x14ac:dyDescent="0.2">
      <c r="B562" s="154"/>
      <c r="D562" s="143" t="s">
        <v>159</v>
      </c>
      <c r="E562" s="155" t="s">
        <v>19</v>
      </c>
      <c r="F562" s="156" t="s">
        <v>162</v>
      </c>
      <c r="H562" s="157">
        <v>0.75</v>
      </c>
      <c r="I562" s="158"/>
      <c r="L562" s="154"/>
      <c r="M562" s="159"/>
      <c r="U562" s="334"/>
      <c r="V562" s="1" t="str">
        <f t="shared" si="7"/>
        <v/>
      </c>
      <c r="AT562" s="155" t="s">
        <v>159</v>
      </c>
      <c r="AU562" s="155" t="s">
        <v>88</v>
      </c>
      <c r="AV562" s="14" t="s">
        <v>157</v>
      </c>
      <c r="AW562" s="14" t="s">
        <v>36</v>
      </c>
      <c r="AX562" s="14" t="s">
        <v>82</v>
      </c>
      <c r="AY562" s="155" t="s">
        <v>150</v>
      </c>
    </row>
    <row r="563" spans="2:65" s="1" customFormat="1" ht="24.2" customHeight="1" x14ac:dyDescent="0.2">
      <c r="B563" s="33"/>
      <c r="C563" s="129" t="s">
        <v>869</v>
      </c>
      <c r="D563" s="129" t="s">
        <v>153</v>
      </c>
      <c r="E563" s="130" t="s">
        <v>870</v>
      </c>
      <c r="F563" s="131" t="s">
        <v>871</v>
      </c>
      <c r="G563" s="132" t="s">
        <v>156</v>
      </c>
      <c r="H563" s="133">
        <v>7.8</v>
      </c>
      <c r="I563" s="134"/>
      <c r="J563" s="135">
        <f>ROUND(I563*H563,2)</f>
        <v>0</v>
      </c>
      <c r="K563" s="131" t="s">
        <v>166</v>
      </c>
      <c r="L563" s="33"/>
      <c r="M563" s="136" t="s">
        <v>19</v>
      </c>
      <c r="N563" s="137" t="s">
        <v>47</v>
      </c>
      <c r="P563" s="138">
        <f>O563*H563</f>
        <v>0</v>
      </c>
      <c r="Q563" s="138">
        <v>1.8000000000000001E-4</v>
      </c>
      <c r="R563" s="138">
        <f>Q563*H563</f>
        <v>1.4040000000000001E-3</v>
      </c>
      <c r="S563" s="138">
        <v>0</v>
      </c>
      <c r="T563" s="138">
        <f>S563*H563</f>
        <v>0</v>
      </c>
      <c r="U563" s="331" t="s">
        <v>167</v>
      </c>
      <c r="V563" s="1">
        <f t="shared" si="7"/>
        <v>0</v>
      </c>
      <c r="AR563" s="140" t="s">
        <v>205</v>
      </c>
      <c r="AT563" s="140" t="s">
        <v>153</v>
      </c>
      <c r="AU563" s="140" t="s">
        <v>88</v>
      </c>
      <c r="AY563" s="18" t="s">
        <v>150</v>
      </c>
      <c r="BE563" s="141">
        <f>IF(N563="základní",J563,0)</f>
        <v>0</v>
      </c>
      <c r="BF563" s="141">
        <f>IF(N563="snížená",J563,0)</f>
        <v>0</v>
      </c>
      <c r="BG563" s="141">
        <f>IF(N563="zákl. přenesená",J563,0)</f>
        <v>0</v>
      </c>
      <c r="BH563" s="141">
        <f>IF(N563="sníž. přenesená",J563,0)</f>
        <v>0</v>
      </c>
      <c r="BI563" s="141">
        <f>IF(N563="nulová",J563,0)</f>
        <v>0</v>
      </c>
      <c r="BJ563" s="18" t="s">
        <v>88</v>
      </c>
      <c r="BK563" s="141">
        <f>ROUND(I563*H563,2)</f>
        <v>0</v>
      </c>
      <c r="BL563" s="18" t="s">
        <v>205</v>
      </c>
      <c r="BM563" s="140" t="s">
        <v>872</v>
      </c>
    </row>
    <row r="564" spans="2:65" s="1" customFormat="1" ht="11.25" x14ac:dyDescent="0.2">
      <c r="B564" s="33"/>
      <c r="D564" s="160" t="s">
        <v>169</v>
      </c>
      <c r="F564" s="161" t="s">
        <v>873</v>
      </c>
      <c r="I564" s="162"/>
      <c r="L564" s="33"/>
      <c r="M564" s="163"/>
      <c r="U564" s="335"/>
      <c r="V564" s="1" t="str">
        <f t="shared" si="7"/>
        <v/>
      </c>
      <c r="AT564" s="18" t="s">
        <v>169</v>
      </c>
      <c r="AU564" s="18" t="s">
        <v>88</v>
      </c>
    </row>
    <row r="565" spans="2:65" s="13" customFormat="1" ht="11.25" x14ac:dyDescent="0.2">
      <c r="B565" s="148"/>
      <c r="D565" s="143" t="s">
        <v>159</v>
      </c>
      <c r="E565" s="149" t="s">
        <v>19</v>
      </c>
      <c r="F565" s="150" t="s">
        <v>874</v>
      </c>
      <c r="H565" s="151">
        <v>7.8</v>
      </c>
      <c r="I565" s="152"/>
      <c r="L565" s="148"/>
      <c r="M565" s="153"/>
      <c r="U565" s="333"/>
      <c r="V565" s="1" t="str">
        <f t="shared" si="7"/>
        <v/>
      </c>
      <c r="AT565" s="149" t="s">
        <v>159</v>
      </c>
      <c r="AU565" s="149" t="s">
        <v>88</v>
      </c>
      <c r="AV565" s="13" t="s">
        <v>88</v>
      </c>
      <c r="AW565" s="13" t="s">
        <v>36</v>
      </c>
      <c r="AX565" s="13" t="s">
        <v>75</v>
      </c>
      <c r="AY565" s="149" t="s">
        <v>150</v>
      </c>
    </row>
    <row r="566" spans="2:65" s="14" customFormat="1" ht="11.25" x14ac:dyDescent="0.2">
      <c r="B566" s="154"/>
      <c r="D566" s="143" t="s">
        <v>159</v>
      </c>
      <c r="E566" s="155" t="s">
        <v>19</v>
      </c>
      <c r="F566" s="156" t="s">
        <v>162</v>
      </c>
      <c r="H566" s="157">
        <v>7.8</v>
      </c>
      <c r="I566" s="158"/>
      <c r="L566" s="154"/>
      <c r="M566" s="159"/>
      <c r="U566" s="334"/>
      <c r="V566" s="1" t="str">
        <f t="shared" si="7"/>
        <v/>
      </c>
      <c r="AT566" s="155" t="s">
        <v>159</v>
      </c>
      <c r="AU566" s="155" t="s">
        <v>88</v>
      </c>
      <c r="AV566" s="14" t="s">
        <v>157</v>
      </c>
      <c r="AW566" s="14" t="s">
        <v>36</v>
      </c>
      <c r="AX566" s="14" t="s">
        <v>82</v>
      </c>
      <c r="AY566" s="155" t="s">
        <v>150</v>
      </c>
    </row>
    <row r="567" spans="2:65" s="1" customFormat="1" ht="16.5" customHeight="1" x14ac:dyDescent="0.2">
      <c r="B567" s="33"/>
      <c r="C567" s="172" t="s">
        <v>875</v>
      </c>
      <c r="D567" s="172" t="s">
        <v>509</v>
      </c>
      <c r="E567" s="173" t="s">
        <v>876</v>
      </c>
      <c r="F567" s="174" t="s">
        <v>877</v>
      </c>
      <c r="G567" s="175" t="s">
        <v>156</v>
      </c>
      <c r="H567" s="176">
        <v>8.9779999999999998</v>
      </c>
      <c r="I567" s="177"/>
      <c r="J567" s="178">
        <f>ROUND(I567*H567,2)</f>
        <v>0</v>
      </c>
      <c r="K567" s="174" t="s">
        <v>19</v>
      </c>
      <c r="L567" s="179"/>
      <c r="M567" s="180" t="s">
        <v>19</v>
      </c>
      <c r="N567" s="181" t="s">
        <v>47</v>
      </c>
      <c r="P567" s="138">
        <f>O567*H567</f>
        <v>0</v>
      </c>
      <c r="Q567" s="138">
        <v>1.2E-4</v>
      </c>
      <c r="R567" s="138">
        <f>Q567*H567</f>
        <v>1.0773600000000001E-3</v>
      </c>
      <c r="S567" s="138">
        <v>0</v>
      </c>
      <c r="T567" s="138">
        <f>S567*H567</f>
        <v>0</v>
      </c>
      <c r="U567" s="331" t="s">
        <v>167</v>
      </c>
      <c r="V567" s="1">
        <f t="shared" si="7"/>
        <v>0</v>
      </c>
      <c r="AR567" s="140" t="s">
        <v>348</v>
      </c>
      <c r="AT567" s="140" t="s">
        <v>509</v>
      </c>
      <c r="AU567" s="140" t="s">
        <v>88</v>
      </c>
      <c r="AY567" s="18" t="s">
        <v>150</v>
      </c>
      <c r="BE567" s="141">
        <f>IF(N567="základní",J567,0)</f>
        <v>0</v>
      </c>
      <c r="BF567" s="141">
        <f>IF(N567="snížená",J567,0)</f>
        <v>0</v>
      </c>
      <c r="BG567" s="141">
        <f>IF(N567="zákl. přenesená",J567,0)</f>
        <v>0</v>
      </c>
      <c r="BH567" s="141">
        <f>IF(N567="sníž. přenesená",J567,0)</f>
        <v>0</v>
      </c>
      <c r="BI567" s="141">
        <f>IF(N567="nulová",J567,0)</f>
        <v>0</v>
      </c>
      <c r="BJ567" s="18" t="s">
        <v>88</v>
      </c>
      <c r="BK567" s="141">
        <f>ROUND(I567*H567,2)</f>
        <v>0</v>
      </c>
      <c r="BL567" s="18" t="s">
        <v>205</v>
      </c>
      <c r="BM567" s="140" t="s">
        <v>878</v>
      </c>
    </row>
    <row r="568" spans="2:65" s="13" customFormat="1" ht="11.25" x14ac:dyDescent="0.2">
      <c r="B568" s="148"/>
      <c r="D568" s="143" t="s">
        <v>159</v>
      </c>
      <c r="E568" s="149" t="s">
        <v>19</v>
      </c>
      <c r="F568" s="150" t="s">
        <v>879</v>
      </c>
      <c r="H568" s="151">
        <v>0.75</v>
      </c>
      <c r="I568" s="152"/>
      <c r="L568" s="148"/>
      <c r="M568" s="153"/>
      <c r="U568" s="333"/>
      <c r="V568" s="1" t="str">
        <f t="shared" si="7"/>
        <v/>
      </c>
      <c r="AT568" s="149" t="s">
        <v>159</v>
      </c>
      <c r="AU568" s="149" t="s">
        <v>88</v>
      </c>
      <c r="AV568" s="13" t="s">
        <v>88</v>
      </c>
      <c r="AW568" s="13" t="s">
        <v>36</v>
      </c>
      <c r="AX568" s="13" t="s">
        <v>75</v>
      </c>
      <c r="AY568" s="149" t="s">
        <v>150</v>
      </c>
    </row>
    <row r="569" spans="2:65" s="13" customFormat="1" ht="11.25" x14ac:dyDescent="0.2">
      <c r="B569" s="148"/>
      <c r="D569" s="143" t="s">
        <v>159</v>
      </c>
      <c r="E569" s="149" t="s">
        <v>19</v>
      </c>
      <c r="F569" s="150" t="s">
        <v>880</v>
      </c>
      <c r="H569" s="151">
        <v>7.8</v>
      </c>
      <c r="I569" s="152"/>
      <c r="L569" s="148"/>
      <c r="M569" s="153"/>
      <c r="U569" s="333"/>
      <c r="V569" s="1" t="str">
        <f t="shared" si="7"/>
        <v/>
      </c>
      <c r="AT569" s="149" t="s">
        <v>159</v>
      </c>
      <c r="AU569" s="149" t="s">
        <v>88</v>
      </c>
      <c r="AV569" s="13" t="s">
        <v>88</v>
      </c>
      <c r="AW569" s="13" t="s">
        <v>36</v>
      </c>
      <c r="AX569" s="13" t="s">
        <v>75</v>
      </c>
      <c r="AY569" s="149" t="s">
        <v>150</v>
      </c>
    </row>
    <row r="570" spans="2:65" s="14" customFormat="1" ht="11.25" x14ac:dyDescent="0.2">
      <c r="B570" s="154"/>
      <c r="D570" s="143" t="s">
        <v>159</v>
      </c>
      <c r="E570" s="155" t="s">
        <v>19</v>
      </c>
      <c r="F570" s="156" t="s">
        <v>162</v>
      </c>
      <c r="H570" s="157">
        <v>8.5500000000000007</v>
      </c>
      <c r="I570" s="158"/>
      <c r="L570" s="154"/>
      <c r="M570" s="159"/>
      <c r="U570" s="334"/>
      <c r="V570" s="1" t="str">
        <f t="shared" si="7"/>
        <v/>
      </c>
      <c r="AT570" s="155" t="s">
        <v>159</v>
      </c>
      <c r="AU570" s="155" t="s">
        <v>88</v>
      </c>
      <c r="AV570" s="14" t="s">
        <v>157</v>
      </c>
      <c r="AW570" s="14" t="s">
        <v>36</v>
      </c>
      <c r="AX570" s="14" t="s">
        <v>82</v>
      </c>
      <c r="AY570" s="155" t="s">
        <v>150</v>
      </c>
    </row>
    <row r="571" spans="2:65" s="13" customFormat="1" ht="11.25" x14ac:dyDescent="0.2">
      <c r="B571" s="148"/>
      <c r="D571" s="143" t="s">
        <v>159</v>
      </c>
      <c r="F571" s="150" t="s">
        <v>881</v>
      </c>
      <c r="H571" s="151">
        <v>8.9779999999999998</v>
      </c>
      <c r="I571" s="152"/>
      <c r="L571" s="148"/>
      <c r="M571" s="153"/>
      <c r="U571" s="333"/>
      <c r="V571" s="1" t="str">
        <f t="shared" si="7"/>
        <v/>
      </c>
      <c r="AT571" s="149" t="s">
        <v>159</v>
      </c>
      <c r="AU571" s="149" t="s">
        <v>88</v>
      </c>
      <c r="AV571" s="13" t="s">
        <v>88</v>
      </c>
      <c r="AW571" s="13" t="s">
        <v>4</v>
      </c>
      <c r="AX571" s="13" t="s">
        <v>82</v>
      </c>
      <c r="AY571" s="149" t="s">
        <v>150</v>
      </c>
    </row>
    <row r="572" spans="2:65" s="1" customFormat="1" ht="16.5" customHeight="1" x14ac:dyDescent="0.2">
      <c r="B572" s="33"/>
      <c r="C572" s="129" t="s">
        <v>882</v>
      </c>
      <c r="D572" s="129" t="s">
        <v>153</v>
      </c>
      <c r="E572" s="130" t="s">
        <v>883</v>
      </c>
      <c r="F572" s="131" t="s">
        <v>884</v>
      </c>
      <c r="G572" s="132" t="s">
        <v>156</v>
      </c>
      <c r="H572" s="133">
        <v>13.2</v>
      </c>
      <c r="I572" s="134"/>
      <c r="J572" s="135">
        <f>ROUND(I572*H572,2)</f>
        <v>0</v>
      </c>
      <c r="K572" s="131" t="s">
        <v>166</v>
      </c>
      <c r="L572" s="33"/>
      <c r="M572" s="136" t="s">
        <v>19</v>
      </c>
      <c r="N572" s="137" t="s">
        <v>47</v>
      </c>
      <c r="P572" s="138">
        <f>O572*H572</f>
        <v>0</v>
      </c>
      <c r="Q572" s="138">
        <v>3.0000000000000001E-5</v>
      </c>
      <c r="R572" s="138">
        <f>Q572*H572</f>
        <v>3.9599999999999998E-4</v>
      </c>
      <c r="S572" s="138">
        <v>0</v>
      </c>
      <c r="T572" s="138">
        <f>S572*H572</f>
        <v>0</v>
      </c>
      <c r="U572" s="331" t="s">
        <v>167</v>
      </c>
      <c r="V572" s="1">
        <f t="shared" si="7"/>
        <v>0</v>
      </c>
      <c r="AR572" s="140" t="s">
        <v>205</v>
      </c>
      <c r="AT572" s="140" t="s">
        <v>153</v>
      </c>
      <c r="AU572" s="140" t="s">
        <v>88</v>
      </c>
      <c r="AY572" s="18" t="s">
        <v>150</v>
      </c>
      <c r="BE572" s="141">
        <f>IF(N572="základní",J572,0)</f>
        <v>0</v>
      </c>
      <c r="BF572" s="141">
        <f>IF(N572="snížená",J572,0)</f>
        <v>0</v>
      </c>
      <c r="BG572" s="141">
        <f>IF(N572="zákl. přenesená",J572,0)</f>
        <v>0</v>
      </c>
      <c r="BH572" s="141">
        <f>IF(N572="sníž. přenesená",J572,0)</f>
        <v>0</v>
      </c>
      <c r="BI572" s="141">
        <f>IF(N572="nulová",J572,0)</f>
        <v>0</v>
      </c>
      <c r="BJ572" s="18" t="s">
        <v>88</v>
      </c>
      <c r="BK572" s="141">
        <f>ROUND(I572*H572,2)</f>
        <v>0</v>
      </c>
      <c r="BL572" s="18" t="s">
        <v>205</v>
      </c>
      <c r="BM572" s="140" t="s">
        <v>885</v>
      </c>
    </row>
    <row r="573" spans="2:65" s="1" customFormat="1" ht="11.25" x14ac:dyDescent="0.2">
      <c r="B573" s="33"/>
      <c r="D573" s="160" t="s">
        <v>169</v>
      </c>
      <c r="F573" s="161" t="s">
        <v>886</v>
      </c>
      <c r="I573" s="162"/>
      <c r="L573" s="33"/>
      <c r="M573" s="163"/>
      <c r="U573" s="335"/>
      <c r="V573" s="1" t="str">
        <f t="shared" si="7"/>
        <v/>
      </c>
      <c r="AT573" s="18" t="s">
        <v>169</v>
      </c>
      <c r="AU573" s="18" t="s">
        <v>88</v>
      </c>
    </row>
    <row r="574" spans="2:65" s="12" customFormat="1" ht="11.25" x14ac:dyDescent="0.2">
      <c r="B574" s="142"/>
      <c r="D574" s="143" t="s">
        <v>159</v>
      </c>
      <c r="E574" s="144" t="s">
        <v>19</v>
      </c>
      <c r="F574" s="145" t="s">
        <v>887</v>
      </c>
      <c r="H574" s="144" t="s">
        <v>19</v>
      </c>
      <c r="I574" s="146"/>
      <c r="L574" s="142"/>
      <c r="M574" s="147"/>
      <c r="U574" s="332"/>
      <c r="V574" s="1" t="str">
        <f t="shared" si="7"/>
        <v/>
      </c>
      <c r="AT574" s="144" t="s">
        <v>159</v>
      </c>
      <c r="AU574" s="144" t="s">
        <v>88</v>
      </c>
      <c r="AV574" s="12" t="s">
        <v>82</v>
      </c>
      <c r="AW574" s="12" t="s">
        <v>36</v>
      </c>
      <c r="AX574" s="12" t="s">
        <v>75</v>
      </c>
      <c r="AY574" s="144" t="s">
        <v>150</v>
      </c>
    </row>
    <row r="575" spans="2:65" s="13" customFormat="1" ht="11.25" x14ac:dyDescent="0.2">
      <c r="B575" s="148"/>
      <c r="D575" s="143" t="s">
        <v>159</v>
      </c>
      <c r="E575" s="149" t="s">
        <v>19</v>
      </c>
      <c r="F575" s="150" t="s">
        <v>888</v>
      </c>
      <c r="H575" s="151">
        <v>6.9</v>
      </c>
      <c r="I575" s="152"/>
      <c r="L575" s="148"/>
      <c r="M575" s="153"/>
      <c r="U575" s="333"/>
      <c r="V575" s="1" t="str">
        <f t="shared" si="7"/>
        <v/>
      </c>
      <c r="AT575" s="149" t="s">
        <v>159</v>
      </c>
      <c r="AU575" s="149" t="s">
        <v>88</v>
      </c>
      <c r="AV575" s="13" t="s">
        <v>88</v>
      </c>
      <c r="AW575" s="13" t="s">
        <v>36</v>
      </c>
      <c r="AX575" s="13" t="s">
        <v>75</v>
      </c>
      <c r="AY575" s="149" t="s">
        <v>150</v>
      </c>
    </row>
    <row r="576" spans="2:65" s="13" customFormat="1" ht="11.25" x14ac:dyDescent="0.2">
      <c r="B576" s="148"/>
      <c r="D576" s="143" t="s">
        <v>159</v>
      </c>
      <c r="E576" s="149" t="s">
        <v>19</v>
      </c>
      <c r="F576" s="150" t="s">
        <v>889</v>
      </c>
      <c r="H576" s="151">
        <v>0.5</v>
      </c>
      <c r="I576" s="152"/>
      <c r="L576" s="148"/>
      <c r="M576" s="153"/>
      <c r="U576" s="333"/>
      <c r="V576" s="1" t="str">
        <f t="shared" si="7"/>
        <v/>
      </c>
      <c r="AT576" s="149" t="s">
        <v>159</v>
      </c>
      <c r="AU576" s="149" t="s">
        <v>88</v>
      </c>
      <c r="AV576" s="13" t="s">
        <v>88</v>
      </c>
      <c r="AW576" s="13" t="s">
        <v>36</v>
      </c>
      <c r="AX576" s="13" t="s">
        <v>75</v>
      </c>
      <c r="AY576" s="149" t="s">
        <v>150</v>
      </c>
    </row>
    <row r="577" spans="2:65" s="12" customFormat="1" ht="11.25" x14ac:dyDescent="0.2">
      <c r="B577" s="142"/>
      <c r="D577" s="143" t="s">
        <v>159</v>
      </c>
      <c r="E577" s="144" t="s">
        <v>19</v>
      </c>
      <c r="F577" s="145" t="s">
        <v>890</v>
      </c>
      <c r="H577" s="144" t="s">
        <v>19</v>
      </c>
      <c r="I577" s="146"/>
      <c r="L577" s="142"/>
      <c r="M577" s="147"/>
      <c r="U577" s="332"/>
      <c r="V577" s="1" t="str">
        <f t="shared" si="7"/>
        <v/>
      </c>
      <c r="AT577" s="144" t="s">
        <v>159</v>
      </c>
      <c r="AU577" s="144" t="s">
        <v>88</v>
      </c>
      <c r="AV577" s="12" t="s">
        <v>82</v>
      </c>
      <c r="AW577" s="12" t="s">
        <v>36</v>
      </c>
      <c r="AX577" s="12" t="s">
        <v>75</v>
      </c>
      <c r="AY577" s="144" t="s">
        <v>150</v>
      </c>
    </row>
    <row r="578" spans="2:65" s="13" customFormat="1" ht="11.25" x14ac:dyDescent="0.2">
      <c r="B578" s="148"/>
      <c r="D578" s="143" t="s">
        <v>159</v>
      </c>
      <c r="E578" s="149" t="s">
        <v>19</v>
      </c>
      <c r="F578" s="150" t="s">
        <v>891</v>
      </c>
      <c r="H578" s="151">
        <v>5.8</v>
      </c>
      <c r="I578" s="152"/>
      <c r="L578" s="148"/>
      <c r="M578" s="153"/>
      <c r="U578" s="333"/>
      <c r="V578" s="1" t="str">
        <f t="shared" si="7"/>
        <v/>
      </c>
      <c r="AT578" s="149" t="s">
        <v>159</v>
      </c>
      <c r="AU578" s="149" t="s">
        <v>88</v>
      </c>
      <c r="AV578" s="13" t="s">
        <v>88</v>
      </c>
      <c r="AW578" s="13" t="s">
        <v>36</v>
      </c>
      <c r="AX578" s="13" t="s">
        <v>75</v>
      </c>
      <c r="AY578" s="149" t="s">
        <v>150</v>
      </c>
    </row>
    <row r="579" spans="2:65" s="14" customFormat="1" ht="11.25" x14ac:dyDescent="0.2">
      <c r="B579" s="154"/>
      <c r="D579" s="143" t="s">
        <v>159</v>
      </c>
      <c r="E579" s="155" t="s">
        <v>19</v>
      </c>
      <c r="F579" s="156" t="s">
        <v>162</v>
      </c>
      <c r="H579" s="157">
        <v>13.2</v>
      </c>
      <c r="I579" s="158"/>
      <c r="L579" s="154"/>
      <c r="M579" s="159"/>
      <c r="U579" s="334"/>
      <c r="V579" s="1" t="str">
        <f t="shared" si="7"/>
        <v/>
      </c>
      <c r="AT579" s="155" t="s">
        <v>159</v>
      </c>
      <c r="AU579" s="155" t="s">
        <v>88</v>
      </c>
      <c r="AV579" s="14" t="s">
        <v>157</v>
      </c>
      <c r="AW579" s="14" t="s">
        <v>36</v>
      </c>
      <c r="AX579" s="14" t="s">
        <v>82</v>
      </c>
      <c r="AY579" s="155" t="s">
        <v>150</v>
      </c>
    </row>
    <row r="580" spans="2:65" s="1" customFormat="1" ht="24.2" customHeight="1" x14ac:dyDescent="0.2">
      <c r="B580" s="33"/>
      <c r="C580" s="129" t="s">
        <v>892</v>
      </c>
      <c r="D580" s="129" t="s">
        <v>153</v>
      </c>
      <c r="E580" s="130" t="s">
        <v>893</v>
      </c>
      <c r="F580" s="131" t="s">
        <v>894</v>
      </c>
      <c r="G580" s="132" t="s">
        <v>462</v>
      </c>
      <c r="H580" s="171"/>
      <c r="I580" s="134"/>
      <c r="J580" s="135">
        <f>ROUND(I580*H580,2)</f>
        <v>0</v>
      </c>
      <c r="K580" s="131" t="s">
        <v>166</v>
      </c>
      <c r="L580" s="33"/>
      <c r="M580" s="136" t="s">
        <v>19</v>
      </c>
      <c r="N580" s="137" t="s">
        <v>47</v>
      </c>
      <c r="P580" s="138">
        <f>O580*H580</f>
        <v>0</v>
      </c>
      <c r="Q580" s="138">
        <v>0</v>
      </c>
      <c r="R580" s="138">
        <f>Q580*H580</f>
        <v>0</v>
      </c>
      <c r="S580" s="138">
        <v>0</v>
      </c>
      <c r="T580" s="138">
        <f>S580*H580</f>
        <v>0</v>
      </c>
      <c r="U580" s="331" t="s">
        <v>167</v>
      </c>
      <c r="V580" s="1">
        <f t="shared" si="7"/>
        <v>0</v>
      </c>
      <c r="AR580" s="140" t="s">
        <v>205</v>
      </c>
      <c r="AT580" s="140" t="s">
        <v>153</v>
      </c>
      <c r="AU580" s="140" t="s">
        <v>88</v>
      </c>
      <c r="AY580" s="18" t="s">
        <v>150</v>
      </c>
      <c r="BE580" s="141">
        <f>IF(N580="základní",J580,0)</f>
        <v>0</v>
      </c>
      <c r="BF580" s="141">
        <f>IF(N580="snížená",J580,0)</f>
        <v>0</v>
      </c>
      <c r="BG580" s="141">
        <f>IF(N580="zákl. přenesená",J580,0)</f>
        <v>0</v>
      </c>
      <c r="BH580" s="141">
        <f>IF(N580="sníž. přenesená",J580,0)</f>
        <v>0</v>
      </c>
      <c r="BI580" s="141">
        <f>IF(N580="nulová",J580,0)</f>
        <v>0</v>
      </c>
      <c r="BJ580" s="18" t="s">
        <v>88</v>
      </c>
      <c r="BK580" s="141">
        <f>ROUND(I580*H580,2)</f>
        <v>0</v>
      </c>
      <c r="BL580" s="18" t="s">
        <v>205</v>
      </c>
      <c r="BM580" s="140" t="s">
        <v>895</v>
      </c>
    </row>
    <row r="581" spans="2:65" s="1" customFormat="1" ht="11.25" x14ac:dyDescent="0.2">
      <c r="B581" s="33"/>
      <c r="D581" s="160" t="s">
        <v>169</v>
      </c>
      <c r="F581" s="161" t="s">
        <v>896</v>
      </c>
      <c r="I581" s="162"/>
      <c r="L581" s="33"/>
      <c r="M581" s="163"/>
      <c r="U581" s="335"/>
      <c r="V581" s="1" t="str">
        <f t="shared" si="7"/>
        <v/>
      </c>
      <c r="AT581" s="18" t="s">
        <v>169</v>
      </c>
      <c r="AU581" s="18" t="s">
        <v>88</v>
      </c>
    </row>
    <row r="582" spans="2:65" s="11" customFormat="1" ht="22.9" customHeight="1" x14ac:dyDescent="0.2">
      <c r="B582" s="117"/>
      <c r="D582" s="118" t="s">
        <v>74</v>
      </c>
      <c r="E582" s="127" t="s">
        <v>897</v>
      </c>
      <c r="F582" s="127" t="s">
        <v>898</v>
      </c>
      <c r="I582" s="120"/>
      <c r="J582" s="128">
        <f>BK582</f>
        <v>0</v>
      </c>
      <c r="L582" s="117"/>
      <c r="M582" s="122"/>
      <c r="P582" s="123">
        <f>SUM(P583:P619)</f>
        <v>0</v>
      </c>
      <c r="R582" s="123">
        <f>SUM(R583:R619)</f>
        <v>0.15640386000000001</v>
      </c>
      <c r="T582" s="123">
        <f>SUM(T583:T619)</f>
        <v>2.0400480000000002E-2</v>
      </c>
      <c r="U582" s="330"/>
      <c r="V582" s="1" t="str">
        <f t="shared" si="7"/>
        <v/>
      </c>
      <c r="AR582" s="118" t="s">
        <v>88</v>
      </c>
      <c r="AT582" s="125" t="s">
        <v>74</v>
      </c>
      <c r="AU582" s="125" t="s">
        <v>82</v>
      </c>
      <c r="AY582" s="118" t="s">
        <v>150</v>
      </c>
      <c r="BK582" s="126">
        <f>SUM(BK583:BK619)</f>
        <v>0</v>
      </c>
    </row>
    <row r="583" spans="2:65" s="1" customFormat="1" ht="16.5" customHeight="1" x14ac:dyDescent="0.2">
      <c r="B583" s="33"/>
      <c r="C583" s="129" t="s">
        <v>899</v>
      </c>
      <c r="D583" s="129" t="s">
        <v>153</v>
      </c>
      <c r="E583" s="130" t="s">
        <v>900</v>
      </c>
      <c r="F583" s="131" t="s">
        <v>901</v>
      </c>
      <c r="G583" s="132" t="s">
        <v>165</v>
      </c>
      <c r="H583" s="133">
        <v>65.808000000000007</v>
      </c>
      <c r="I583" s="134"/>
      <c r="J583" s="135">
        <f>ROUND(I583*H583,2)</f>
        <v>0</v>
      </c>
      <c r="K583" s="131" t="s">
        <v>166</v>
      </c>
      <c r="L583" s="33"/>
      <c r="M583" s="136" t="s">
        <v>19</v>
      </c>
      <c r="N583" s="137" t="s">
        <v>47</v>
      </c>
      <c r="P583" s="138">
        <f>O583*H583</f>
        <v>0</v>
      </c>
      <c r="Q583" s="138">
        <v>1E-3</v>
      </c>
      <c r="R583" s="138">
        <f>Q583*H583</f>
        <v>6.5808000000000005E-2</v>
      </c>
      <c r="S583" s="138">
        <v>3.1E-4</v>
      </c>
      <c r="T583" s="138">
        <f>S583*H583</f>
        <v>2.0400480000000002E-2</v>
      </c>
      <c r="U583" s="331" t="s">
        <v>19</v>
      </c>
      <c r="V583" s="1" t="str">
        <f t="shared" si="7"/>
        <v/>
      </c>
      <c r="AR583" s="140" t="s">
        <v>205</v>
      </c>
      <c r="AT583" s="140" t="s">
        <v>153</v>
      </c>
      <c r="AU583" s="140" t="s">
        <v>88</v>
      </c>
      <c r="AY583" s="18" t="s">
        <v>150</v>
      </c>
      <c r="BE583" s="141">
        <f>IF(N583="základní",J583,0)</f>
        <v>0</v>
      </c>
      <c r="BF583" s="141">
        <f>IF(N583="snížená",J583,0)</f>
        <v>0</v>
      </c>
      <c r="BG583" s="141">
        <f>IF(N583="zákl. přenesená",J583,0)</f>
        <v>0</v>
      </c>
      <c r="BH583" s="141">
        <f>IF(N583="sníž. přenesená",J583,0)</f>
        <v>0</v>
      </c>
      <c r="BI583" s="141">
        <f>IF(N583="nulová",J583,0)</f>
        <v>0</v>
      </c>
      <c r="BJ583" s="18" t="s">
        <v>88</v>
      </c>
      <c r="BK583" s="141">
        <f>ROUND(I583*H583,2)</f>
        <v>0</v>
      </c>
      <c r="BL583" s="18" t="s">
        <v>205</v>
      </c>
      <c r="BM583" s="140" t="s">
        <v>902</v>
      </c>
    </row>
    <row r="584" spans="2:65" s="1" customFormat="1" ht="11.25" x14ac:dyDescent="0.2">
      <c r="B584" s="33"/>
      <c r="D584" s="160" t="s">
        <v>169</v>
      </c>
      <c r="F584" s="161" t="s">
        <v>903</v>
      </c>
      <c r="I584" s="162"/>
      <c r="L584" s="33"/>
      <c r="M584" s="163"/>
      <c r="U584" s="335"/>
      <c r="V584" s="1" t="str">
        <f t="shared" si="7"/>
        <v/>
      </c>
      <c r="AT584" s="18" t="s">
        <v>169</v>
      </c>
      <c r="AU584" s="18" t="s">
        <v>88</v>
      </c>
    </row>
    <row r="585" spans="2:65" s="13" customFormat="1" ht="11.25" x14ac:dyDescent="0.2">
      <c r="B585" s="148"/>
      <c r="D585" s="143" t="s">
        <v>159</v>
      </c>
      <c r="E585" s="149" t="s">
        <v>19</v>
      </c>
      <c r="F585" s="150" t="s">
        <v>904</v>
      </c>
      <c r="H585" s="151">
        <v>48.771000000000001</v>
      </c>
      <c r="I585" s="152"/>
      <c r="L585" s="148"/>
      <c r="M585" s="153"/>
      <c r="U585" s="333"/>
      <c r="V585" s="1" t="str">
        <f t="shared" si="7"/>
        <v/>
      </c>
      <c r="AT585" s="149" t="s">
        <v>159</v>
      </c>
      <c r="AU585" s="149" t="s">
        <v>88</v>
      </c>
      <c r="AV585" s="13" t="s">
        <v>88</v>
      </c>
      <c r="AW585" s="13" t="s">
        <v>36</v>
      </c>
      <c r="AX585" s="13" t="s">
        <v>75</v>
      </c>
      <c r="AY585" s="149" t="s">
        <v>150</v>
      </c>
    </row>
    <row r="586" spans="2:65" s="13" customFormat="1" ht="11.25" x14ac:dyDescent="0.2">
      <c r="B586" s="148"/>
      <c r="D586" s="143" t="s">
        <v>159</v>
      </c>
      <c r="E586" s="149" t="s">
        <v>19</v>
      </c>
      <c r="F586" s="150" t="s">
        <v>905</v>
      </c>
      <c r="H586" s="151">
        <v>17.036999999999999</v>
      </c>
      <c r="I586" s="152"/>
      <c r="L586" s="148"/>
      <c r="M586" s="153"/>
      <c r="U586" s="333"/>
      <c r="V586" s="1" t="str">
        <f t="shared" si="7"/>
        <v/>
      </c>
      <c r="AT586" s="149" t="s">
        <v>159</v>
      </c>
      <c r="AU586" s="149" t="s">
        <v>88</v>
      </c>
      <c r="AV586" s="13" t="s">
        <v>88</v>
      </c>
      <c r="AW586" s="13" t="s">
        <v>36</v>
      </c>
      <c r="AX586" s="13" t="s">
        <v>75</v>
      </c>
      <c r="AY586" s="149" t="s">
        <v>150</v>
      </c>
    </row>
    <row r="587" spans="2:65" s="14" customFormat="1" ht="11.25" x14ac:dyDescent="0.2">
      <c r="B587" s="154"/>
      <c r="D587" s="143" t="s">
        <v>159</v>
      </c>
      <c r="E587" s="155" t="s">
        <v>19</v>
      </c>
      <c r="F587" s="156" t="s">
        <v>162</v>
      </c>
      <c r="H587" s="157">
        <v>65.807999999999993</v>
      </c>
      <c r="I587" s="158"/>
      <c r="L587" s="154"/>
      <c r="M587" s="159"/>
      <c r="U587" s="334"/>
      <c r="V587" s="1" t="str">
        <f t="shared" si="7"/>
        <v/>
      </c>
      <c r="AT587" s="155" t="s">
        <v>159</v>
      </c>
      <c r="AU587" s="155" t="s">
        <v>88</v>
      </c>
      <c r="AV587" s="14" t="s">
        <v>157</v>
      </c>
      <c r="AW587" s="14" t="s">
        <v>36</v>
      </c>
      <c r="AX587" s="14" t="s">
        <v>82</v>
      </c>
      <c r="AY587" s="155" t="s">
        <v>150</v>
      </c>
    </row>
    <row r="588" spans="2:65" s="1" customFormat="1" ht="16.5" customHeight="1" x14ac:dyDescent="0.2">
      <c r="B588" s="33"/>
      <c r="C588" s="129" t="s">
        <v>906</v>
      </c>
      <c r="D588" s="129" t="s">
        <v>153</v>
      </c>
      <c r="E588" s="130" t="s">
        <v>907</v>
      </c>
      <c r="F588" s="131" t="s">
        <v>908</v>
      </c>
      <c r="G588" s="132" t="s">
        <v>165</v>
      </c>
      <c r="H588" s="133">
        <v>65.808000000000007</v>
      </c>
      <c r="I588" s="134"/>
      <c r="J588" s="135">
        <f>ROUND(I588*H588,2)</f>
        <v>0</v>
      </c>
      <c r="K588" s="131" t="s">
        <v>166</v>
      </c>
      <c r="L588" s="33"/>
      <c r="M588" s="136" t="s">
        <v>19</v>
      </c>
      <c r="N588" s="137" t="s">
        <v>47</v>
      </c>
      <c r="P588" s="138">
        <f>O588*H588</f>
        <v>0</v>
      </c>
      <c r="Q588" s="138">
        <v>0</v>
      </c>
      <c r="R588" s="138">
        <f>Q588*H588</f>
        <v>0</v>
      </c>
      <c r="S588" s="138">
        <v>0</v>
      </c>
      <c r="T588" s="138">
        <f>S588*H588</f>
        <v>0</v>
      </c>
      <c r="U588" s="331" t="s">
        <v>19</v>
      </c>
      <c r="V588" s="1" t="str">
        <f t="shared" si="7"/>
        <v/>
      </c>
      <c r="AR588" s="140" t="s">
        <v>205</v>
      </c>
      <c r="AT588" s="140" t="s">
        <v>153</v>
      </c>
      <c r="AU588" s="140" t="s">
        <v>88</v>
      </c>
      <c r="AY588" s="18" t="s">
        <v>150</v>
      </c>
      <c r="BE588" s="141">
        <f>IF(N588="základní",J588,0)</f>
        <v>0</v>
      </c>
      <c r="BF588" s="141">
        <f>IF(N588="snížená",J588,0)</f>
        <v>0</v>
      </c>
      <c r="BG588" s="141">
        <f>IF(N588="zákl. přenesená",J588,0)</f>
        <v>0</v>
      </c>
      <c r="BH588" s="141">
        <f>IF(N588="sníž. přenesená",J588,0)</f>
        <v>0</v>
      </c>
      <c r="BI588" s="141">
        <f>IF(N588="nulová",J588,0)</f>
        <v>0</v>
      </c>
      <c r="BJ588" s="18" t="s">
        <v>88</v>
      </c>
      <c r="BK588" s="141">
        <f>ROUND(I588*H588,2)</f>
        <v>0</v>
      </c>
      <c r="BL588" s="18" t="s">
        <v>205</v>
      </c>
      <c r="BM588" s="140" t="s">
        <v>909</v>
      </c>
    </row>
    <row r="589" spans="2:65" s="1" customFormat="1" ht="11.25" x14ac:dyDescent="0.2">
      <c r="B589" s="33"/>
      <c r="D589" s="160" t="s">
        <v>169</v>
      </c>
      <c r="F589" s="161" t="s">
        <v>910</v>
      </c>
      <c r="I589" s="162"/>
      <c r="L589" s="33"/>
      <c r="M589" s="163"/>
      <c r="U589" s="335"/>
      <c r="V589" s="1" t="str">
        <f t="shared" si="7"/>
        <v/>
      </c>
      <c r="AT589" s="18" t="s">
        <v>169</v>
      </c>
      <c r="AU589" s="18" t="s">
        <v>88</v>
      </c>
    </row>
    <row r="590" spans="2:65" s="1" customFormat="1" ht="16.5" customHeight="1" x14ac:dyDescent="0.2">
      <c r="B590" s="33"/>
      <c r="C590" s="129" t="s">
        <v>911</v>
      </c>
      <c r="D590" s="129" t="s">
        <v>153</v>
      </c>
      <c r="E590" s="130" t="s">
        <v>912</v>
      </c>
      <c r="F590" s="131" t="s">
        <v>913</v>
      </c>
      <c r="G590" s="132" t="s">
        <v>165</v>
      </c>
      <c r="H590" s="133">
        <v>158.99100000000001</v>
      </c>
      <c r="I590" s="134"/>
      <c r="J590" s="135">
        <f>ROUND(I590*H590,2)</f>
        <v>0</v>
      </c>
      <c r="K590" s="131" t="s">
        <v>166</v>
      </c>
      <c r="L590" s="33"/>
      <c r="M590" s="136" t="s">
        <v>19</v>
      </c>
      <c r="N590" s="137" t="s">
        <v>47</v>
      </c>
      <c r="P590" s="138">
        <f>O590*H590</f>
        <v>0</v>
      </c>
      <c r="Q590" s="138">
        <v>2.0000000000000001E-4</v>
      </c>
      <c r="R590" s="138">
        <f>Q590*H590</f>
        <v>3.1798200000000006E-2</v>
      </c>
      <c r="S590" s="138">
        <v>0</v>
      </c>
      <c r="T590" s="138">
        <f>S590*H590</f>
        <v>0</v>
      </c>
      <c r="U590" s="331" t="s">
        <v>19</v>
      </c>
      <c r="V590" s="1" t="str">
        <f t="shared" si="7"/>
        <v/>
      </c>
      <c r="AR590" s="140" t="s">
        <v>205</v>
      </c>
      <c r="AT590" s="140" t="s">
        <v>153</v>
      </c>
      <c r="AU590" s="140" t="s">
        <v>88</v>
      </c>
      <c r="AY590" s="18" t="s">
        <v>150</v>
      </c>
      <c r="BE590" s="141">
        <f>IF(N590="základní",J590,0)</f>
        <v>0</v>
      </c>
      <c r="BF590" s="141">
        <f>IF(N590="snížená",J590,0)</f>
        <v>0</v>
      </c>
      <c r="BG590" s="141">
        <f>IF(N590="zákl. přenesená",J590,0)</f>
        <v>0</v>
      </c>
      <c r="BH590" s="141">
        <f>IF(N590="sníž. přenesená",J590,0)</f>
        <v>0</v>
      </c>
      <c r="BI590" s="141">
        <f>IF(N590="nulová",J590,0)</f>
        <v>0</v>
      </c>
      <c r="BJ590" s="18" t="s">
        <v>88</v>
      </c>
      <c r="BK590" s="141">
        <f>ROUND(I590*H590,2)</f>
        <v>0</v>
      </c>
      <c r="BL590" s="18" t="s">
        <v>205</v>
      </c>
      <c r="BM590" s="140" t="s">
        <v>914</v>
      </c>
    </row>
    <row r="591" spans="2:65" s="1" customFormat="1" ht="11.25" x14ac:dyDescent="0.2">
      <c r="B591" s="33"/>
      <c r="D591" s="160" t="s">
        <v>169</v>
      </c>
      <c r="F591" s="161" t="s">
        <v>915</v>
      </c>
      <c r="I591" s="162"/>
      <c r="L591" s="33"/>
      <c r="M591" s="163"/>
      <c r="U591" s="335"/>
      <c r="V591" s="1" t="str">
        <f t="shared" si="7"/>
        <v/>
      </c>
      <c r="AT591" s="18" t="s">
        <v>169</v>
      </c>
      <c r="AU591" s="18" t="s">
        <v>88</v>
      </c>
    </row>
    <row r="592" spans="2:65" s="12" customFormat="1" ht="11.25" x14ac:dyDescent="0.2">
      <c r="B592" s="142"/>
      <c r="D592" s="143" t="s">
        <v>159</v>
      </c>
      <c r="E592" s="144" t="s">
        <v>19</v>
      </c>
      <c r="F592" s="145" t="s">
        <v>916</v>
      </c>
      <c r="H592" s="144" t="s">
        <v>19</v>
      </c>
      <c r="I592" s="146"/>
      <c r="L592" s="142"/>
      <c r="M592" s="147"/>
      <c r="U592" s="332"/>
      <c r="V592" s="1" t="str">
        <f t="shared" si="7"/>
        <v/>
      </c>
      <c r="AT592" s="144" t="s">
        <v>159</v>
      </c>
      <c r="AU592" s="144" t="s">
        <v>88</v>
      </c>
      <c r="AV592" s="12" t="s">
        <v>82</v>
      </c>
      <c r="AW592" s="12" t="s">
        <v>36</v>
      </c>
      <c r="AX592" s="12" t="s">
        <v>75</v>
      </c>
      <c r="AY592" s="144" t="s">
        <v>150</v>
      </c>
    </row>
    <row r="593" spans="2:51" s="13" customFormat="1" ht="11.25" x14ac:dyDescent="0.2">
      <c r="B593" s="148"/>
      <c r="D593" s="143" t="s">
        <v>159</v>
      </c>
      <c r="E593" s="149" t="s">
        <v>19</v>
      </c>
      <c r="F593" s="150" t="s">
        <v>917</v>
      </c>
      <c r="H593" s="151">
        <v>4.42</v>
      </c>
      <c r="I593" s="152"/>
      <c r="L593" s="148"/>
      <c r="M593" s="153"/>
      <c r="U593" s="333"/>
      <c r="V593" s="1" t="str">
        <f t="shared" si="7"/>
        <v/>
      </c>
      <c r="AT593" s="149" t="s">
        <v>159</v>
      </c>
      <c r="AU593" s="149" t="s">
        <v>88</v>
      </c>
      <c r="AV593" s="13" t="s">
        <v>88</v>
      </c>
      <c r="AW593" s="13" t="s">
        <v>36</v>
      </c>
      <c r="AX593" s="13" t="s">
        <v>75</v>
      </c>
      <c r="AY593" s="149" t="s">
        <v>150</v>
      </c>
    </row>
    <row r="594" spans="2:51" s="13" customFormat="1" ht="11.25" x14ac:dyDescent="0.2">
      <c r="B594" s="148"/>
      <c r="D594" s="143" t="s">
        <v>159</v>
      </c>
      <c r="E594" s="149" t="s">
        <v>19</v>
      </c>
      <c r="F594" s="150" t="s">
        <v>918</v>
      </c>
      <c r="H594" s="151">
        <v>25.757999999999999</v>
      </c>
      <c r="I594" s="152"/>
      <c r="L594" s="148"/>
      <c r="M594" s="153"/>
      <c r="U594" s="333"/>
      <c r="V594" s="1" t="str">
        <f t="shared" si="7"/>
        <v/>
      </c>
      <c r="AT594" s="149" t="s">
        <v>159</v>
      </c>
      <c r="AU594" s="149" t="s">
        <v>88</v>
      </c>
      <c r="AV594" s="13" t="s">
        <v>88</v>
      </c>
      <c r="AW594" s="13" t="s">
        <v>36</v>
      </c>
      <c r="AX594" s="13" t="s">
        <v>75</v>
      </c>
      <c r="AY594" s="149" t="s">
        <v>150</v>
      </c>
    </row>
    <row r="595" spans="2:51" s="13" customFormat="1" ht="11.25" x14ac:dyDescent="0.2">
      <c r="B595" s="148"/>
      <c r="D595" s="143" t="s">
        <v>159</v>
      </c>
      <c r="E595" s="149" t="s">
        <v>19</v>
      </c>
      <c r="F595" s="150" t="s">
        <v>919</v>
      </c>
      <c r="H595" s="151">
        <v>4.0270000000000001</v>
      </c>
      <c r="I595" s="152"/>
      <c r="L595" s="148"/>
      <c r="M595" s="153"/>
      <c r="U595" s="333"/>
      <c r="V595" s="1" t="str">
        <f t="shared" si="7"/>
        <v/>
      </c>
      <c r="AT595" s="149" t="s">
        <v>159</v>
      </c>
      <c r="AU595" s="149" t="s">
        <v>88</v>
      </c>
      <c r="AV595" s="13" t="s">
        <v>88</v>
      </c>
      <c r="AW595" s="13" t="s">
        <v>36</v>
      </c>
      <c r="AX595" s="13" t="s">
        <v>75</v>
      </c>
      <c r="AY595" s="149" t="s">
        <v>150</v>
      </c>
    </row>
    <row r="596" spans="2:51" s="12" customFormat="1" ht="11.25" x14ac:dyDescent="0.2">
      <c r="B596" s="142"/>
      <c r="D596" s="143" t="s">
        <v>159</v>
      </c>
      <c r="E596" s="144" t="s">
        <v>19</v>
      </c>
      <c r="F596" s="145" t="s">
        <v>592</v>
      </c>
      <c r="H596" s="144" t="s">
        <v>19</v>
      </c>
      <c r="I596" s="146"/>
      <c r="L596" s="142"/>
      <c r="M596" s="147"/>
      <c r="U596" s="332"/>
      <c r="V596" s="1" t="str">
        <f t="shared" si="7"/>
        <v/>
      </c>
      <c r="AT596" s="144" t="s">
        <v>159</v>
      </c>
      <c r="AU596" s="144" t="s">
        <v>88</v>
      </c>
      <c r="AV596" s="12" t="s">
        <v>82</v>
      </c>
      <c r="AW596" s="12" t="s">
        <v>36</v>
      </c>
      <c r="AX596" s="12" t="s">
        <v>75</v>
      </c>
      <c r="AY596" s="144" t="s">
        <v>150</v>
      </c>
    </row>
    <row r="597" spans="2:51" s="13" customFormat="1" ht="11.25" x14ac:dyDescent="0.2">
      <c r="B597" s="148"/>
      <c r="D597" s="143" t="s">
        <v>159</v>
      </c>
      <c r="E597" s="149" t="s">
        <v>19</v>
      </c>
      <c r="F597" s="150" t="s">
        <v>920</v>
      </c>
      <c r="H597" s="151">
        <v>2.86</v>
      </c>
      <c r="I597" s="152"/>
      <c r="L597" s="148"/>
      <c r="M597" s="153"/>
      <c r="U597" s="333"/>
      <c r="V597" s="1" t="str">
        <f t="shared" si="7"/>
        <v/>
      </c>
      <c r="AT597" s="149" t="s">
        <v>159</v>
      </c>
      <c r="AU597" s="149" t="s">
        <v>88</v>
      </c>
      <c r="AV597" s="13" t="s">
        <v>88</v>
      </c>
      <c r="AW597" s="13" t="s">
        <v>36</v>
      </c>
      <c r="AX597" s="13" t="s">
        <v>75</v>
      </c>
      <c r="AY597" s="149" t="s">
        <v>150</v>
      </c>
    </row>
    <row r="598" spans="2:51" s="13" customFormat="1" ht="11.25" x14ac:dyDescent="0.2">
      <c r="B598" s="148"/>
      <c r="D598" s="143" t="s">
        <v>159</v>
      </c>
      <c r="E598" s="149" t="s">
        <v>19</v>
      </c>
      <c r="F598" s="150" t="s">
        <v>921</v>
      </c>
      <c r="H598" s="151">
        <v>22.62</v>
      </c>
      <c r="I598" s="152"/>
      <c r="L598" s="148"/>
      <c r="M598" s="153"/>
      <c r="U598" s="333"/>
      <c r="V598" s="1" t="str">
        <f t="shared" si="7"/>
        <v/>
      </c>
      <c r="AT598" s="149" t="s">
        <v>159</v>
      </c>
      <c r="AU598" s="149" t="s">
        <v>88</v>
      </c>
      <c r="AV598" s="13" t="s">
        <v>88</v>
      </c>
      <c r="AW598" s="13" t="s">
        <v>36</v>
      </c>
      <c r="AX598" s="13" t="s">
        <v>75</v>
      </c>
      <c r="AY598" s="149" t="s">
        <v>150</v>
      </c>
    </row>
    <row r="599" spans="2:51" s="12" customFormat="1" ht="11.25" x14ac:dyDescent="0.2">
      <c r="B599" s="142"/>
      <c r="D599" s="143" t="s">
        <v>159</v>
      </c>
      <c r="E599" s="144" t="s">
        <v>19</v>
      </c>
      <c r="F599" s="145" t="s">
        <v>852</v>
      </c>
      <c r="H599" s="144" t="s">
        <v>19</v>
      </c>
      <c r="I599" s="146"/>
      <c r="L599" s="142"/>
      <c r="M599" s="147"/>
      <c r="U599" s="332"/>
      <c r="V599" s="1" t="str">
        <f t="shared" si="7"/>
        <v/>
      </c>
      <c r="AT599" s="144" t="s">
        <v>159</v>
      </c>
      <c r="AU599" s="144" t="s">
        <v>88</v>
      </c>
      <c r="AV599" s="12" t="s">
        <v>82</v>
      </c>
      <c r="AW599" s="12" t="s">
        <v>36</v>
      </c>
      <c r="AX599" s="12" t="s">
        <v>75</v>
      </c>
      <c r="AY599" s="144" t="s">
        <v>150</v>
      </c>
    </row>
    <row r="600" spans="2:51" s="13" customFormat="1" ht="11.25" x14ac:dyDescent="0.2">
      <c r="B600" s="148"/>
      <c r="D600" s="143" t="s">
        <v>159</v>
      </c>
      <c r="E600" s="149" t="s">
        <v>19</v>
      </c>
      <c r="F600" s="150" t="s">
        <v>922</v>
      </c>
      <c r="H600" s="151">
        <v>7.21</v>
      </c>
      <c r="I600" s="152"/>
      <c r="L600" s="148"/>
      <c r="M600" s="153"/>
      <c r="U600" s="333"/>
      <c r="V600" s="1" t="str">
        <f t="shared" si="7"/>
        <v/>
      </c>
      <c r="AT600" s="149" t="s">
        <v>159</v>
      </c>
      <c r="AU600" s="149" t="s">
        <v>88</v>
      </c>
      <c r="AV600" s="13" t="s">
        <v>88</v>
      </c>
      <c r="AW600" s="13" t="s">
        <v>36</v>
      </c>
      <c r="AX600" s="13" t="s">
        <v>75</v>
      </c>
      <c r="AY600" s="149" t="s">
        <v>150</v>
      </c>
    </row>
    <row r="601" spans="2:51" s="13" customFormat="1" ht="11.25" x14ac:dyDescent="0.2">
      <c r="B601" s="148"/>
      <c r="D601" s="143" t="s">
        <v>159</v>
      </c>
      <c r="E601" s="149" t="s">
        <v>19</v>
      </c>
      <c r="F601" s="150" t="s">
        <v>923</v>
      </c>
      <c r="H601" s="151">
        <v>31.175000000000001</v>
      </c>
      <c r="I601" s="152"/>
      <c r="L601" s="148"/>
      <c r="M601" s="153"/>
      <c r="U601" s="333"/>
      <c r="V601" s="1" t="str">
        <f t="shared" si="7"/>
        <v/>
      </c>
      <c r="AT601" s="149" t="s">
        <v>159</v>
      </c>
      <c r="AU601" s="149" t="s">
        <v>88</v>
      </c>
      <c r="AV601" s="13" t="s">
        <v>88</v>
      </c>
      <c r="AW601" s="13" t="s">
        <v>36</v>
      </c>
      <c r="AX601" s="13" t="s">
        <v>75</v>
      </c>
      <c r="AY601" s="149" t="s">
        <v>150</v>
      </c>
    </row>
    <row r="602" spans="2:51" s="13" customFormat="1" ht="11.25" x14ac:dyDescent="0.2">
      <c r="B602" s="148"/>
      <c r="D602" s="143" t="s">
        <v>159</v>
      </c>
      <c r="E602" s="149" t="s">
        <v>19</v>
      </c>
      <c r="F602" s="150" t="s">
        <v>373</v>
      </c>
      <c r="H602" s="151">
        <v>3.3570000000000002</v>
      </c>
      <c r="I602" s="152"/>
      <c r="L602" s="148"/>
      <c r="M602" s="153"/>
      <c r="U602" s="333"/>
      <c r="V602" s="1" t="str">
        <f t="shared" si="7"/>
        <v/>
      </c>
      <c r="AT602" s="149" t="s">
        <v>159</v>
      </c>
      <c r="AU602" s="149" t="s">
        <v>88</v>
      </c>
      <c r="AV602" s="13" t="s">
        <v>88</v>
      </c>
      <c r="AW602" s="13" t="s">
        <v>36</v>
      </c>
      <c r="AX602" s="13" t="s">
        <v>75</v>
      </c>
      <c r="AY602" s="149" t="s">
        <v>150</v>
      </c>
    </row>
    <row r="603" spans="2:51" s="12" customFormat="1" ht="11.25" x14ac:dyDescent="0.2">
      <c r="B603" s="142"/>
      <c r="D603" s="143" t="s">
        <v>159</v>
      </c>
      <c r="E603" s="144" t="s">
        <v>19</v>
      </c>
      <c r="F603" s="145" t="s">
        <v>924</v>
      </c>
      <c r="H603" s="144" t="s">
        <v>19</v>
      </c>
      <c r="I603" s="146"/>
      <c r="L603" s="142"/>
      <c r="M603" s="147"/>
      <c r="U603" s="332"/>
      <c r="V603" s="1" t="str">
        <f t="shared" si="7"/>
        <v/>
      </c>
      <c r="AT603" s="144" t="s">
        <v>159</v>
      </c>
      <c r="AU603" s="144" t="s">
        <v>88</v>
      </c>
      <c r="AV603" s="12" t="s">
        <v>82</v>
      </c>
      <c r="AW603" s="12" t="s">
        <v>36</v>
      </c>
      <c r="AX603" s="12" t="s">
        <v>75</v>
      </c>
      <c r="AY603" s="144" t="s">
        <v>150</v>
      </c>
    </row>
    <row r="604" spans="2:51" s="13" customFormat="1" ht="11.25" x14ac:dyDescent="0.2">
      <c r="B604" s="148"/>
      <c r="D604" s="143" t="s">
        <v>159</v>
      </c>
      <c r="E604" s="149" t="s">
        <v>19</v>
      </c>
      <c r="F604" s="150" t="s">
        <v>925</v>
      </c>
      <c r="H604" s="151">
        <v>14.51</v>
      </c>
      <c r="I604" s="152"/>
      <c r="L604" s="148"/>
      <c r="M604" s="153"/>
      <c r="U604" s="333"/>
      <c r="V604" s="1" t="str">
        <f t="shared" si="7"/>
        <v/>
      </c>
      <c r="AT604" s="149" t="s">
        <v>159</v>
      </c>
      <c r="AU604" s="149" t="s">
        <v>88</v>
      </c>
      <c r="AV604" s="13" t="s">
        <v>88</v>
      </c>
      <c r="AW604" s="13" t="s">
        <v>36</v>
      </c>
      <c r="AX604" s="13" t="s">
        <v>75</v>
      </c>
      <c r="AY604" s="149" t="s">
        <v>150</v>
      </c>
    </row>
    <row r="605" spans="2:51" s="13" customFormat="1" ht="11.25" x14ac:dyDescent="0.2">
      <c r="B605" s="148"/>
      <c r="D605" s="143" t="s">
        <v>159</v>
      </c>
      <c r="E605" s="149" t="s">
        <v>19</v>
      </c>
      <c r="F605" s="150" t="s">
        <v>926</v>
      </c>
      <c r="H605" s="151">
        <v>51.496000000000002</v>
      </c>
      <c r="I605" s="152"/>
      <c r="L605" s="148"/>
      <c r="M605" s="153"/>
      <c r="U605" s="333"/>
      <c r="V605" s="1" t="str">
        <f t="shared" si="7"/>
        <v/>
      </c>
      <c r="AT605" s="149" t="s">
        <v>159</v>
      </c>
      <c r="AU605" s="149" t="s">
        <v>88</v>
      </c>
      <c r="AV605" s="13" t="s">
        <v>88</v>
      </c>
      <c r="AW605" s="13" t="s">
        <v>36</v>
      </c>
      <c r="AX605" s="13" t="s">
        <v>75</v>
      </c>
      <c r="AY605" s="149" t="s">
        <v>150</v>
      </c>
    </row>
    <row r="606" spans="2:51" s="13" customFormat="1" ht="11.25" x14ac:dyDescent="0.2">
      <c r="B606" s="148"/>
      <c r="D606" s="143" t="s">
        <v>159</v>
      </c>
      <c r="E606" s="149" t="s">
        <v>19</v>
      </c>
      <c r="F606" s="150" t="s">
        <v>374</v>
      </c>
      <c r="H606" s="151">
        <v>2.1059999999999999</v>
      </c>
      <c r="I606" s="152"/>
      <c r="L606" s="148"/>
      <c r="M606" s="153"/>
      <c r="U606" s="333"/>
      <c r="V606" s="1" t="str">
        <f t="shared" si="7"/>
        <v/>
      </c>
      <c r="AT606" s="149" t="s">
        <v>159</v>
      </c>
      <c r="AU606" s="149" t="s">
        <v>88</v>
      </c>
      <c r="AV606" s="13" t="s">
        <v>88</v>
      </c>
      <c r="AW606" s="13" t="s">
        <v>36</v>
      </c>
      <c r="AX606" s="13" t="s">
        <v>75</v>
      </c>
      <c r="AY606" s="149" t="s">
        <v>150</v>
      </c>
    </row>
    <row r="607" spans="2:51" s="13" customFormat="1" ht="11.25" x14ac:dyDescent="0.2">
      <c r="B607" s="148"/>
      <c r="D607" s="143" t="s">
        <v>159</v>
      </c>
      <c r="E607" s="149" t="s">
        <v>19</v>
      </c>
      <c r="F607" s="150" t="s">
        <v>375</v>
      </c>
      <c r="H607" s="151">
        <v>0.752</v>
      </c>
      <c r="I607" s="152"/>
      <c r="L607" s="148"/>
      <c r="M607" s="153"/>
      <c r="U607" s="333"/>
      <c r="V607" s="1" t="str">
        <f t="shared" si="7"/>
        <v/>
      </c>
      <c r="AT607" s="149" t="s">
        <v>159</v>
      </c>
      <c r="AU607" s="149" t="s">
        <v>88</v>
      </c>
      <c r="AV607" s="13" t="s">
        <v>88</v>
      </c>
      <c r="AW607" s="13" t="s">
        <v>36</v>
      </c>
      <c r="AX607" s="13" t="s">
        <v>75</v>
      </c>
      <c r="AY607" s="149" t="s">
        <v>150</v>
      </c>
    </row>
    <row r="608" spans="2:51" s="12" customFormat="1" ht="11.25" x14ac:dyDescent="0.2">
      <c r="B608" s="142"/>
      <c r="D608" s="143" t="s">
        <v>159</v>
      </c>
      <c r="E608" s="144" t="s">
        <v>19</v>
      </c>
      <c r="F608" s="145" t="s">
        <v>927</v>
      </c>
      <c r="H608" s="144" t="s">
        <v>19</v>
      </c>
      <c r="I608" s="146"/>
      <c r="L608" s="142"/>
      <c r="M608" s="147"/>
      <c r="U608" s="332"/>
      <c r="V608" s="1" t="str">
        <f t="shared" si="7"/>
        <v/>
      </c>
      <c r="AT608" s="144" t="s">
        <v>159</v>
      </c>
      <c r="AU608" s="144" t="s">
        <v>88</v>
      </c>
      <c r="AV608" s="12" t="s">
        <v>82</v>
      </c>
      <c r="AW608" s="12" t="s">
        <v>36</v>
      </c>
      <c r="AX608" s="12" t="s">
        <v>75</v>
      </c>
      <c r="AY608" s="144" t="s">
        <v>150</v>
      </c>
    </row>
    <row r="609" spans="2:65" s="13" customFormat="1" ht="11.25" x14ac:dyDescent="0.2">
      <c r="B609" s="148"/>
      <c r="D609" s="143" t="s">
        <v>159</v>
      </c>
      <c r="E609" s="149" t="s">
        <v>19</v>
      </c>
      <c r="F609" s="150" t="s">
        <v>928</v>
      </c>
      <c r="H609" s="151">
        <v>2</v>
      </c>
      <c r="I609" s="152"/>
      <c r="L609" s="148"/>
      <c r="M609" s="153"/>
      <c r="U609" s="333"/>
      <c r="V609" s="1" t="str">
        <f t="shared" si="7"/>
        <v/>
      </c>
      <c r="AT609" s="149" t="s">
        <v>159</v>
      </c>
      <c r="AU609" s="149" t="s">
        <v>88</v>
      </c>
      <c r="AV609" s="13" t="s">
        <v>88</v>
      </c>
      <c r="AW609" s="13" t="s">
        <v>36</v>
      </c>
      <c r="AX609" s="13" t="s">
        <v>75</v>
      </c>
      <c r="AY609" s="149" t="s">
        <v>150</v>
      </c>
    </row>
    <row r="610" spans="2:65" s="15" customFormat="1" ht="11.25" x14ac:dyDescent="0.2">
      <c r="B610" s="164"/>
      <c r="D610" s="143" t="s">
        <v>159</v>
      </c>
      <c r="E610" s="165" t="s">
        <v>19</v>
      </c>
      <c r="F610" s="166" t="s">
        <v>215</v>
      </c>
      <c r="H610" s="167">
        <v>172.291</v>
      </c>
      <c r="I610" s="168"/>
      <c r="L610" s="164"/>
      <c r="M610" s="169"/>
      <c r="U610" s="336"/>
      <c r="V610" s="1" t="str">
        <f t="shared" si="7"/>
        <v/>
      </c>
      <c r="AT610" s="165" t="s">
        <v>159</v>
      </c>
      <c r="AU610" s="165" t="s">
        <v>88</v>
      </c>
      <c r="AV610" s="15" t="s">
        <v>151</v>
      </c>
      <c r="AW610" s="15" t="s">
        <v>36</v>
      </c>
      <c r="AX610" s="15" t="s">
        <v>75</v>
      </c>
      <c r="AY610" s="165" t="s">
        <v>150</v>
      </c>
    </row>
    <row r="611" spans="2:65" s="12" customFormat="1" ht="11.25" x14ac:dyDescent="0.2">
      <c r="B611" s="142"/>
      <c r="D611" s="143" t="s">
        <v>159</v>
      </c>
      <c r="E611" s="144" t="s">
        <v>19</v>
      </c>
      <c r="F611" s="145" t="s">
        <v>929</v>
      </c>
      <c r="H611" s="144" t="s">
        <v>19</v>
      </c>
      <c r="I611" s="146"/>
      <c r="L611" s="142"/>
      <c r="M611" s="147"/>
      <c r="U611" s="332"/>
      <c r="V611" s="1" t="str">
        <f t="shared" si="7"/>
        <v/>
      </c>
      <c r="AT611" s="144" t="s">
        <v>159</v>
      </c>
      <c r="AU611" s="144" t="s">
        <v>88</v>
      </c>
      <c r="AV611" s="12" t="s">
        <v>82</v>
      </c>
      <c r="AW611" s="12" t="s">
        <v>36</v>
      </c>
      <c r="AX611" s="12" t="s">
        <v>75</v>
      </c>
      <c r="AY611" s="144" t="s">
        <v>150</v>
      </c>
    </row>
    <row r="612" spans="2:65" s="13" customFormat="1" ht="11.25" x14ac:dyDescent="0.2">
      <c r="B612" s="148"/>
      <c r="D612" s="143" t="s">
        <v>159</v>
      </c>
      <c r="E612" s="149" t="s">
        <v>19</v>
      </c>
      <c r="F612" s="150" t="s">
        <v>930</v>
      </c>
      <c r="H612" s="151">
        <v>-13.3</v>
      </c>
      <c r="I612" s="152"/>
      <c r="L612" s="148"/>
      <c r="M612" s="153"/>
      <c r="U612" s="333"/>
      <c r="V612" s="1" t="str">
        <f t="shared" si="7"/>
        <v/>
      </c>
      <c r="AT612" s="149" t="s">
        <v>159</v>
      </c>
      <c r="AU612" s="149" t="s">
        <v>88</v>
      </c>
      <c r="AV612" s="13" t="s">
        <v>88</v>
      </c>
      <c r="AW612" s="13" t="s">
        <v>36</v>
      </c>
      <c r="AX612" s="13" t="s">
        <v>75</v>
      </c>
      <c r="AY612" s="149" t="s">
        <v>150</v>
      </c>
    </row>
    <row r="613" spans="2:65" s="14" customFormat="1" ht="11.25" x14ac:dyDescent="0.2">
      <c r="B613" s="154"/>
      <c r="D613" s="143" t="s">
        <v>159</v>
      </c>
      <c r="E613" s="155" t="s">
        <v>19</v>
      </c>
      <c r="F613" s="156" t="s">
        <v>162</v>
      </c>
      <c r="H613" s="157">
        <v>158.99099999999999</v>
      </c>
      <c r="I613" s="158"/>
      <c r="L613" s="154"/>
      <c r="M613" s="159"/>
      <c r="U613" s="334"/>
      <c r="V613" s="1" t="str">
        <f t="shared" si="7"/>
        <v/>
      </c>
      <c r="AT613" s="155" t="s">
        <v>159</v>
      </c>
      <c r="AU613" s="155" t="s">
        <v>88</v>
      </c>
      <c r="AV613" s="14" t="s">
        <v>157</v>
      </c>
      <c r="AW613" s="14" t="s">
        <v>36</v>
      </c>
      <c r="AX613" s="14" t="s">
        <v>82</v>
      </c>
      <c r="AY613" s="155" t="s">
        <v>150</v>
      </c>
    </row>
    <row r="614" spans="2:65" s="1" customFormat="1" ht="24.2" customHeight="1" x14ac:dyDescent="0.2">
      <c r="B614" s="33"/>
      <c r="C614" s="129" t="s">
        <v>931</v>
      </c>
      <c r="D614" s="129" t="s">
        <v>153</v>
      </c>
      <c r="E614" s="130" t="s">
        <v>932</v>
      </c>
      <c r="F614" s="131" t="s">
        <v>933</v>
      </c>
      <c r="G614" s="132" t="s">
        <v>165</v>
      </c>
      <c r="H614" s="133">
        <v>158.99100000000001</v>
      </c>
      <c r="I614" s="134"/>
      <c r="J614" s="135">
        <f>ROUND(I614*H614,2)</f>
        <v>0</v>
      </c>
      <c r="K614" s="131" t="s">
        <v>166</v>
      </c>
      <c r="L614" s="33"/>
      <c r="M614" s="136" t="s">
        <v>19</v>
      </c>
      <c r="N614" s="137" t="s">
        <v>47</v>
      </c>
      <c r="P614" s="138">
        <f>O614*H614</f>
        <v>0</v>
      </c>
      <c r="Q614" s="138">
        <v>2.5999999999999998E-4</v>
      </c>
      <c r="R614" s="138">
        <f>Q614*H614</f>
        <v>4.1337659999999998E-2</v>
      </c>
      <c r="S614" s="138">
        <v>0</v>
      </c>
      <c r="T614" s="138">
        <f>S614*H614</f>
        <v>0</v>
      </c>
      <c r="U614" s="331" t="s">
        <v>19</v>
      </c>
      <c r="V614" s="1" t="str">
        <f t="shared" si="7"/>
        <v/>
      </c>
      <c r="AR614" s="140" t="s">
        <v>205</v>
      </c>
      <c r="AT614" s="140" t="s">
        <v>153</v>
      </c>
      <c r="AU614" s="140" t="s">
        <v>88</v>
      </c>
      <c r="AY614" s="18" t="s">
        <v>150</v>
      </c>
      <c r="BE614" s="141">
        <f>IF(N614="základní",J614,0)</f>
        <v>0</v>
      </c>
      <c r="BF614" s="141">
        <f>IF(N614="snížená",J614,0)</f>
        <v>0</v>
      </c>
      <c r="BG614" s="141">
        <f>IF(N614="zákl. přenesená",J614,0)</f>
        <v>0</v>
      </c>
      <c r="BH614" s="141">
        <f>IF(N614="sníž. přenesená",J614,0)</f>
        <v>0</v>
      </c>
      <c r="BI614" s="141">
        <f>IF(N614="nulová",J614,0)</f>
        <v>0</v>
      </c>
      <c r="BJ614" s="18" t="s">
        <v>88</v>
      </c>
      <c r="BK614" s="141">
        <f>ROUND(I614*H614,2)</f>
        <v>0</v>
      </c>
      <c r="BL614" s="18" t="s">
        <v>205</v>
      </c>
      <c r="BM614" s="140" t="s">
        <v>934</v>
      </c>
    </row>
    <row r="615" spans="2:65" s="1" customFormat="1" ht="11.25" x14ac:dyDescent="0.2">
      <c r="B615" s="33"/>
      <c r="D615" s="160" t="s">
        <v>169</v>
      </c>
      <c r="F615" s="161" t="s">
        <v>935</v>
      </c>
      <c r="I615" s="162"/>
      <c r="L615" s="33"/>
      <c r="M615" s="163"/>
      <c r="U615" s="335"/>
      <c r="V615" s="1" t="str">
        <f t="shared" si="7"/>
        <v/>
      </c>
      <c r="AT615" s="18" t="s">
        <v>169</v>
      </c>
      <c r="AU615" s="18" t="s">
        <v>88</v>
      </c>
    </row>
    <row r="616" spans="2:65" s="1" customFormat="1" ht="16.5" customHeight="1" x14ac:dyDescent="0.2">
      <c r="B616" s="33"/>
      <c r="C616" s="129" t="s">
        <v>936</v>
      </c>
      <c r="D616" s="129" t="s">
        <v>153</v>
      </c>
      <c r="E616" s="130" t="s">
        <v>937</v>
      </c>
      <c r="F616" s="131" t="s">
        <v>938</v>
      </c>
      <c r="G616" s="132" t="s">
        <v>165</v>
      </c>
      <c r="H616" s="133">
        <v>2</v>
      </c>
      <c r="I616" s="134"/>
      <c r="J616" s="135">
        <f>ROUND(I616*H616,2)</f>
        <v>0</v>
      </c>
      <c r="K616" s="131" t="s">
        <v>19</v>
      </c>
      <c r="L616" s="33"/>
      <c r="M616" s="136" t="s">
        <v>19</v>
      </c>
      <c r="N616" s="137" t="s">
        <v>47</v>
      </c>
      <c r="P616" s="138">
        <f>O616*H616</f>
        <v>0</v>
      </c>
      <c r="Q616" s="138">
        <v>8.7299999999999999E-3</v>
      </c>
      <c r="R616" s="138">
        <f>Q616*H616</f>
        <v>1.746E-2</v>
      </c>
      <c r="S616" s="138">
        <v>0</v>
      </c>
      <c r="T616" s="138">
        <f>S616*H616</f>
        <v>0</v>
      </c>
      <c r="U616" s="331" t="s">
        <v>167</v>
      </c>
      <c r="V616" s="1">
        <f t="shared" si="7"/>
        <v>0</v>
      </c>
      <c r="AR616" s="140" t="s">
        <v>205</v>
      </c>
      <c r="AT616" s="140" t="s">
        <v>153</v>
      </c>
      <c r="AU616" s="140" t="s">
        <v>88</v>
      </c>
      <c r="AY616" s="18" t="s">
        <v>150</v>
      </c>
      <c r="BE616" s="141">
        <f>IF(N616="základní",J616,0)</f>
        <v>0</v>
      </c>
      <c r="BF616" s="141">
        <f>IF(N616="snížená",J616,0)</f>
        <v>0</v>
      </c>
      <c r="BG616" s="141">
        <f>IF(N616="zákl. přenesená",J616,0)</f>
        <v>0</v>
      </c>
      <c r="BH616" s="141">
        <f>IF(N616="sníž. přenesená",J616,0)</f>
        <v>0</v>
      </c>
      <c r="BI616" s="141">
        <f>IF(N616="nulová",J616,0)</f>
        <v>0</v>
      </c>
      <c r="BJ616" s="18" t="s">
        <v>88</v>
      </c>
      <c r="BK616" s="141">
        <f>ROUND(I616*H616,2)</f>
        <v>0</v>
      </c>
      <c r="BL616" s="18" t="s">
        <v>205</v>
      </c>
      <c r="BM616" s="140" t="s">
        <v>939</v>
      </c>
    </row>
    <row r="617" spans="2:65" s="1" customFormat="1" ht="29.25" x14ac:dyDescent="0.2">
      <c r="B617" s="33"/>
      <c r="D617" s="143" t="s">
        <v>232</v>
      </c>
      <c r="F617" s="170" t="s">
        <v>940</v>
      </c>
      <c r="I617" s="162"/>
      <c r="L617" s="33"/>
      <c r="M617" s="163"/>
      <c r="U617" s="335"/>
      <c r="V617" s="1" t="str">
        <f t="shared" ref="V617:V619" si="8">IF(U617="investice",J617,"")</f>
        <v/>
      </c>
      <c r="AT617" s="18" t="s">
        <v>232</v>
      </c>
      <c r="AU617" s="18" t="s">
        <v>88</v>
      </c>
    </row>
    <row r="618" spans="2:65" s="13" customFormat="1" ht="11.25" x14ac:dyDescent="0.2">
      <c r="B618" s="148"/>
      <c r="D618" s="143" t="s">
        <v>159</v>
      </c>
      <c r="E618" s="149" t="s">
        <v>19</v>
      </c>
      <c r="F618" s="150" t="s">
        <v>941</v>
      </c>
      <c r="H618" s="151">
        <v>2</v>
      </c>
      <c r="I618" s="152"/>
      <c r="L618" s="148"/>
      <c r="M618" s="153"/>
      <c r="U618" s="333"/>
      <c r="V618" s="1" t="str">
        <f t="shared" si="8"/>
        <v/>
      </c>
      <c r="AT618" s="149" t="s">
        <v>159</v>
      </c>
      <c r="AU618" s="149" t="s">
        <v>88</v>
      </c>
      <c r="AV618" s="13" t="s">
        <v>88</v>
      </c>
      <c r="AW618" s="13" t="s">
        <v>36</v>
      </c>
      <c r="AX618" s="13" t="s">
        <v>75</v>
      </c>
      <c r="AY618" s="149" t="s">
        <v>150</v>
      </c>
    </row>
    <row r="619" spans="2:65" s="14" customFormat="1" ht="11.25" x14ac:dyDescent="0.2">
      <c r="B619" s="154"/>
      <c r="D619" s="143" t="s">
        <v>159</v>
      </c>
      <c r="E619" s="155" t="s">
        <v>19</v>
      </c>
      <c r="F619" s="156" t="s">
        <v>162</v>
      </c>
      <c r="H619" s="157">
        <v>2</v>
      </c>
      <c r="I619" s="158"/>
      <c r="L619" s="154"/>
      <c r="M619" s="182"/>
      <c r="N619" s="183"/>
      <c r="O619" s="183"/>
      <c r="P619" s="183"/>
      <c r="Q619" s="183"/>
      <c r="R619" s="183"/>
      <c r="S619" s="183"/>
      <c r="T619" s="183"/>
      <c r="U619" s="337"/>
      <c r="V619" s="1" t="str">
        <f t="shared" si="8"/>
        <v/>
      </c>
      <c r="AT619" s="155" t="s">
        <v>159</v>
      </c>
      <c r="AU619" s="155" t="s">
        <v>88</v>
      </c>
      <c r="AV619" s="14" t="s">
        <v>157</v>
      </c>
      <c r="AW619" s="14" t="s">
        <v>36</v>
      </c>
      <c r="AX619" s="14" t="s">
        <v>82</v>
      </c>
      <c r="AY619" s="155" t="s">
        <v>150</v>
      </c>
    </row>
    <row r="620" spans="2:65" s="1" customFormat="1" ht="6.95" customHeight="1" x14ac:dyDescent="0.2">
      <c r="B620" s="42"/>
      <c r="C620" s="43"/>
      <c r="D620" s="43"/>
      <c r="E620" s="43"/>
      <c r="F620" s="43"/>
      <c r="G620" s="43"/>
      <c r="H620" s="43"/>
      <c r="I620" s="43"/>
      <c r="J620" s="43"/>
      <c r="K620" s="43"/>
      <c r="L620" s="33"/>
    </row>
  </sheetData>
  <sheetProtection algorithmName="SHA-512" hashValue="adIxroVeABJd8tg/9ljz48P9PAmPIBiLZBfY27FEo3phvrptZvEam0ebKoL3wmFrOHArDcJXoJWwvTT5lDxNUg==" saltValue="TIXS25t2auJDcC51lKXq+g==" spinCount="100000" sheet="1" objects="1" scenarios="1" formatColumns="0" formatRows="0" autoFilter="0"/>
  <autoFilter ref="C103:K619" xr:uid="{00000000-0009-0000-0000-000001000000}"/>
  <mergeCells count="12">
    <mergeCell ref="E96:H96"/>
    <mergeCell ref="L2:V2"/>
    <mergeCell ref="E50:H50"/>
    <mergeCell ref="E52:H52"/>
    <mergeCell ref="E54:H54"/>
    <mergeCell ref="E92:H92"/>
    <mergeCell ref="E94:H94"/>
    <mergeCell ref="E7:H7"/>
    <mergeCell ref="E9:H9"/>
    <mergeCell ref="E11:H11"/>
    <mergeCell ref="E20:H20"/>
    <mergeCell ref="E29:H29"/>
  </mergeCells>
  <hyperlinks>
    <hyperlink ref="F112" r:id="rId1" xr:uid="{00000000-0004-0000-0100-000000000000}"/>
    <hyperlink ref="F119" r:id="rId2" xr:uid="{00000000-0004-0000-0100-000001000000}"/>
    <hyperlink ref="F124" r:id="rId3" xr:uid="{00000000-0004-0000-0100-000002000000}"/>
    <hyperlink ref="F129" r:id="rId4" xr:uid="{00000000-0004-0000-0100-000003000000}"/>
    <hyperlink ref="F134" r:id="rId5" xr:uid="{00000000-0004-0000-0100-000004000000}"/>
    <hyperlink ref="F138" r:id="rId6" xr:uid="{00000000-0004-0000-0100-000005000000}"/>
    <hyperlink ref="F149" r:id="rId7" xr:uid="{00000000-0004-0000-0100-000006000000}"/>
    <hyperlink ref="F154" r:id="rId8" xr:uid="{00000000-0004-0000-0100-000007000000}"/>
    <hyperlink ref="F160" r:id="rId9" xr:uid="{00000000-0004-0000-0100-000008000000}"/>
    <hyperlink ref="F162" r:id="rId10" xr:uid="{00000000-0004-0000-0100-000009000000}"/>
    <hyperlink ref="F165" r:id="rId11" xr:uid="{00000000-0004-0000-0100-00000A000000}"/>
    <hyperlink ref="F167" r:id="rId12" xr:uid="{00000000-0004-0000-0100-00000B000000}"/>
    <hyperlink ref="F171" r:id="rId13" xr:uid="{00000000-0004-0000-0100-00000C000000}"/>
    <hyperlink ref="F174" r:id="rId14" xr:uid="{00000000-0004-0000-0100-00000D000000}"/>
    <hyperlink ref="F178" r:id="rId15" xr:uid="{00000000-0004-0000-0100-00000E000000}"/>
    <hyperlink ref="F190" r:id="rId16" xr:uid="{00000000-0004-0000-0100-00000F000000}"/>
    <hyperlink ref="F195" r:id="rId17" xr:uid="{00000000-0004-0000-0100-000010000000}"/>
    <hyperlink ref="F199" r:id="rId18" xr:uid="{00000000-0004-0000-0100-000011000000}"/>
    <hyperlink ref="F203" r:id="rId19" xr:uid="{00000000-0004-0000-0100-000012000000}"/>
    <hyperlink ref="F208" r:id="rId20" xr:uid="{00000000-0004-0000-0100-000013000000}"/>
    <hyperlink ref="F212" r:id="rId21" xr:uid="{00000000-0004-0000-0100-000014000000}"/>
    <hyperlink ref="F215" r:id="rId22" xr:uid="{00000000-0004-0000-0100-000015000000}"/>
    <hyperlink ref="F217" r:id="rId23" xr:uid="{00000000-0004-0000-0100-000016000000}"/>
    <hyperlink ref="F219" r:id="rId24" xr:uid="{00000000-0004-0000-0100-000017000000}"/>
    <hyperlink ref="F223" r:id="rId25" xr:uid="{00000000-0004-0000-0100-000018000000}"/>
    <hyperlink ref="F228" r:id="rId26" xr:uid="{00000000-0004-0000-0100-000019000000}"/>
    <hyperlink ref="F236" r:id="rId27" xr:uid="{00000000-0004-0000-0100-00001A000000}"/>
    <hyperlink ref="F242" r:id="rId28" xr:uid="{00000000-0004-0000-0100-00001B000000}"/>
    <hyperlink ref="F254" r:id="rId29" xr:uid="{00000000-0004-0000-0100-00001C000000}"/>
    <hyperlink ref="F256" r:id="rId30" xr:uid="{00000000-0004-0000-0100-00001D000000}"/>
    <hyperlink ref="F258" r:id="rId31" xr:uid="{00000000-0004-0000-0100-00001E000000}"/>
    <hyperlink ref="F266" r:id="rId32" xr:uid="{00000000-0004-0000-0100-00001F000000}"/>
    <hyperlink ref="F268" r:id="rId33" xr:uid="{00000000-0004-0000-0100-000020000000}"/>
    <hyperlink ref="F270" r:id="rId34" xr:uid="{00000000-0004-0000-0100-000021000000}"/>
    <hyperlink ref="F274" r:id="rId35" xr:uid="{00000000-0004-0000-0100-000022000000}"/>
    <hyperlink ref="F278" r:id="rId36" xr:uid="{00000000-0004-0000-0100-000023000000}"/>
    <hyperlink ref="F280" r:id="rId37" xr:uid="{00000000-0004-0000-0100-000024000000}"/>
    <hyperlink ref="F287" r:id="rId38" xr:uid="{00000000-0004-0000-0100-000025000000}"/>
    <hyperlink ref="F297" r:id="rId39" xr:uid="{00000000-0004-0000-0100-000026000000}"/>
    <hyperlink ref="F305" r:id="rId40" xr:uid="{00000000-0004-0000-0100-000027000000}"/>
    <hyperlink ref="F307" r:id="rId41" xr:uid="{00000000-0004-0000-0100-000028000000}"/>
    <hyperlink ref="F309" r:id="rId42" xr:uid="{00000000-0004-0000-0100-000029000000}"/>
    <hyperlink ref="F311" r:id="rId43" xr:uid="{00000000-0004-0000-0100-00002A000000}"/>
    <hyperlink ref="F318" r:id="rId44" xr:uid="{00000000-0004-0000-0100-00002B000000}"/>
    <hyperlink ref="F322" r:id="rId45" xr:uid="{00000000-0004-0000-0100-00002C000000}"/>
    <hyperlink ref="F327" r:id="rId46" xr:uid="{00000000-0004-0000-0100-00002D000000}"/>
    <hyperlink ref="F349" r:id="rId47" xr:uid="{00000000-0004-0000-0100-00002E000000}"/>
    <hyperlink ref="F353" r:id="rId48" xr:uid="{00000000-0004-0000-0100-00002F000000}"/>
    <hyperlink ref="F365" r:id="rId49" xr:uid="{00000000-0004-0000-0100-000030000000}"/>
    <hyperlink ref="F376" r:id="rId50" xr:uid="{00000000-0004-0000-0100-000031000000}"/>
    <hyperlink ref="F380" r:id="rId51" xr:uid="{00000000-0004-0000-0100-000032000000}"/>
    <hyperlink ref="F384" r:id="rId52" xr:uid="{00000000-0004-0000-0100-000033000000}"/>
    <hyperlink ref="F387" r:id="rId53" xr:uid="{00000000-0004-0000-0100-000034000000}"/>
    <hyperlink ref="F390" r:id="rId54" xr:uid="{00000000-0004-0000-0100-000035000000}"/>
    <hyperlink ref="F394" r:id="rId55" xr:uid="{00000000-0004-0000-0100-000036000000}"/>
    <hyperlink ref="F396" r:id="rId56" xr:uid="{00000000-0004-0000-0100-000037000000}"/>
    <hyperlink ref="F399" r:id="rId57" xr:uid="{00000000-0004-0000-0100-000038000000}"/>
    <hyperlink ref="F404" r:id="rId58" xr:uid="{00000000-0004-0000-0100-000039000000}"/>
    <hyperlink ref="F409" r:id="rId59" xr:uid="{00000000-0004-0000-0100-00003A000000}"/>
    <hyperlink ref="F411" r:id="rId60" xr:uid="{00000000-0004-0000-0100-00003B000000}"/>
    <hyperlink ref="F416" r:id="rId61" xr:uid="{00000000-0004-0000-0100-00003C000000}"/>
    <hyperlink ref="F423" r:id="rId62" xr:uid="{00000000-0004-0000-0100-00003D000000}"/>
    <hyperlink ref="F425" r:id="rId63" xr:uid="{00000000-0004-0000-0100-00003E000000}"/>
    <hyperlink ref="F429" r:id="rId64" xr:uid="{00000000-0004-0000-0100-00003F000000}"/>
    <hyperlink ref="F433" r:id="rId65" xr:uid="{00000000-0004-0000-0100-000040000000}"/>
    <hyperlink ref="F445" r:id="rId66" xr:uid="{00000000-0004-0000-0100-000041000000}"/>
    <hyperlink ref="F448" r:id="rId67" xr:uid="{00000000-0004-0000-0100-000042000000}"/>
    <hyperlink ref="F452" r:id="rId68" xr:uid="{00000000-0004-0000-0100-000043000000}"/>
    <hyperlink ref="F476" r:id="rId69" xr:uid="{00000000-0004-0000-0100-000044000000}"/>
    <hyperlink ref="F479" r:id="rId70" xr:uid="{00000000-0004-0000-0100-000045000000}"/>
    <hyperlink ref="F485" r:id="rId71" xr:uid="{00000000-0004-0000-0100-000046000000}"/>
    <hyperlink ref="F488" r:id="rId72" xr:uid="{00000000-0004-0000-0100-000047000000}"/>
    <hyperlink ref="F495" r:id="rId73" xr:uid="{00000000-0004-0000-0100-000048000000}"/>
    <hyperlink ref="F500" r:id="rId74" xr:uid="{00000000-0004-0000-0100-000049000000}"/>
    <hyperlink ref="F513" r:id="rId75" xr:uid="{00000000-0004-0000-0100-00004A000000}"/>
    <hyperlink ref="F525" r:id="rId76" xr:uid="{00000000-0004-0000-0100-00004B000000}"/>
    <hyperlink ref="F534" r:id="rId77" xr:uid="{00000000-0004-0000-0100-00004C000000}"/>
    <hyperlink ref="F543" r:id="rId78" xr:uid="{00000000-0004-0000-0100-00004D000000}"/>
    <hyperlink ref="F546" r:id="rId79" xr:uid="{00000000-0004-0000-0100-00004E000000}"/>
    <hyperlink ref="F548" r:id="rId80" xr:uid="{00000000-0004-0000-0100-00004F000000}"/>
    <hyperlink ref="F560" r:id="rId81" xr:uid="{00000000-0004-0000-0100-000050000000}"/>
    <hyperlink ref="F564" r:id="rId82" xr:uid="{00000000-0004-0000-0100-000051000000}"/>
    <hyperlink ref="F573" r:id="rId83" xr:uid="{00000000-0004-0000-0100-000052000000}"/>
    <hyperlink ref="F581" r:id="rId84" xr:uid="{00000000-0004-0000-0100-000053000000}"/>
    <hyperlink ref="F584" r:id="rId85" xr:uid="{00000000-0004-0000-0100-000054000000}"/>
    <hyperlink ref="F589" r:id="rId86" xr:uid="{00000000-0004-0000-0100-000055000000}"/>
    <hyperlink ref="F591" r:id="rId87" xr:uid="{00000000-0004-0000-0100-000056000000}"/>
    <hyperlink ref="F615" r:id="rId88" xr:uid="{00000000-0004-0000-0100-00005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5"/>
  <sheetViews>
    <sheetView showGridLines="0" workbookViewId="0">
      <selection activeCell="X91" sqref="X91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92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106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6" t="str">
        <f>'Rekapitulace stavby'!K6</f>
        <v>Rekonstrukce bytových jednotek MČ Lidická 40, 15000 Praha 5, b.j.č. 9 - revize 3</v>
      </c>
      <c r="F7" s="317"/>
      <c r="G7" s="317"/>
      <c r="H7" s="317"/>
      <c r="L7" s="21"/>
    </row>
    <row r="8" spans="2:46" ht="12" customHeight="1" x14ac:dyDescent="0.2">
      <c r="B8" s="21"/>
      <c r="D8" s="28" t="s">
        <v>107</v>
      </c>
      <c r="L8" s="21"/>
    </row>
    <row r="9" spans="2:46" s="1" customFormat="1" ht="16.5" customHeight="1" x14ac:dyDescent="0.2">
      <c r="B9" s="33"/>
      <c r="E9" s="316" t="s">
        <v>108</v>
      </c>
      <c r="F9" s="318"/>
      <c r="G9" s="318"/>
      <c r="H9" s="318"/>
      <c r="L9" s="33"/>
    </row>
    <row r="10" spans="2:46" s="1" customFormat="1" ht="12" customHeight="1" x14ac:dyDescent="0.2">
      <c r="B10" s="33"/>
      <c r="D10" s="28" t="s">
        <v>109</v>
      </c>
      <c r="L10" s="33"/>
    </row>
    <row r="11" spans="2:46" s="1" customFormat="1" ht="16.5" customHeight="1" x14ac:dyDescent="0.2">
      <c r="B11" s="33"/>
      <c r="E11" s="275" t="s">
        <v>942</v>
      </c>
      <c r="F11" s="318"/>
      <c r="G11" s="318"/>
      <c r="H11" s="318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25. 4. 2024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9" t="str">
        <f>'Rekapitulace stavby'!E14</f>
        <v>Vyplň údaj</v>
      </c>
      <c r="F20" s="300"/>
      <c r="G20" s="300"/>
      <c r="H20" s="300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5" t="s">
        <v>40</v>
      </c>
      <c r="F29" s="305"/>
      <c r="G29" s="305"/>
      <c r="H29" s="305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ROUND(J89,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ROUND((SUM(BE89:BE124)),  2)</f>
        <v>0</v>
      </c>
      <c r="I35" s="92">
        <v>0.21</v>
      </c>
      <c r="J35" s="82">
        <f>ROUND(((SUM(BE89:BE124))*I35),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ROUND((SUM(BF89:BF124)),  2)</f>
        <v>0</v>
      </c>
      <c r="I36" s="92">
        <v>0.12</v>
      </c>
      <c r="J36" s="82">
        <f>ROUND(((SUM(BF89:BF124))*I36),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ROUND((SUM(BG89:BG124)),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ROUND((SUM(BH89:BH124)),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ROUND((SUM(BI89:BI124)),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111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6" t="str">
        <f>E7</f>
        <v>Rekonstrukce bytových jednotek MČ Lidická 40, 15000 Praha 5, b.j.č. 9 - revize 3</v>
      </c>
      <c r="F50" s="317"/>
      <c r="G50" s="317"/>
      <c r="H50" s="317"/>
      <c r="L50" s="33"/>
    </row>
    <row r="51" spans="2:47" ht="12" customHeight="1" x14ac:dyDescent="0.2">
      <c r="B51" s="21"/>
      <c r="C51" s="28" t="s">
        <v>107</v>
      </c>
      <c r="L51" s="21"/>
    </row>
    <row r="52" spans="2:47" s="1" customFormat="1" ht="16.5" customHeight="1" x14ac:dyDescent="0.2">
      <c r="B52" s="33"/>
      <c r="E52" s="316" t="s">
        <v>108</v>
      </c>
      <c r="F52" s="318"/>
      <c r="G52" s="318"/>
      <c r="H52" s="318"/>
      <c r="L52" s="33"/>
    </row>
    <row r="53" spans="2:47" s="1" customFormat="1" ht="12" customHeight="1" x14ac:dyDescent="0.2">
      <c r="B53" s="33"/>
      <c r="C53" s="28" t="s">
        <v>109</v>
      </c>
      <c r="L53" s="33"/>
    </row>
    <row r="54" spans="2:47" s="1" customFormat="1" ht="16.5" customHeight="1" x14ac:dyDescent="0.2">
      <c r="B54" s="33"/>
      <c r="E54" s="275" t="str">
        <f>E11</f>
        <v>ZTI - Zdravotně technické instalace</v>
      </c>
      <c r="F54" s="318"/>
      <c r="G54" s="318"/>
      <c r="H54" s="318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Lidická 40, 15000 Praha 5</v>
      </c>
      <c r="I56" s="28" t="s">
        <v>23</v>
      </c>
      <c r="J56" s="50" t="str">
        <f>IF(J14="","",J14)</f>
        <v>25. 4. 2024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112</v>
      </c>
      <c r="D61" s="93"/>
      <c r="E61" s="93"/>
      <c r="F61" s="93"/>
      <c r="G61" s="93"/>
      <c r="H61" s="93"/>
      <c r="I61" s="93"/>
      <c r="J61" s="100" t="s">
        <v>113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J89</f>
        <v>0</v>
      </c>
      <c r="L63" s="33"/>
      <c r="AU63" s="18" t="s">
        <v>114</v>
      </c>
    </row>
    <row r="64" spans="2:47" s="8" customFormat="1" ht="24.95" customHeight="1" x14ac:dyDescent="0.2">
      <c r="B64" s="102"/>
      <c r="D64" s="103" t="s">
        <v>943</v>
      </c>
      <c r="E64" s="104"/>
      <c r="F64" s="104"/>
      <c r="G64" s="104"/>
      <c r="H64" s="104"/>
      <c r="I64" s="104"/>
      <c r="J64" s="105">
        <f>J90</f>
        <v>0</v>
      </c>
      <c r="L64" s="102"/>
    </row>
    <row r="65" spans="2:12" s="8" customFormat="1" ht="24.95" customHeight="1" x14ac:dyDescent="0.2">
      <c r="B65" s="102"/>
      <c r="D65" s="103" t="s">
        <v>944</v>
      </c>
      <c r="E65" s="104"/>
      <c r="F65" s="104"/>
      <c r="G65" s="104"/>
      <c r="H65" s="104"/>
      <c r="I65" s="104"/>
      <c r="J65" s="105">
        <f>J99</f>
        <v>0</v>
      </c>
      <c r="L65" s="102"/>
    </row>
    <row r="66" spans="2:12" s="8" customFormat="1" ht="24.95" customHeight="1" x14ac:dyDescent="0.2">
      <c r="B66" s="102"/>
      <c r="D66" s="103" t="s">
        <v>945</v>
      </c>
      <c r="E66" s="104"/>
      <c r="F66" s="104"/>
      <c r="G66" s="104"/>
      <c r="H66" s="104"/>
      <c r="I66" s="104"/>
      <c r="J66" s="105">
        <f>J107</f>
        <v>0</v>
      </c>
      <c r="L66" s="102"/>
    </row>
    <row r="67" spans="2:12" s="8" customFormat="1" ht="24.95" customHeight="1" x14ac:dyDescent="0.2">
      <c r="B67" s="102"/>
      <c r="D67" s="103" t="s">
        <v>946</v>
      </c>
      <c r="E67" s="104"/>
      <c r="F67" s="104"/>
      <c r="G67" s="104"/>
      <c r="H67" s="104"/>
      <c r="I67" s="104"/>
      <c r="J67" s="105">
        <f>J122</f>
        <v>0</v>
      </c>
      <c r="L67" s="102"/>
    </row>
    <row r="68" spans="2:12" s="1" customFormat="1" ht="21.75" customHeight="1" x14ac:dyDescent="0.2">
      <c r="B68" s="33"/>
      <c r="L68" s="33"/>
    </row>
    <row r="69" spans="2:12" s="1" customFormat="1" ht="6.95" customHeight="1" x14ac:dyDescent="0.2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3" spans="2:12" s="1" customFormat="1" ht="6.95" customHeight="1" x14ac:dyDescent="0.2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4.95" customHeight="1" x14ac:dyDescent="0.2">
      <c r="B74" s="33"/>
      <c r="C74" s="22" t="s">
        <v>134</v>
      </c>
      <c r="L74" s="33"/>
    </row>
    <row r="75" spans="2:12" s="1" customFormat="1" ht="6.95" customHeight="1" x14ac:dyDescent="0.2">
      <c r="B75" s="33"/>
      <c r="L75" s="33"/>
    </row>
    <row r="76" spans="2:12" s="1" customFormat="1" ht="12" customHeight="1" x14ac:dyDescent="0.2">
      <c r="B76" s="33"/>
      <c r="C76" s="28" t="s">
        <v>16</v>
      </c>
      <c r="L76" s="33"/>
    </row>
    <row r="77" spans="2:12" s="1" customFormat="1" ht="16.5" customHeight="1" x14ac:dyDescent="0.2">
      <c r="B77" s="33"/>
      <c r="E77" s="316" t="str">
        <f>E7</f>
        <v>Rekonstrukce bytových jednotek MČ Lidická 40, 15000 Praha 5, b.j.č. 9 - revize 3</v>
      </c>
      <c r="F77" s="317"/>
      <c r="G77" s="317"/>
      <c r="H77" s="317"/>
      <c r="L77" s="33"/>
    </row>
    <row r="78" spans="2:12" ht="12" customHeight="1" x14ac:dyDescent="0.2">
      <c r="B78" s="21"/>
      <c r="C78" s="28" t="s">
        <v>107</v>
      </c>
      <c r="L78" s="21"/>
    </row>
    <row r="79" spans="2:12" s="1" customFormat="1" ht="16.5" customHeight="1" x14ac:dyDescent="0.2">
      <c r="B79" s="33"/>
      <c r="E79" s="316" t="s">
        <v>108</v>
      </c>
      <c r="F79" s="318"/>
      <c r="G79" s="318"/>
      <c r="H79" s="318"/>
      <c r="L79" s="33"/>
    </row>
    <row r="80" spans="2:12" s="1" customFormat="1" ht="12" customHeight="1" x14ac:dyDescent="0.2">
      <c r="B80" s="33"/>
      <c r="C80" s="28" t="s">
        <v>109</v>
      </c>
      <c r="L80" s="33"/>
    </row>
    <row r="81" spans="2:65" s="1" customFormat="1" ht="16.5" customHeight="1" x14ac:dyDescent="0.2">
      <c r="B81" s="33"/>
      <c r="E81" s="275" t="str">
        <f>E11</f>
        <v>ZTI - Zdravotně technické instalace</v>
      </c>
      <c r="F81" s="318"/>
      <c r="G81" s="318"/>
      <c r="H81" s="318"/>
      <c r="L81" s="33"/>
    </row>
    <row r="82" spans="2:65" s="1" customFormat="1" ht="6.95" customHeight="1" x14ac:dyDescent="0.2">
      <c r="B82" s="33"/>
      <c r="L82" s="33"/>
    </row>
    <row r="83" spans="2:65" s="1" customFormat="1" ht="12" customHeight="1" x14ac:dyDescent="0.2">
      <c r="B83" s="33"/>
      <c r="C83" s="28" t="s">
        <v>21</v>
      </c>
      <c r="F83" s="26" t="str">
        <f>F14</f>
        <v>Lidická 40, 15000 Praha 5</v>
      </c>
      <c r="I83" s="28" t="s">
        <v>23</v>
      </c>
      <c r="J83" s="50" t="str">
        <f>IF(J14="","",J14)</f>
        <v>25. 4. 2024</v>
      </c>
      <c r="L83" s="33"/>
    </row>
    <row r="84" spans="2:65" s="1" customFormat="1" ht="6.95" customHeight="1" x14ac:dyDescent="0.2">
      <c r="B84" s="33"/>
      <c r="L84" s="33"/>
    </row>
    <row r="85" spans="2:65" s="1" customFormat="1" ht="15.2" customHeight="1" x14ac:dyDescent="0.2">
      <c r="B85" s="33"/>
      <c r="C85" s="28" t="s">
        <v>25</v>
      </c>
      <c r="F85" s="26" t="str">
        <f>E17</f>
        <v>Městská část Praha 5</v>
      </c>
      <c r="I85" s="28" t="s">
        <v>33</v>
      </c>
      <c r="J85" s="31" t="str">
        <f>E23</f>
        <v>Boa projekt s.r.o.</v>
      </c>
      <c r="L85" s="33"/>
    </row>
    <row r="86" spans="2:65" s="1" customFormat="1" ht="15.2" customHeight="1" x14ac:dyDescent="0.2">
      <c r="B86" s="33"/>
      <c r="C86" s="28" t="s">
        <v>31</v>
      </c>
      <c r="F86" s="26" t="str">
        <f>IF(E20="","",E20)</f>
        <v>Vyplň údaj</v>
      </c>
      <c r="I86" s="28" t="s">
        <v>37</v>
      </c>
      <c r="J86" s="31" t="str">
        <f>E26</f>
        <v xml:space="preserve"> </v>
      </c>
      <c r="L86" s="33"/>
    </row>
    <row r="87" spans="2:65" s="1" customFormat="1" ht="10.35" customHeight="1" x14ac:dyDescent="0.2">
      <c r="B87" s="33"/>
      <c r="L87" s="33"/>
    </row>
    <row r="88" spans="2:65" s="10" customFormat="1" ht="29.25" customHeight="1" x14ac:dyDescent="0.2">
      <c r="B88" s="110"/>
      <c r="C88" s="111" t="s">
        <v>135</v>
      </c>
      <c r="D88" s="112" t="s">
        <v>60</v>
      </c>
      <c r="E88" s="112" t="s">
        <v>56</v>
      </c>
      <c r="F88" s="112" t="s">
        <v>57</v>
      </c>
      <c r="G88" s="112" t="s">
        <v>136</v>
      </c>
      <c r="H88" s="112" t="s">
        <v>137</v>
      </c>
      <c r="I88" s="112" t="s">
        <v>138</v>
      </c>
      <c r="J88" s="112" t="s">
        <v>113</v>
      </c>
      <c r="K88" s="113" t="s">
        <v>139</v>
      </c>
      <c r="L88" s="110"/>
      <c r="M88" s="56" t="s">
        <v>19</v>
      </c>
      <c r="N88" s="57" t="s">
        <v>45</v>
      </c>
      <c r="O88" s="57" t="s">
        <v>140</v>
      </c>
      <c r="P88" s="57" t="s">
        <v>141</v>
      </c>
      <c r="Q88" s="57" t="s">
        <v>142</v>
      </c>
      <c r="R88" s="57" t="s">
        <v>143</v>
      </c>
      <c r="S88" s="57" t="s">
        <v>144</v>
      </c>
      <c r="T88" s="57" t="s">
        <v>145</v>
      </c>
      <c r="U88" s="328" t="s">
        <v>1374</v>
      </c>
    </row>
    <row r="89" spans="2:65" s="1" customFormat="1" ht="22.9" customHeight="1" x14ac:dyDescent="0.25">
      <c r="B89" s="33"/>
      <c r="C89" s="61" t="s">
        <v>147</v>
      </c>
      <c r="J89" s="114">
        <f>BK89</f>
        <v>0</v>
      </c>
      <c r="L89" s="33"/>
      <c r="M89" s="59"/>
      <c r="N89" s="51"/>
      <c r="O89" s="51"/>
      <c r="P89" s="115">
        <f>P90+P99+P107+P122</f>
        <v>0</v>
      </c>
      <c r="Q89" s="51"/>
      <c r="R89" s="115">
        <f>R90+R99+R107+R122</f>
        <v>0</v>
      </c>
      <c r="S89" s="51"/>
      <c r="T89" s="115">
        <f>T90+T99+T107+T122</f>
        <v>0</v>
      </c>
      <c r="U89" s="329">
        <f>SUM(V89:V666)</f>
        <v>0</v>
      </c>
      <c r="AT89" s="18" t="s">
        <v>74</v>
      </c>
      <c r="AU89" s="18" t="s">
        <v>114</v>
      </c>
      <c r="BK89" s="116">
        <f>BK90+BK99+BK107+BK122</f>
        <v>0</v>
      </c>
    </row>
    <row r="90" spans="2:65" s="11" customFormat="1" ht="25.9" customHeight="1" x14ac:dyDescent="0.2">
      <c r="B90" s="117"/>
      <c r="D90" s="118" t="s">
        <v>74</v>
      </c>
      <c r="E90" s="119" t="s">
        <v>947</v>
      </c>
      <c r="F90" s="119" t="s">
        <v>948</v>
      </c>
      <c r="I90" s="120"/>
      <c r="J90" s="121">
        <f>BK90</f>
        <v>0</v>
      </c>
      <c r="L90" s="117"/>
      <c r="M90" s="122"/>
      <c r="P90" s="123">
        <f>SUM(P91:P98)</f>
        <v>0</v>
      </c>
      <c r="R90" s="123">
        <f>SUM(R91:R98)</f>
        <v>0</v>
      </c>
      <c r="T90" s="123">
        <f>SUM(T91:T98)</f>
        <v>0</v>
      </c>
      <c r="U90" s="330"/>
      <c r="V90" s="1" t="str">
        <f t="shared" ref="V90:V124" si="0">IF(U90="investice",J90,"")</f>
        <v/>
      </c>
      <c r="AR90" s="118" t="s">
        <v>82</v>
      </c>
      <c r="AT90" s="125" t="s">
        <v>74</v>
      </c>
      <c r="AU90" s="125" t="s">
        <v>75</v>
      </c>
      <c r="AY90" s="118" t="s">
        <v>150</v>
      </c>
      <c r="BK90" s="126">
        <f>SUM(BK91:BK98)</f>
        <v>0</v>
      </c>
    </row>
    <row r="91" spans="2:65" s="1" customFormat="1" ht="16.5" customHeight="1" x14ac:dyDescent="0.2">
      <c r="B91" s="33"/>
      <c r="C91" s="129" t="s">
        <v>82</v>
      </c>
      <c r="D91" s="129" t="s">
        <v>153</v>
      </c>
      <c r="E91" s="130" t="s">
        <v>949</v>
      </c>
      <c r="F91" s="131" t="s">
        <v>950</v>
      </c>
      <c r="G91" s="132" t="s">
        <v>951</v>
      </c>
      <c r="H91" s="133">
        <v>2</v>
      </c>
      <c r="I91" s="134"/>
      <c r="J91" s="135">
        <f t="shared" ref="J91:J98" si="1">ROUND(I91*H91,2)</f>
        <v>0</v>
      </c>
      <c r="K91" s="131" t="s">
        <v>19</v>
      </c>
      <c r="L91" s="33"/>
      <c r="M91" s="136" t="s">
        <v>19</v>
      </c>
      <c r="N91" s="137" t="s">
        <v>47</v>
      </c>
      <c r="P91" s="138">
        <f t="shared" ref="P91:P98" si="2">O91*H91</f>
        <v>0</v>
      </c>
      <c r="Q91" s="138">
        <v>0</v>
      </c>
      <c r="R91" s="138">
        <f t="shared" ref="R91:R98" si="3">Q91*H91</f>
        <v>0</v>
      </c>
      <c r="S91" s="138">
        <v>0</v>
      </c>
      <c r="T91" s="138">
        <f t="shared" ref="T91:T98" si="4">S91*H91</f>
        <v>0</v>
      </c>
      <c r="U91" s="331" t="s">
        <v>19</v>
      </c>
      <c r="V91" s="1" t="str">
        <f t="shared" si="0"/>
        <v/>
      </c>
      <c r="AR91" s="140" t="s">
        <v>157</v>
      </c>
      <c r="AT91" s="140" t="s">
        <v>153</v>
      </c>
      <c r="AU91" s="140" t="s">
        <v>82</v>
      </c>
      <c r="AY91" s="18" t="s">
        <v>150</v>
      </c>
      <c r="BE91" s="141">
        <f t="shared" ref="BE91:BE98" si="5">IF(N91="základní",J91,0)</f>
        <v>0</v>
      </c>
      <c r="BF91" s="141">
        <f t="shared" ref="BF91:BF98" si="6">IF(N91="snížená",J91,0)</f>
        <v>0</v>
      </c>
      <c r="BG91" s="141">
        <f t="shared" ref="BG91:BG98" si="7">IF(N91="zákl. přenesená",J91,0)</f>
        <v>0</v>
      </c>
      <c r="BH91" s="141">
        <f t="shared" ref="BH91:BH98" si="8">IF(N91="sníž. přenesená",J91,0)</f>
        <v>0</v>
      </c>
      <c r="BI91" s="141">
        <f t="shared" ref="BI91:BI98" si="9">IF(N91="nulová",J91,0)</f>
        <v>0</v>
      </c>
      <c r="BJ91" s="18" t="s">
        <v>88</v>
      </c>
      <c r="BK91" s="141">
        <f t="shared" ref="BK91:BK98" si="10">ROUND(I91*H91,2)</f>
        <v>0</v>
      </c>
      <c r="BL91" s="18" t="s">
        <v>157</v>
      </c>
      <c r="BM91" s="140" t="s">
        <v>88</v>
      </c>
    </row>
    <row r="92" spans="2:65" s="1" customFormat="1" ht="16.5" customHeight="1" x14ac:dyDescent="0.2">
      <c r="B92" s="33"/>
      <c r="C92" s="129" t="s">
        <v>88</v>
      </c>
      <c r="D92" s="129" t="s">
        <v>153</v>
      </c>
      <c r="E92" s="130" t="s">
        <v>952</v>
      </c>
      <c r="F92" s="131" t="s">
        <v>953</v>
      </c>
      <c r="G92" s="132" t="s">
        <v>954</v>
      </c>
      <c r="H92" s="133">
        <v>6.5</v>
      </c>
      <c r="I92" s="134"/>
      <c r="J92" s="135">
        <f t="shared" si="1"/>
        <v>0</v>
      </c>
      <c r="K92" s="131" t="s">
        <v>19</v>
      </c>
      <c r="L92" s="33"/>
      <c r="M92" s="136" t="s">
        <v>19</v>
      </c>
      <c r="N92" s="137" t="s">
        <v>47</v>
      </c>
      <c r="P92" s="138">
        <f t="shared" si="2"/>
        <v>0</v>
      </c>
      <c r="Q92" s="138">
        <v>0</v>
      </c>
      <c r="R92" s="138">
        <f t="shared" si="3"/>
        <v>0</v>
      </c>
      <c r="S92" s="138">
        <v>0</v>
      </c>
      <c r="T92" s="138">
        <f t="shared" si="4"/>
        <v>0</v>
      </c>
      <c r="U92" s="331" t="s">
        <v>19</v>
      </c>
      <c r="V92" s="1" t="str">
        <f t="shared" si="0"/>
        <v/>
      </c>
      <c r="AR92" s="140" t="s">
        <v>157</v>
      </c>
      <c r="AT92" s="140" t="s">
        <v>153</v>
      </c>
      <c r="AU92" s="140" t="s">
        <v>82</v>
      </c>
      <c r="AY92" s="18" t="s">
        <v>150</v>
      </c>
      <c r="BE92" s="141">
        <f t="shared" si="5"/>
        <v>0</v>
      </c>
      <c r="BF92" s="141">
        <f t="shared" si="6"/>
        <v>0</v>
      </c>
      <c r="BG92" s="141">
        <f t="shared" si="7"/>
        <v>0</v>
      </c>
      <c r="BH92" s="141">
        <f t="shared" si="8"/>
        <v>0</v>
      </c>
      <c r="BI92" s="141">
        <f t="shared" si="9"/>
        <v>0</v>
      </c>
      <c r="BJ92" s="18" t="s">
        <v>88</v>
      </c>
      <c r="BK92" s="141">
        <f t="shared" si="10"/>
        <v>0</v>
      </c>
      <c r="BL92" s="18" t="s">
        <v>157</v>
      </c>
      <c r="BM92" s="140" t="s">
        <v>157</v>
      </c>
    </row>
    <row r="93" spans="2:65" s="1" customFormat="1" ht="16.5" customHeight="1" x14ac:dyDescent="0.2">
      <c r="B93" s="33"/>
      <c r="C93" s="129" t="s">
        <v>151</v>
      </c>
      <c r="D93" s="129" t="s">
        <v>153</v>
      </c>
      <c r="E93" s="130" t="s">
        <v>955</v>
      </c>
      <c r="F93" s="131" t="s">
        <v>956</v>
      </c>
      <c r="G93" s="132" t="s">
        <v>951</v>
      </c>
      <c r="H93" s="133">
        <v>13</v>
      </c>
      <c r="I93" s="134"/>
      <c r="J93" s="135">
        <f t="shared" si="1"/>
        <v>0</v>
      </c>
      <c r="K93" s="131" t="s">
        <v>19</v>
      </c>
      <c r="L93" s="33"/>
      <c r="M93" s="136" t="s">
        <v>19</v>
      </c>
      <c r="N93" s="137" t="s">
        <v>47</v>
      </c>
      <c r="P93" s="138">
        <f t="shared" si="2"/>
        <v>0</v>
      </c>
      <c r="Q93" s="138">
        <v>0</v>
      </c>
      <c r="R93" s="138">
        <f t="shared" si="3"/>
        <v>0</v>
      </c>
      <c r="S93" s="138">
        <v>0</v>
      </c>
      <c r="T93" s="138">
        <f t="shared" si="4"/>
        <v>0</v>
      </c>
      <c r="U93" s="331" t="s">
        <v>19</v>
      </c>
      <c r="V93" s="1" t="str">
        <f t="shared" si="0"/>
        <v/>
      </c>
      <c r="AR93" s="140" t="s">
        <v>157</v>
      </c>
      <c r="AT93" s="140" t="s">
        <v>153</v>
      </c>
      <c r="AU93" s="140" t="s">
        <v>82</v>
      </c>
      <c r="AY93" s="18" t="s">
        <v>150</v>
      </c>
      <c r="BE93" s="141">
        <f t="shared" si="5"/>
        <v>0</v>
      </c>
      <c r="BF93" s="141">
        <f t="shared" si="6"/>
        <v>0</v>
      </c>
      <c r="BG93" s="141">
        <f t="shared" si="7"/>
        <v>0</v>
      </c>
      <c r="BH93" s="141">
        <f t="shared" si="8"/>
        <v>0</v>
      </c>
      <c r="BI93" s="141">
        <f t="shared" si="9"/>
        <v>0</v>
      </c>
      <c r="BJ93" s="18" t="s">
        <v>88</v>
      </c>
      <c r="BK93" s="141">
        <f t="shared" si="10"/>
        <v>0</v>
      </c>
      <c r="BL93" s="18" t="s">
        <v>157</v>
      </c>
      <c r="BM93" s="140" t="s">
        <v>182</v>
      </c>
    </row>
    <row r="94" spans="2:65" s="1" customFormat="1" ht="16.5" customHeight="1" x14ac:dyDescent="0.2">
      <c r="B94" s="33"/>
      <c r="C94" s="129" t="s">
        <v>157</v>
      </c>
      <c r="D94" s="129" t="s">
        <v>153</v>
      </c>
      <c r="E94" s="130" t="s">
        <v>957</v>
      </c>
      <c r="F94" s="131" t="s">
        <v>958</v>
      </c>
      <c r="G94" s="132" t="s">
        <v>954</v>
      </c>
      <c r="H94" s="133">
        <v>4</v>
      </c>
      <c r="I94" s="134"/>
      <c r="J94" s="135">
        <f t="shared" si="1"/>
        <v>0</v>
      </c>
      <c r="K94" s="131" t="s">
        <v>19</v>
      </c>
      <c r="L94" s="33"/>
      <c r="M94" s="136" t="s">
        <v>19</v>
      </c>
      <c r="N94" s="137" t="s">
        <v>47</v>
      </c>
      <c r="P94" s="138">
        <f t="shared" si="2"/>
        <v>0</v>
      </c>
      <c r="Q94" s="138">
        <v>0</v>
      </c>
      <c r="R94" s="138">
        <f t="shared" si="3"/>
        <v>0</v>
      </c>
      <c r="S94" s="138">
        <v>0</v>
      </c>
      <c r="T94" s="138">
        <f t="shared" si="4"/>
        <v>0</v>
      </c>
      <c r="U94" s="331" t="s">
        <v>167</v>
      </c>
      <c r="V94" s="1">
        <f t="shared" si="0"/>
        <v>0</v>
      </c>
      <c r="AR94" s="140" t="s">
        <v>157</v>
      </c>
      <c r="AT94" s="140" t="s">
        <v>153</v>
      </c>
      <c r="AU94" s="140" t="s">
        <v>82</v>
      </c>
      <c r="AY94" s="18" t="s">
        <v>150</v>
      </c>
      <c r="BE94" s="141">
        <f t="shared" si="5"/>
        <v>0</v>
      </c>
      <c r="BF94" s="141">
        <f t="shared" si="6"/>
        <v>0</v>
      </c>
      <c r="BG94" s="141">
        <f t="shared" si="7"/>
        <v>0</v>
      </c>
      <c r="BH94" s="141">
        <f t="shared" si="8"/>
        <v>0</v>
      </c>
      <c r="BI94" s="141">
        <f t="shared" si="9"/>
        <v>0</v>
      </c>
      <c r="BJ94" s="18" t="s">
        <v>88</v>
      </c>
      <c r="BK94" s="141">
        <f t="shared" si="10"/>
        <v>0</v>
      </c>
      <c r="BL94" s="18" t="s">
        <v>157</v>
      </c>
      <c r="BM94" s="140" t="s">
        <v>202</v>
      </c>
    </row>
    <row r="95" spans="2:65" s="1" customFormat="1" ht="16.5" customHeight="1" x14ac:dyDescent="0.2">
      <c r="B95" s="33"/>
      <c r="C95" s="129" t="s">
        <v>184</v>
      </c>
      <c r="D95" s="129" t="s">
        <v>153</v>
      </c>
      <c r="E95" s="130" t="s">
        <v>959</v>
      </c>
      <c r="F95" s="131" t="s">
        <v>960</v>
      </c>
      <c r="G95" s="132" t="s">
        <v>951</v>
      </c>
      <c r="H95" s="133">
        <v>8</v>
      </c>
      <c r="I95" s="134"/>
      <c r="J95" s="135">
        <f t="shared" si="1"/>
        <v>0</v>
      </c>
      <c r="K95" s="131" t="s">
        <v>19</v>
      </c>
      <c r="L95" s="33"/>
      <c r="M95" s="136" t="s">
        <v>19</v>
      </c>
      <c r="N95" s="137" t="s">
        <v>47</v>
      </c>
      <c r="P95" s="138">
        <f t="shared" si="2"/>
        <v>0</v>
      </c>
      <c r="Q95" s="138">
        <v>0</v>
      </c>
      <c r="R95" s="138">
        <f t="shared" si="3"/>
        <v>0</v>
      </c>
      <c r="S95" s="138">
        <v>0</v>
      </c>
      <c r="T95" s="138">
        <f t="shared" si="4"/>
        <v>0</v>
      </c>
      <c r="U95" s="331" t="s">
        <v>167</v>
      </c>
      <c r="V95" s="1">
        <f t="shared" si="0"/>
        <v>0</v>
      </c>
      <c r="AR95" s="140" t="s">
        <v>157</v>
      </c>
      <c r="AT95" s="140" t="s">
        <v>153</v>
      </c>
      <c r="AU95" s="140" t="s">
        <v>82</v>
      </c>
      <c r="AY95" s="18" t="s">
        <v>150</v>
      </c>
      <c r="BE95" s="141">
        <f t="shared" si="5"/>
        <v>0</v>
      </c>
      <c r="BF95" s="141">
        <f t="shared" si="6"/>
        <v>0</v>
      </c>
      <c r="BG95" s="141">
        <f t="shared" si="7"/>
        <v>0</v>
      </c>
      <c r="BH95" s="141">
        <f t="shared" si="8"/>
        <v>0</v>
      </c>
      <c r="BI95" s="141">
        <f t="shared" si="9"/>
        <v>0</v>
      </c>
      <c r="BJ95" s="18" t="s">
        <v>88</v>
      </c>
      <c r="BK95" s="141">
        <f t="shared" si="10"/>
        <v>0</v>
      </c>
      <c r="BL95" s="18" t="s">
        <v>157</v>
      </c>
      <c r="BM95" s="140" t="s">
        <v>220</v>
      </c>
    </row>
    <row r="96" spans="2:65" s="1" customFormat="1" ht="16.5" customHeight="1" x14ac:dyDescent="0.2">
      <c r="B96" s="33"/>
      <c r="C96" s="129" t="s">
        <v>182</v>
      </c>
      <c r="D96" s="129" t="s">
        <v>153</v>
      </c>
      <c r="E96" s="130" t="s">
        <v>961</v>
      </c>
      <c r="F96" s="131" t="s">
        <v>962</v>
      </c>
      <c r="G96" s="132" t="s">
        <v>951</v>
      </c>
      <c r="H96" s="133">
        <v>3</v>
      </c>
      <c r="I96" s="134"/>
      <c r="J96" s="135">
        <f t="shared" si="1"/>
        <v>0</v>
      </c>
      <c r="K96" s="131" t="s">
        <v>19</v>
      </c>
      <c r="L96" s="33"/>
      <c r="M96" s="136" t="s">
        <v>19</v>
      </c>
      <c r="N96" s="137" t="s">
        <v>47</v>
      </c>
      <c r="P96" s="138">
        <f t="shared" si="2"/>
        <v>0</v>
      </c>
      <c r="Q96" s="138">
        <v>0</v>
      </c>
      <c r="R96" s="138">
        <f t="shared" si="3"/>
        <v>0</v>
      </c>
      <c r="S96" s="138">
        <v>0</v>
      </c>
      <c r="T96" s="138">
        <f t="shared" si="4"/>
        <v>0</v>
      </c>
      <c r="U96" s="331" t="s">
        <v>19</v>
      </c>
      <c r="V96" s="1" t="str">
        <f t="shared" si="0"/>
        <v/>
      </c>
      <c r="AR96" s="140" t="s">
        <v>157</v>
      </c>
      <c r="AT96" s="140" t="s">
        <v>153</v>
      </c>
      <c r="AU96" s="140" t="s">
        <v>82</v>
      </c>
      <c r="AY96" s="18" t="s">
        <v>150</v>
      </c>
      <c r="BE96" s="141">
        <f t="shared" si="5"/>
        <v>0</v>
      </c>
      <c r="BF96" s="141">
        <f t="shared" si="6"/>
        <v>0</v>
      </c>
      <c r="BG96" s="141">
        <f t="shared" si="7"/>
        <v>0</v>
      </c>
      <c r="BH96" s="141">
        <f t="shared" si="8"/>
        <v>0</v>
      </c>
      <c r="BI96" s="141">
        <f t="shared" si="9"/>
        <v>0</v>
      </c>
      <c r="BJ96" s="18" t="s">
        <v>88</v>
      </c>
      <c r="BK96" s="141">
        <f t="shared" si="10"/>
        <v>0</v>
      </c>
      <c r="BL96" s="18" t="s">
        <v>157</v>
      </c>
      <c r="BM96" s="140" t="s">
        <v>8</v>
      </c>
    </row>
    <row r="97" spans="2:65" s="1" customFormat="1" ht="16.5" customHeight="1" x14ac:dyDescent="0.2">
      <c r="B97" s="33"/>
      <c r="C97" s="129" t="s">
        <v>197</v>
      </c>
      <c r="D97" s="129" t="s">
        <v>153</v>
      </c>
      <c r="E97" s="130" t="s">
        <v>963</v>
      </c>
      <c r="F97" s="131" t="s">
        <v>964</v>
      </c>
      <c r="G97" s="132" t="s">
        <v>951</v>
      </c>
      <c r="H97" s="133">
        <v>1</v>
      </c>
      <c r="I97" s="134"/>
      <c r="J97" s="135">
        <f t="shared" si="1"/>
        <v>0</v>
      </c>
      <c r="K97" s="131" t="s">
        <v>19</v>
      </c>
      <c r="L97" s="33"/>
      <c r="M97" s="136" t="s">
        <v>19</v>
      </c>
      <c r="N97" s="137" t="s">
        <v>47</v>
      </c>
      <c r="P97" s="138">
        <f t="shared" si="2"/>
        <v>0</v>
      </c>
      <c r="Q97" s="138">
        <v>0</v>
      </c>
      <c r="R97" s="138">
        <f t="shared" si="3"/>
        <v>0</v>
      </c>
      <c r="S97" s="138">
        <v>0</v>
      </c>
      <c r="T97" s="138">
        <f t="shared" si="4"/>
        <v>0</v>
      </c>
      <c r="U97" s="331" t="s">
        <v>167</v>
      </c>
      <c r="V97" s="1">
        <f t="shared" si="0"/>
        <v>0</v>
      </c>
      <c r="AR97" s="140" t="s">
        <v>157</v>
      </c>
      <c r="AT97" s="140" t="s">
        <v>153</v>
      </c>
      <c r="AU97" s="140" t="s">
        <v>82</v>
      </c>
      <c r="AY97" s="18" t="s">
        <v>150</v>
      </c>
      <c r="BE97" s="141">
        <f t="shared" si="5"/>
        <v>0</v>
      </c>
      <c r="BF97" s="141">
        <f t="shared" si="6"/>
        <v>0</v>
      </c>
      <c r="BG97" s="141">
        <f t="shared" si="7"/>
        <v>0</v>
      </c>
      <c r="BH97" s="141">
        <f t="shared" si="8"/>
        <v>0</v>
      </c>
      <c r="BI97" s="141">
        <f t="shared" si="9"/>
        <v>0</v>
      </c>
      <c r="BJ97" s="18" t="s">
        <v>88</v>
      </c>
      <c r="BK97" s="141">
        <f t="shared" si="10"/>
        <v>0</v>
      </c>
      <c r="BL97" s="18" t="s">
        <v>157</v>
      </c>
      <c r="BM97" s="140" t="s">
        <v>246</v>
      </c>
    </row>
    <row r="98" spans="2:65" s="1" customFormat="1" ht="21.75" customHeight="1" x14ac:dyDescent="0.2">
      <c r="B98" s="33"/>
      <c r="C98" s="129" t="s">
        <v>202</v>
      </c>
      <c r="D98" s="129" t="s">
        <v>153</v>
      </c>
      <c r="E98" s="130" t="s">
        <v>965</v>
      </c>
      <c r="F98" s="131" t="s">
        <v>966</v>
      </c>
      <c r="G98" s="132" t="s">
        <v>951</v>
      </c>
      <c r="H98" s="133">
        <v>1</v>
      </c>
      <c r="I98" s="134"/>
      <c r="J98" s="135">
        <f t="shared" si="1"/>
        <v>0</v>
      </c>
      <c r="K98" s="131" t="s">
        <v>19</v>
      </c>
      <c r="L98" s="33"/>
      <c r="M98" s="136" t="s">
        <v>19</v>
      </c>
      <c r="N98" s="137" t="s">
        <v>47</v>
      </c>
      <c r="P98" s="138">
        <f t="shared" si="2"/>
        <v>0</v>
      </c>
      <c r="Q98" s="138">
        <v>0</v>
      </c>
      <c r="R98" s="138">
        <f t="shared" si="3"/>
        <v>0</v>
      </c>
      <c r="S98" s="138">
        <v>0</v>
      </c>
      <c r="T98" s="138">
        <f t="shared" si="4"/>
        <v>0</v>
      </c>
      <c r="U98" s="331" t="s">
        <v>167</v>
      </c>
      <c r="V98" s="1">
        <f t="shared" si="0"/>
        <v>0</v>
      </c>
      <c r="AR98" s="140" t="s">
        <v>157</v>
      </c>
      <c r="AT98" s="140" t="s">
        <v>153</v>
      </c>
      <c r="AU98" s="140" t="s">
        <v>82</v>
      </c>
      <c r="AY98" s="18" t="s">
        <v>150</v>
      </c>
      <c r="BE98" s="141">
        <f t="shared" si="5"/>
        <v>0</v>
      </c>
      <c r="BF98" s="141">
        <f t="shared" si="6"/>
        <v>0</v>
      </c>
      <c r="BG98" s="141">
        <f t="shared" si="7"/>
        <v>0</v>
      </c>
      <c r="BH98" s="141">
        <f t="shared" si="8"/>
        <v>0</v>
      </c>
      <c r="BI98" s="141">
        <f t="shared" si="9"/>
        <v>0</v>
      </c>
      <c r="BJ98" s="18" t="s">
        <v>88</v>
      </c>
      <c r="BK98" s="141">
        <f t="shared" si="10"/>
        <v>0</v>
      </c>
      <c r="BL98" s="18" t="s">
        <v>157</v>
      </c>
      <c r="BM98" s="140" t="s">
        <v>205</v>
      </c>
    </row>
    <row r="99" spans="2:65" s="11" customFormat="1" ht="25.9" customHeight="1" x14ac:dyDescent="0.2">
      <c r="B99" s="117"/>
      <c r="D99" s="118" t="s">
        <v>74</v>
      </c>
      <c r="E99" s="119" t="s">
        <v>967</v>
      </c>
      <c r="F99" s="119" t="s">
        <v>968</v>
      </c>
      <c r="I99" s="120"/>
      <c r="J99" s="121">
        <f>BK99</f>
        <v>0</v>
      </c>
      <c r="L99" s="117"/>
      <c r="M99" s="122"/>
      <c r="P99" s="123">
        <f>SUM(P100:P106)</f>
        <v>0</v>
      </c>
      <c r="R99" s="123">
        <f>SUM(R100:R106)</f>
        <v>0</v>
      </c>
      <c r="T99" s="123">
        <f>SUM(T100:T106)</f>
        <v>0</v>
      </c>
      <c r="U99" s="330"/>
      <c r="V99" s="1" t="str">
        <f t="shared" si="0"/>
        <v/>
      </c>
      <c r="AR99" s="118" t="s">
        <v>82</v>
      </c>
      <c r="AT99" s="125" t="s">
        <v>74</v>
      </c>
      <c r="AU99" s="125" t="s">
        <v>75</v>
      </c>
      <c r="AY99" s="118" t="s">
        <v>150</v>
      </c>
      <c r="BK99" s="126">
        <f>SUM(BK100:BK106)</f>
        <v>0</v>
      </c>
    </row>
    <row r="100" spans="2:65" s="1" customFormat="1" ht="16.5" customHeight="1" x14ac:dyDescent="0.2">
      <c r="B100" s="33"/>
      <c r="C100" s="129" t="s">
        <v>208</v>
      </c>
      <c r="D100" s="129" t="s">
        <v>153</v>
      </c>
      <c r="E100" s="130" t="s">
        <v>969</v>
      </c>
      <c r="F100" s="131" t="s">
        <v>970</v>
      </c>
      <c r="G100" s="132" t="s">
        <v>954</v>
      </c>
      <c r="H100" s="133">
        <v>18.5</v>
      </c>
      <c r="I100" s="134"/>
      <c r="J100" s="135">
        <f t="shared" ref="J100:J106" si="11">ROUND(I100*H100,2)</f>
        <v>0</v>
      </c>
      <c r="K100" s="131" t="s">
        <v>19</v>
      </c>
      <c r="L100" s="33"/>
      <c r="M100" s="136" t="s">
        <v>19</v>
      </c>
      <c r="N100" s="137" t="s">
        <v>47</v>
      </c>
      <c r="P100" s="138">
        <f t="shared" ref="P100:P106" si="12">O100*H100</f>
        <v>0</v>
      </c>
      <c r="Q100" s="138">
        <v>0</v>
      </c>
      <c r="R100" s="138">
        <f t="shared" ref="R100:R106" si="13">Q100*H100</f>
        <v>0</v>
      </c>
      <c r="S100" s="138">
        <v>0</v>
      </c>
      <c r="T100" s="138">
        <f t="shared" ref="T100:T106" si="14">S100*H100</f>
        <v>0</v>
      </c>
      <c r="U100" s="331" t="s">
        <v>19</v>
      </c>
      <c r="V100" s="1" t="str">
        <f t="shared" si="0"/>
        <v/>
      </c>
      <c r="AR100" s="140" t="s">
        <v>157</v>
      </c>
      <c r="AT100" s="140" t="s">
        <v>153</v>
      </c>
      <c r="AU100" s="140" t="s">
        <v>82</v>
      </c>
      <c r="AY100" s="18" t="s">
        <v>150</v>
      </c>
      <c r="BE100" s="141">
        <f t="shared" ref="BE100:BE106" si="15">IF(N100="základní",J100,0)</f>
        <v>0</v>
      </c>
      <c r="BF100" s="141">
        <f t="shared" ref="BF100:BF106" si="16">IF(N100="snížená",J100,0)</f>
        <v>0</v>
      </c>
      <c r="BG100" s="141">
        <f t="shared" ref="BG100:BG106" si="17">IF(N100="zákl. přenesená",J100,0)</f>
        <v>0</v>
      </c>
      <c r="BH100" s="141">
        <f t="shared" ref="BH100:BH106" si="18">IF(N100="sníž. přenesená",J100,0)</f>
        <v>0</v>
      </c>
      <c r="BI100" s="141">
        <f t="shared" ref="BI100:BI106" si="19">IF(N100="nulová",J100,0)</f>
        <v>0</v>
      </c>
      <c r="BJ100" s="18" t="s">
        <v>88</v>
      </c>
      <c r="BK100" s="141">
        <f t="shared" ref="BK100:BK106" si="20">ROUND(I100*H100,2)</f>
        <v>0</v>
      </c>
      <c r="BL100" s="18" t="s">
        <v>157</v>
      </c>
      <c r="BM100" s="140" t="s">
        <v>267</v>
      </c>
    </row>
    <row r="101" spans="2:65" s="1" customFormat="1" ht="16.5" customHeight="1" x14ac:dyDescent="0.2">
      <c r="B101" s="33"/>
      <c r="C101" s="129" t="s">
        <v>220</v>
      </c>
      <c r="D101" s="129" t="s">
        <v>153</v>
      </c>
      <c r="E101" s="130" t="s">
        <v>971</v>
      </c>
      <c r="F101" s="131" t="s">
        <v>972</v>
      </c>
      <c r="G101" s="132" t="s">
        <v>954</v>
      </c>
      <c r="H101" s="133">
        <v>5.5</v>
      </c>
      <c r="I101" s="134"/>
      <c r="J101" s="135">
        <f t="shared" si="11"/>
        <v>0</v>
      </c>
      <c r="K101" s="131" t="s">
        <v>19</v>
      </c>
      <c r="L101" s="33"/>
      <c r="M101" s="136" t="s">
        <v>19</v>
      </c>
      <c r="N101" s="137" t="s">
        <v>47</v>
      </c>
      <c r="P101" s="138">
        <f t="shared" si="12"/>
        <v>0</v>
      </c>
      <c r="Q101" s="138">
        <v>0</v>
      </c>
      <c r="R101" s="138">
        <f t="shared" si="13"/>
        <v>0</v>
      </c>
      <c r="S101" s="138">
        <v>0</v>
      </c>
      <c r="T101" s="138">
        <f t="shared" si="14"/>
        <v>0</v>
      </c>
      <c r="U101" s="331" t="s">
        <v>19</v>
      </c>
      <c r="V101" s="1" t="str">
        <f t="shared" si="0"/>
        <v/>
      </c>
      <c r="AR101" s="140" t="s">
        <v>157</v>
      </c>
      <c r="AT101" s="140" t="s">
        <v>153</v>
      </c>
      <c r="AU101" s="140" t="s">
        <v>82</v>
      </c>
      <c r="AY101" s="18" t="s">
        <v>150</v>
      </c>
      <c r="BE101" s="141">
        <f t="shared" si="15"/>
        <v>0</v>
      </c>
      <c r="BF101" s="141">
        <f t="shared" si="16"/>
        <v>0</v>
      </c>
      <c r="BG101" s="141">
        <f t="shared" si="17"/>
        <v>0</v>
      </c>
      <c r="BH101" s="141">
        <f t="shared" si="18"/>
        <v>0</v>
      </c>
      <c r="BI101" s="141">
        <f t="shared" si="19"/>
        <v>0</v>
      </c>
      <c r="BJ101" s="18" t="s">
        <v>88</v>
      </c>
      <c r="BK101" s="141">
        <f t="shared" si="20"/>
        <v>0</v>
      </c>
      <c r="BL101" s="18" t="s">
        <v>157</v>
      </c>
      <c r="BM101" s="140" t="s">
        <v>282</v>
      </c>
    </row>
    <row r="102" spans="2:65" s="1" customFormat="1" ht="16.5" customHeight="1" x14ac:dyDescent="0.2">
      <c r="B102" s="33"/>
      <c r="C102" s="129" t="s">
        <v>227</v>
      </c>
      <c r="D102" s="129" t="s">
        <v>153</v>
      </c>
      <c r="E102" s="130" t="s">
        <v>973</v>
      </c>
      <c r="F102" s="131" t="s">
        <v>974</v>
      </c>
      <c r="G102" s="132" t="s">
        <v>951</v>
      </c>
      <c r="H102" s="133">
        <v>40</v>
      </c>
      <c r="I102" s="134"/>
      <c r="J102" s="135">
        <f t="shared" si="11"/>
        <v>0</v>
      </c>
      <c r="K102" s="131" t="s">
        <v>19</v>
      </c>
      <c r="L102" s="33"/>
      <c r="M102" s="136" t="s">
        <v>19</v>
      </c>
      <c r="N102" s="137" t="s">
        <v>47</v>
      </c>
      <c r="P102" s="138">
        <f t="shared" si="12"/>
        <v>0</v>
      </c>
      <c r="Q102" s="138">
        <v>0</v>
      </c>
      <c r="R102" s="138">
        <f t="shared" si="13"/>
        <v>0</v>
      </c>
      <c r="S102" s="138">
        <v>0</v>
      </c>
      <c r="T102" s="138">
        <f t="shared" si="14"/>
        <v>0</v>
      </c>
      <c r="U102" s="331" t="s">
        <v>19</v>
      </c>
      <c r="V102" s="1" t="str">
        <f t="shared" si="0"/>
        <v/>
      </c>
      <c r="AR102" s="140" t="s">
        <v>157</v>
      </c>
      <c r="AT102" s="140" t="s">
        <v>153</v>
      </c>
      <c r="AU102" s="140" t="s">
        <v>82</v>
      </c>
      <c r="AY102" s="18" t="s">
        <v>150</v>
      </c>
      <c r="BE102" s="141">
        <f t="shared" si="15"/>
        <v>0</v>
      </c>
      <c r="BF102" s="141">
        <f t="shared" si="16"/>
        <v>0</v>
      </c>
      <c r="BG102" s="141">
        <f t="shared" si="17"/>
        <v>0</v>
      </c>
      <c r="BH102" s="141">
        <f t="shared" si="18"/>
        <v>0</v>
      </c>
      <c r="BI102" s="141">
        <f t="shared" si="19"/>
        <v>0</v>
      </c>
      <c r="BJ102" s="18" t="s">
        <v>88</v>
      </c>
      <c r="BK102" s="141">
        <f t="shared" si="20"/>
        <v>0</v>
      </c>
      <c r="BL102" s="18" t="s">
        <v>157</v>
      </c>
      <c r="BM102" s="140" t="s">
        <v>290</v>
      </c>
    </row>
    <row r="103" spans="2:65" s="1" customFormat="1" ht="33" customHeight="1" x14ac:dyDescent="0.2">
      <c r="B103" s="33"/>
      <c r="C103" s="129" t="s">
        <v>8</v>
      </c>
      <c r="D103" s="129" t="s">
        <v>153</v>
      </c>
      <c r="E103" s="130" t="s">
        <v>975</v>
      </c>
      <c r="F103" s="131" t="s">
        <v>976</v>
      </c>
      <c r="G103" s="132" t="s">
        <v>954</v>
      </c>
      <c r="H103" s="133">
        <v>5.5</v>
      </c>
      <c r="I103" s="134"/>
      <c r="J103" s="135">
        <f t="shared" si="11"/>
        <v>0</v>
      </c>
      <c r="K103" s="131" t="s">
        <v>19</v>
      </c>
      <c r="L103" s="33"/>
      <c r="M103" s="136" t="s">
        <v>19</v>
      </c>
      <c r="N103" s="137" t="s">
        <v>47</v>
      </c>
      <c r="P103" s="138">
        <f t="shared" si="12"/>
        <v>0</v>
      </c>
      <c r="Q103" s="138">
        <v>0</v>
      </c>
      <c r="R103" s="138">
        <f t="shared" si="13"/>
        <v>0</v>
      </c>
      <c r="S103" s="138">
        <v>0</v>
      </c>
      <c r="T103" s="138">
        <f t="shared" si="14"/>
        <v>0</v>
      </c>
      <c r="U103" s="331" t="s">
        <v>19</v>
      </c>
      <c r="V103" s="1" t="str">
        <f t="shared" si="0"/>
        <v/>
      </c>
      <c r="AR103" s="140" t="s">
        <v>157</v>
      </c>
      <c r="AT103" s="140" t="s">
        <v>153</v>
      </c>
      <c r="AU103" s="140" t="s">
        <v>82</v>
      </c>
      <c r="AY103" s="18" t="s">
        <v>150</v>
      </c>
      <c r="BE103" s="141">
        <f t="shared" si="15"/>
        <v>0</v>
      </c>
      <c r="BF103" s="141">
        <f t="shared" si="16"/>
        <v>0</v>
      </c>
      <c r="BG103" s="141">
        <f t="shared" si="17"/>
        <v>0</v>
      </c>
      <c r="BH103" s="141">
        <f t="shared" si="18"/>
        <v>0</v>
      </c>
      <c r="BI103" s="141">
        <f t="shared" si="19"/>
        <v>0</v>
      </c>
      <c r="BJ103" s="18" t="s">
        <v>88</v>
      </c>
      <c r="BK103" s="141">
        <f t="shared" si="20"/>
        <v>0</v>
      </c>
      <c r="BL103" s="18" t="s">
        <v>157</v>
      </c>
      <c r="BM103" s="140" t="s">
        <v>301</v>
      </c>
    </row>
    <row r="104" spans="2:65" s="1" customFormat="1" ht="16.5" customHeight="1" x14ac:dyDescent="0.2">
      <c r="B104" s="33"/>
      <c r="C104" s="129" t="s">
        <v>240</v>
      </c>
      <c r="D104" s="129" t="s">
        <v>153</v>
      </c>
      <c r="E104" s="130" t="s">
        <v>977</v>
      </c>
      <c r="F104" s="131" t="s">
        <v>978</v>
      </c>
      <c r="G104" s="132" t="s">
        <v>951</v>
      </c>
      <c r="H104" s="133">
        <v>9</v>
      </c>
      <c r="I104" s="134"/>
      <c r="J104" s="135">
        <f t="shared" si="11"/>
        <v>0</v>
      </c>
      <c r="K104" s="131" t="s">
        <v>19</v>
      </c>
      <c r="L104" s="33"/>
      <c r="M104" s="136" t="s">
        <v>19</v>
      </c>
      <c r="N104" s="137" t="s">
        <v>47</v>
      </c>
      <c r="P104" s="138">
        <f t="shared" si="12"/>
        <v>0</v>
      </c>
      <c r="Q104" s="138">
        <v>0</v>
      </c>
      <c r="R104" s="138">
        <f t="shared" si="13"/>
        <v>0</v>
      </c>
      <c r="S104" s="138">
        <v>0</v>
      </c>
      <c r="T104" s="138">
        <f t="shared" si="14"/>
        <v>0</v>
      </c>
      <c r="U104" s="331" t="s">
        <v>19</v>
      </c>
      <c r="V104" s="1" t="str">
        <f t="shared" si="0"/>
        <v/>
      </c>
      <c r="AR104" s="140" t="s">
        <v>157</v>
      </c>
      <c r="AT104" s="140" t="s">
        <v>153</v>
      </c>
      <c r="AU104" s="140" t="s">
        <v>82</v>
      </c>
      <c r="AY104" s="18" t="s">
        <v>150</v>
      </c>
      <c r="BE104" s="141">
        <f t="shared" si="15"/>
        <v>0</v>
      </c>
      <c r="BF104" s="141">
        <f t="shared" si="16"/>
        <v>0</v>
      </c>
      <c r="BG104" s="141">
        <f t="shared" si="17"/>
        <v>0</v>
      </c>
      <c r="BH104" s="141">
        <f t="shared" si="18"/>
        <v>0</v>
      </c>
      <c r="BI104" s="141">
        <f t="shared" si="19"/>
        <v>0</v>
      </c>
      <c r="BJ104" s="18" t="s">
        <v>88</v>
      </c>
      <c r="BK104" s="141">
        <f t="shared" si="20"/>
        <v>0</v>
      </c>
      <c r="BL104" s="18" t="s">
        <v>157</v>
      </c>
      <c r="BM104" s="140" t="s">
        <v>314</v>
      </c>
    </row>
    <row r="105" spans="2:65" s="1" customFormat="1" ht="16.5" customHeight="1" x14ac:dyDescent="0.2">
      <c r="B105" s="33"/>
      <c r="C105" s="129" t="s">
        <v>246</v>
      </c>
      <c r="D105" s="129" t="s">
        <v>153</v>
      </c>
      <c r="E105" s="130" t="s">
        <v>979</v>
      </c>
      <c r="F105" s="131" t="s">
        <v>980</v>
      </c>
      <c r="G105" s="132" t="s">
        <v>951</v>
      </c>
      <c r="H105" s="133">
        <v>1</v>
      </c>
      <c r="I105" s="134"/>
      <c r="J105" s="135">
        <f t="shared" si="11"/>
        <v>0</v>
      </c>
      <c r="K105" s="131" t="s">
        <v>19</v>
      </c>
      <c r="L105" s="33"/>
      <c r="M105" s="136" t="s">
        <v>19</v>
      </c>
      <c r="N105" s="137" t="s">
        <v>47</v>
      </c>
      <c r="P105" s="138">
        <f t="shared" si="12"/>
        <v>0</v>
      </c>
      <c r="Q105" s="138">
        <v>0</v>
      </c>
      <c r="R105" s="138">
        <f t="shared" si="13"/>
        <v>0</v>
      </c>
      <c r="S105" s="138">
        <v>0</v>
      </c>
      <c r="T105" s="138">
        <f t="shared" si="14"/>
        <v>0</v>
      </c>
      <c r="U105" s="331" t="s">
        <v>19</v>
      </c>
      <c r="V105" s="1" t="str">
        <f t="shared" si="0"/>
        <v/>
      </c>
      <c r="AR105" s="140" t="s">
        <v>157</v>
      </c>
      <c r="AT105" s="140" t="s">
        <v>153</v>
      </c>
      <c r="AU105" s="140" t="s">
        <v>82</v>
      </c>
      <c r="AY105" s="18" t="s">
        <v>150</v>
      </c>
      <c r="BE105" s="141">
        <f t="shared" si="15"/>
        <v>0</v>
      </c>
      <c r="BF105" s="141">
        <f t="shared" si="16"/>
        <v>0</v>
      </c>
      <c r="BG105" s="141">
        <f t="shared" si="17"/>
        <v>0</v>
      </c>
      <c r="BH105" s="141">
        <f t="shared" si="18"/>
        <v>0</v>
      </c>
      <c r="BI105" s="141">
        <f t="shared" si="19"/>
        <v>0</v>
      </c>
      <c r="BJ105" s="18" t="s">
        <v>88</v>
      </c>
      <c r="BK105" s="141">
        <f t="shared" si="20"/>
        <v>0</v>
      </c>
      <c r="BL105" s="18" t="s">
        <v>157</v>
      </c>
      <c r="BM105" s="140" t="s">
        <v>325</v>
      </c>
    </row>
    <row r="106" spans="2:65" s="1" customFormat="1" ht="16.5" customHeight="1" x14ac:dyDescent="0.2">
      <c r="B106" s="33"/>
      <c r="C106" s="129" t="s">
        <v>251</v>
      </c>
      <c r="D106" s="129" t="s">
        <v>153</v>
      </c>
      <c r="E106" s="130" t="s">
        <v>981</v>
      </c>
      <c r="F106" s="131" t="s">
        <v>982</v>
      </c>
      <c r="G106" s="132" t="s">
        <v>951</v>
      </c>
      <c r="H106" s="133">
        <v>4</v>
      </c>
      <c r="I106" s="134"/>
      <c r="J106" s="135">
        <f t="shared" si="11"/>
        <v>0</v>
      </c>
      <c r="K106" s="131" t="s">
        <v>19</v>
      </c>
      <c r="L106" s="33"/>
      <c r="M106" s="136" t="s">
        <v>19</v>
      </c>
      <c r="N106" s="137" t="s">
        <v>47</v>
      </c>
      <c r="P106" s="138">
        <f t="shared" si="12"/>
        <v>0</v>
      </c>
      <c r="Q106" s="138">
        <v>0</v>
      </c>
      <c r="R106" s="138">
        <f t="shared" si="13"/>
        <v>0</v>
      </c>
      <c r="S106" s="138">
        <v>0</v>
      </c>
      <c r="T106" s="138">
        <f t="shared" si="14"/>
        <v>0</v>
      </c>
      <c r="U106" s="331" t="s">
        <v>19</v>
      </c>
      <c r="V106" s="1" t="str">
        <f t="shared" si="0"/>
        <v/>
      </c>
      <c r="AR106" s="140" t="s">
        <v>157</v>
      </c>
      <c r="AT106" s="140" t="s">
        <v>153</v>
      </c>
      <c r="AU106" s="140" t="s">
        <v>82</v>
      </c>
      <c r="AY106" s="18" t="s">
        <v>150</v>
      </c>
      <c r="BE106" s="141">
        <f t="shared" si="15"/>
        <v>0</v>
      </c>
      <c r="BF106" s="141">
        <f t="shared" si="16"/>
        <v>0</v>
      </c>
      <c r="BG106" s="141">
        <f t="shared" si="17"/>
        <v>0</v>
      </c>
      <c r="BH106" s="141">
        <f t="shared" si="18"/>
        <v>0</v>
      </c>
      <c r="BI106" s="141">
        <f t="shared" si="19"/>
        <v>0</v>
      </c>
      <c r="BJ106" s="18" t="s">
        <v>88</v>
      </c>
      <c r="BK106" s="141">
        <f t="shared" si="20"/>
        <v>0</v>
      </c>
      <c r="BL106" s="18" t="s">
        <v>157</v>
      </c>
      <c r="BM106" s="140" t="s">
        <v>335</v>
      </c>
    </row>
    <row r="107" spans="2:65" s="11" customFormat="1" ht="25.9" customHeight="1" x14ac:dyDescent="0.2">
      <c r="B107" s="117"/>
      <c r="D107" s="118" t="s">
        <v>74</v>
      </c>
      <c r="E107" s="119" t="s">
        <v>983</v>
      </c>
      <c r="F107" s="119" t="s">
        <v>984</v>
      </c>
      <c r="I107" s="120"/>
      <c r="J107" s="121">
        <f>BK107</f>
        <v>0</v>
      </c>
      <c r="L107" s="117"/>
      <c r="M107" s="122"/>
      <c r="P107" s="123">
        <f>SUM(P108:P121)</f>
        <v>0</v>
      </c>
      <c r="R107" s="123">
        <f>SUM(R108:R121)</f>
        <v>0</v>
      </c>
      <c r="T107" s="123">
        <f>SUM(T108:T121)</f>
        <v>0</v>
      </c>
      <c r="U107" s="330"/>
      <c r="V107" s="1" t="str">
        <f t="shared" si="0"/>
        <v/>
      </c>
      <c r="AR107" s="118" t="s">
        <v>82</v>
      </c>
      <c r="AT107" s="125" t="s">
        <v>74</v>
      </c>
      <c r="AU107" s="125" t="s">
        <v>75</v>
      </c>
      <c r="AY107" s="118" t="s">
        <v>150</v>
      </c>
      <c r="BK107" s="126">
        <f>SUM(BK108:BK121)</f>
        <v>0</v>
      </c>
    </row>
    <row r="108" spans="2:65" s="1" customFormat="1" ht="16.5" customHeight="1" x14ac:dyDescent="0.2">
      <c r="B108" s="33"/>
      <c r="C108" s="129" t="s">
        <v>205</v>
      </c>
      <c r="D108" s="129" t="s">
        <v>153</v>
      </c>
      <c r="E108" s="130" t="s">
        <v>985</v>
      </c>
      <c r="F108" s="131" t="s">
        <v>986</v>
      </c>
      <c r="G108" s="132" t="s">
        <v>951</v>
      </c>
      <c r="H108" s="133">
        <v>1</v>
      </c>
      <c r="I108" s="134"/>
      <c r="J108" s="135">
        <f t="shared" ref="J108:J121" si="21">ROUND(I108*H108,2)</f>
        <v>0</v>
      </c>
      <c r="K108" s="131" t="s">
        <v>19</v>
      </c>
      <c r="L108" s="33"/>
      <c r="M108" s="136" t="s">
        <v>19</v>
      </c>
      <c r="N108" s="137" t="s">
        <v>47</v>
      </c>
      <c r="P108" s="138">
        <f t="shared" ref="P108:P121" si="22">O108*H108</f>
        <v>0</v>
      </c>
      <c r="Q108" s="138">
        <v>0</v>
      </c>
      <c r="R108" s="138">
        <f t="shared" ref="R108:R121" si="23">Q108*H108</f>
        <v>0</v>
      </c>
      <c r="S108" s="138">
        <v>0</v>
      </c>
      <c r="T108" s="138">
        <f t="shared" ref="T108:T121" si="24">S108*H108</f>
        <v>0</v>
      </c>
      <c r="U108" s="331" t="s">
        <v>167</v>
      </c>
      <c r="V108" s="1">
        <f t="shared" si="0"/>
        <v>0</v>
      </c>
      <c r="AR108" s="140" t="s">
        <v>157</v>
      </c>
      <c r="AT108" s="140" t="s">
        <v>153</v>
      </c>
      <c r="AU108" s="140" t="s">
        <v>82</v>
      </c>
      <c r="AY108" s="18" t="s">
        <v>150</v>
      </c>
      <c r="BE108" s="141">
        <f t="shared" ref="BE108:BE121" si="25">IF(N108="základní",J108,0)</f>
        <v>0</v>
      </c>
      <c r="BF108" s="141">
        <f t="shared" ref="BF108:BF121" si="26">IF(N108="snížená",J108,0)</f>
        <v>0</v>
      </c>
      <c r="BG108" s="141">
        <f t="shared" ref="BG108:BG121" si="27">IF(N108="zákl. přenesená",J108,0)</f>
        <v>0</v>
      </c>
      <c r="BH108" s="141">
        <f t="shared" ref="BH108:BH121" si="28">IF(N108="sníž. přenesená",J108,0)</f>
        <v>0</v>
      </c>
      <c r="BI108" s="141">
        <f t="shared" ref="BI108:BI121" si="29">IF(N108="nulová",J108,0)</f>
        <v>0</v>
      </c>
      <c r="BJ108" s="18" t="s">
        <v>88</v>
      </c>
      <c r="BK108" s="141">
        <f t="shared" ref="BK108:BK121" si="30">ROUND(I108*H108,2)</f>
        <v>0</v>
      </c>
      <c r="BL108" s="18" t="s">
        <v>157</v>
      </c>
      <c r="BM108" s="140" t="s">
        <v>348</v>
      </c>
    </row>
    <row r="109" spans="2:65" s="1" customFormat="1" ht="24.2" customHeight="1" x14ac:dyDescent="0.2">
      <c r="B109" s="33"/>
      <c r="C109" s="129" t="s">
        <v>261</v>
      </c>
      <c r="D109" s="129" t="s">
        <v>153</v>
      </c>
      <c r="E109" s="130" t="s">
        <v>987</v>
      </c>
      <c r="F109" s="131" t="s">
        <v>988</v>
      </c>
      <c r="G109" s="132" t="s">
        <v>951</v>
      </c>
      <c r="H109" s="133">
        <v>1</v>
      </c>
      <c r="I109" s="134"/>
      <c r="J109" s="135">
        <f t="shared" si="21"/>
        <v>0</v>
      </c>
      <c r="K109" s="131" t="s">
        <v>19</v>
      </c>
      <c r="L109" s="33"/>
      <c r="M109" s="136" t="s">
        <v>19</v>
      </c>
      <c r="N109" s="137" t="s">
        <v>47</v>
      </c>
      <c r="P109" s="138">
        <f t="shared" si="22"/>
        <v>0</v>
      </c>
      <c r="Q109" s="138">
        <v>0</v>
      </c>
      <c r="R109" s="138">
        <f t="shared" si="23"/>
        <v>0</v>
      </c>
      <c r="S109" s="138">
        <v>0</v>
      </c>
      <c r="T109" s="138">
        <f t="shared" si="24"/>
        <v>0</v>
      </c>
      <c r="U109" s="331" t="s">
        <v>167</v>
      </c>
      <c r="V109" s="1">
        <f t="shared" si="0"/>
        <v>0</v>
      </c>
      <c r="AR109" s="140" t="s">
        <v>157</v>
      </c>
      <c r="AT109" s="140" t="s">
        <v>153</v>
      </c>
      <c r="AU109" s="140" t="s">
        <v>82</v>
      </c>
      <c r="AY109" s="18" t="s">
        <v>150</v>
      </c>
      <c r="BE109" s="141">
        <f t="shared" si="25"/>
        <v>0</v>
      </c>
      <c r="BF109" s="141">
        <f t="shared" si="26"/>
        <v>0</v>
      </c>
      <c r="BG109" s="141">
        <f t="shared" si="27"/>
        <v>0</v>
      </c>
      <c r="BH109" s="141">
        <f t="shared" si="28"/>
        <v>0</v>
      </c>
      <c r="BI109" s="141">
        <f t="shared" si="29"/>
        <v>0</v>
      </c>
      <c r="BJ109" s="18" t="s">
        <v>88</v>
      </c>
      <c r="BK109" s="141">
        <f t="shared" si="30"/>
        <v>0</v>
      </c>
      <c r="BL109" s="18" t="s">
        <v>157</v>
      </c>
      <c r="BM109" s="140" t="s">
        <v>360</v>
      </c>
    </row>
    <row r="110" spans="2:65" s="1" customFormat="1" ht="16.5" customHeight="1" x14ac:dyDescent="0.2">
      <c r="B110" s="33"/>
      <c r="C110" s="129" t="s">
        <v>267</v>
      </c>
      <c r="D110" s="129" t="s">
        <v>153</v>
      </c>
      <c r="E110" s="130" t="s">
        <v>989</v>
      </c>
      <c r="F110" s="131" t="s">
        <v>990</v>
      </c>
      <c r="G110" s="132" t="s">
        <v>951</v>
      </c>
      <c r="H110" s="133">
        <v>1</v>
      </c>
      <c r="I110" s="134"/>
      <c r="J110" s="135">
        <f t="shared" si="21"/>
        <v>0</v>
      </c>
      <c r="K110" s="131" t="s">
        <v>19</v>
      </c>
      <c r="L110" s="33"/>
      <c r="M110" s="136" t="s">
        <v>19</v>
      </c>
      <c r="N110" s="137" t="s">
        <v>47</v>
      </c>
      <c r="P110" s="138">
        <f t="shared" si="22"/>
        <v>0</v>
      </c>
      <c r="Q110" s="138">
        <v>0</v>
      </c>
      <c r="R110" s="138">
        <f t="shared" si="23"/>
        <v>0</v>
      </c>
      <c r="S110" s="138">
        <v>0</v>
      </c>
      <c r="T110" s="138">
        <f t="shared" si="24"/>
        <v>0</v>
      </c>
      <c r="U110" s="331" t="s">
        <v>167</v>
      </c>
      <c r="V110" s="1">
        <f t="shared" si="0"/>
        <v>0</v>
      </c>
      <c r="AR110" s="140" t="s">
        <v>157</v>
      </c>
      <c r="AT110" s="140" t="s">
        <v>153</v>
      </c>
      <c r="AU110" s="140" t="s">
        <v>82</v>
      </c>
      <c r="AY110" s="18" t="s">
        <v>150</v>
      </c>
      <c r="BE110" s="141">
        <f t="shared" si="25"/>
        <v>0</v>
      </c>
      <c r="BF110" s="141">
        <f t="shared" si="26"/>
        <v>0</v>
      </c>
      <c r="BG110" s="141">
        <f t="shared" si="27"/>
        <v>0</v>
      </c>
      <c r="BH110" s="141">
        <f t="shared" si="28"/>
        <v>0</v>
      </c>
      <c r="BI110" s="141">
        <f t="shared" si="29"/>
        <v>0</v>
      </c>
      <c r="BJ110" s="18" t="s">
        <v>88</v>
      </c>
      <c r="BK110" s="141">
        <f t="shared" si="30"/>
        <v>0</v>
      </c>
      <c r="BL110" s="18" t="s">
        <v>157</v>
      </c>
      <c r="BM110" s="140" t="s">
        <v>380</v>
      </c>
    </row>
    <row r="111" spans="2:65" s="1" customFormat="1" ht="24.2" customHeight="1" x14ac:dyDescent="0.2">
      <c r="B111" s="33"/>
      <c r="C111" s="129" t="s">
        <v>276</v>
      </c>
      <c r="D111" s="129" t="s">
        <v>153</v>
      </c>
      <c r="E111" s="130" t="s">
        <v>991</v>
      </c>
      <c r="F111" s="131" t="s">
        <v>992</v>
      </c>
      <c r="G111" s="132" t="s">
        <v>951</v>
      </c>
      <c r="H111" s="133">
        <v>1</v>
      </c>
      <c r="I111" s="134"/>
      <c r="J111" s="135">
        <f t="shared" si="21"/>
        <v>0</v>
      </c>
      <c r="K111" s="131" t="s">
        <v>19</v>
      </c>
      <c r="L111" s="33"/>
      <c r="M111" s="136" t="s">
        <v>19</v>
      </c>
      <c r="N111" s="137" t="s">
        <v>47</v>
      </c>
      <c r="P111" s="138">
        <f t="shared" si="22"/>
        <v>0</v>
      </c>
      <c r="Q111" s="138">
        <v>0</v>
      </c>
      <c r="R111" s="138">
        <f t="shared" si="23"/>
        <v>0</v>
      </c>
      <c r="S111" s="138">
        <v>0</v>
      </c>
      <c r="T111" s="138">
        <f t="shared" si="24"/>
        <v>0</v>
      </c>
      <c r="U111" s="331" t="s">
        <v>167</v>
      </c>
      <c r="V111" s="1">
        <f t="shared" si="0"/>
        <v>0</v>
      </c>
      <c r="AR111" s="140" t="s">
        <v>157</v>
      </c>
      <c r="AT111" s="140" t="s">
        <v>153</v>
      </c>
      <c r="AU111" s="140" t="s">
        <v>82</v>
      </c>
      <c r="AY111" s="18" t="s">
        <v>150</v>
      </c>
      <c r="BE111" s="141">
        <f t="shared" si="25"/>
        <v>0</v>
      </c>
      <c r="BF111" s="141">
        <f t="shared" si="26"/>
        <v>0</v>
      </c>
      <c r="BG111" s="141">
        <f t="shared" si="27"/>
        <v>0</v>
      </c>
      <c r="BH111" s="141">
        <f t="shared" si="28"/>
        <v>0</v>
      </c>
      <c r="BI111" s="141">
        <f t="shared" si="29"/>
        <v>0</v>
      </c>
      <c r="BJ111" s="18" t="s">
        <v>88</v>
      </c>
      <c r="BK111" s="141">
        <f t="shared" si="30"/>
        <v>0</v>
      </c>
      <c r="BL111" s="18" t="s">
        <v>157</v>
      </c>
      <c r="BM111" s="140" t="s">
        <v>390</v>
      </c>
    </row>
    <row r="112" spans="2:65" s="1" customFormat="1" ht="16.5" customHeight="1" x14ac:dyDescent="0.2">
      <c r="B112" s="33"/>
      <c r="C112" s="129" t="s">
        <v>282</v>
      </c>
      <c r="D112" s="129" t="s">
        <v>153</v>
      </c>
      <c r="E112" s="130" t="s">
        <v>993</v>
      </c>
      <c r="F112" s="131" t="s">
        <v>994</v>
      </c>
      <c r="G112" s="132" t="s">
        <v>951</v>
      </c>
      <c r="H112" s="133">
        <v>1</v>
      </c>
      <c r="I112" s="134"/>
      <c r="J112" s="135">
        <f t="shared" si="21"/>
        <v>0</v>
      </c>
      <c r="K112" s="131" t="s">
        <v>19</v>
      </c>
      <c r="L112" s="33"/>
      <c r="M112" s="136" t="s">
        <v>19</v>
      </c>
      <c r="N112" s="137" t="s">
        <v>47</v>
      </c>
      <c r="P112" s="138">
        <f t="shared" si="22"/>
        <v>0</v>
      </c>
      <c r="Q112" s="138">
        <v>0</v>
      </c>
      <c r="R112" s="138">
        <f t="shared" si="23"/>
        <v>0</v>
      </c>
      <c r="S112" s="138">
        <v>0</v>
      </c>
      <c r="T112" s="138">
        <f t="shared" si="24"/>
        <v>0</v>
      </c>
      <c r="U112" s="331" t="s">
        <v>19</v>
      </c>
      <c r="V112" s="1" t="str">
        <f t="shared" si="0"/>
        <v/>
      </c>
      <c r="AR112" s="140" t="s">
        <v>157</v>
      </c>
      <c r="AT112" s="140" t="s">
        <v>153</v>
      </c>
      <c r="AU112" s="140" t="s">
        <v>82</v>
      </c>
      <c r="AY112" s="18" t="s">
        <v>150</v>
      </c>
      <c r="BE112" s="141">
        <f t="shared" si="25"/>
        <v>0</v>
      </c>
      <c r="BF112" s="141">
        <f t="shared" si="26"/>
        <v>0</v>
      </c>
      <c r="BG112" s="141">
        <f t="shared" si="27"/>
        <v>0</v>
      </c>
      <c r="BH112" s="141">
        <f t="shared" si="28"/>
        <v>0</v>
      </c>
      <c r="BI112" s="141">
        <f t="shared" si="29"/>
        <v>0</v>
      </c>
      <c r="BJ112" s="18" t="s">
        <v>88</v>
      </c>
      <c r="BK112" s="141">
        <f t="shared" si="30"/>
        <v>0</v>
      </c>
      <c r="BL112" s="18" t="s">
        <v>157</v>
      </c>
      <c r="BM112" s="140" t="s">
        <v>403</v>
      </c>
    </row>
    <row r="113" spans="2:65" s="1" customFormat="1" ht="16.5" customHeight="1" x14ac:dyDescent="0.2">
      <c r="B113" s="33"/>
      <c r="C113" s="129" t="s">
        <v>7</v>
      </c>
      <c r="D113" s="129" t="s">
        <v>153</v>
      </c>
      <c r="E113" s="130" t="s">
        <v>995</v>
      </c>
      <c r="F113" s="131" t="s">
        <v>996</v>
      </c>
      <c r="G113" s="132" t="s">
        <v>951</v>
      </c>
      <c r="H113" s="133">
        <v>1</v>
      </c>
      <c r="I113" s="134"/>
      <c r="J113" s="135">
        <f t="shared" si="21"/>
        <v>0</v>
      </c>
      <c r="K113" s="131" t="s">
        <v>19</v>
      </c>
      <c r="L113" s="33"/>
      <c r="M113" s="136" t="s">
        <v>19</v>
      </c>
      <c r="N113" s="137" t="s">
        <v>47</v>
      </c>
      <c r="P113" s="138">
        <f t="shared" si="22"/>
        <v>0</v>
      </c>
      <c r="Q113" s="138">
        <v>0</v>
      </c>
      <c r="R113" s="138">
        <f t="shared" si="23"/>
        <v>0</v>
      </c>
      <c r="S113" s="138">
        <v>0</v>
      </c>
      <c r="T113" s="138">
        <f t="shared" si="24"/>
        <v>0</v>
      </c>
      <c r="U113" s="331" t="s">
        <v>167</v>
      </c>
      <c r="V113" s="1">
        <f t="shared" si="0"/>
        <v>0</v>
      </c>
      <c r="AR113" s="140" t="s">
        <v>157</v>
      </c>
      <c r="AT113" s="140" t="s">
        <v>153</v>
      </c>
      <c r="AU113" s="140" t="s">
        <v>82</v>
      </c>
      <c r="AY113" s="18" t="s">
        <v>150</v>
      </c>
      <c r="BE113" s="141">
        <f t="shared" si="25"/>
        <v>0</v>
      </c>
      <c r="BF113" s="141">
        <f t="shared" si="26"/>
        <v>0</v>
      </c>
      <c r="BG113" s="141">
        <f t="shared" si="27"/>
        <v>0</v>
      </c>
      <c r="BH113" s="141">
        <f t="shared" si="28"/>
        <v>0</v>
      </c>
      <c r="BI113" s="141">
        <f t="shared" si="29"/>
        <v>0</v>
      </c>
      <c r="BJ113" s="18" t="s">
        <v>88</v>
      </c>
      <c r="BK113" s="141">
        <f t="shared" si="30"/>
        <v>0</v>
      </c>
      <c r="BL113" s="18" t="s">
        <v>157</v>
      </c>
      <c r="BM113" s="140" t="s">
        <v>414</v>
      </c>
    </row>
    <row r="114" spans="2:65" s="1" customFormat="1" ht="16.5" customHeight="1" x14ac:dyDescent="0.2">
      <c r="B114" s="33"/>
      <c r="C114" s="129" t="s">
        <v>290</v>
      </c>
      <c r="D114" s="129" t="s">
        <v>153</v>
      </c>
      <c r="E114" s="130" t="s">
        <v>997</v>
      </c>
      <c r="F114" s="131" t="s">
        <v>998</v>
      </c>
      <c r="G114" s="132" t="s">
        <v>951</v>
      </c>
      <c r="H114" s="133">
        <v>1</v>
      </c>
      <c r="I114" s="134"/>
      <c r="J114" s="135">
        <f t="shared" si="21"/>
        <v>0</v>
      </c>
      <c r="K114" s="131" t="s">
        <v>19</v>
      </c>
      <c r="L114" s="33"/>
      <c r="M114" s="136" t="s">
        <v>19</v>
      </c>
      <c r="N114" s="137" t="s">
        <v>47</v>
      </c>
      <c r="P114" s="138">
        <f t="shared" si="22"/>
        <v>0</v>
      </c>
      <c r="Q114" s="138">
        <v>0</v>
      </c>
      <c r="R114" s="138">
        <f t="shared" si="23"/>
        <v>0</v>
      </c>
      <c r="S114" s="138">
        <v>0</v>
      </c>
      <c r="T114" s="138">
        <f t="shared" si="24"/>
        <v>0</v>
      </c>
      <c r="U114" s="331" t="s">
        <v>167</v>
      </c>
      <c r="V114" s="1">
        <f t="shared" si="0"/>
        <v>0</v>
      </c>
      <c r="AR114" s="140" t="s">
        <v>157</v>
      </c>
      <c r="AT114" s="140" t="s">
        <v>153</v>
      </c>
      <c r="AU114" s="140" t="s">
        <v>82</v>
      </c>
      <c r="AY114" s="18" t="s">
        <v>150</v>
      </c>
      <c r="BE114" s="141">
        <f t="shared" si="25"/>
        <v>0</v>
      </c>
      <c r="BF114" s="141">
        <f t="shared" si="26"/>
        <v>0</v>
      </c>
      <c r="BG114" s="141">
        <f t="shared" si="27"/>
        <v>0</v>
      </c>
      <c r="BH114" s="141">
        <f t="shared" si="28"/>
        <v>0</v>
      </c>
      <c r="BI114" s="141">
        <f t="shared" si="29"/>
        <v>0</v>
      </c>
      <c r="BJ114" s="18" t="s">
        <v>88</v>
      </c>
      <c r="BK114" s="141">
        <f t="shared" si="30"/>
        <v>0</v>
      </c>
      <c r="BL114" s="18" t="s">
        <v>157</v>
      </c>
      <c r="BM114" s="140" t="s">
        <v>427</v>
      </c>
    </row>
    <row r="115" spans="2:65" s="1" customFormat="1" ht="16.5" customHeight="1" x14ac:dyDescent="0.2">
      <c r="B115" s="33"/>
      <c r="C115" s="129" t="s">
        <v>295</v>
      </c>
      <c r="D115" s="129" t="s">
        <v>153</v>
      </c>
      <c r="E115" s="130" t="s">
        <v>999</v>
      </c>
      <c r="F115" s="131" t="s">
        <v>1000</v>
      </c>
      <c r="G115" s="132" t="s">
        <v>951</v>
      </c>
      <c r="H115" s="133">
        <v>1</v>
      </c>
      <c r="I115" s="134"/>
      <c r="J115" s="135">
        <f t="shared" si="21"/>
        <v>0</v>
      </c>
      <c r="K115" s="131" t="s">
        <v>19</v>
      </c>
      <c r="L115" s="33"/>
      <c r="M115" s="136" t="s">
        <v>19</v>
      </c>
      <c r="N115" s="137" t="s">
        <v>47</v>
      </c>
      <c r="P115" s="138">
        <f t="shared" si="22"/>
        <v>0</v>
      </c>
      <c r="Q115" s="138">
        <v>0</v>
      </c>
      <c r="R115" s="138">
        <f t="shared" si="23"/>
        <v>0</v>
      </c>
      <c r="S115" s="138">
        <v>0</v>
      </c>
      <c r="T115" s="138">
        <f t="shared" si="24"/>
        <v>0</v>
      </c>
      <c r="U115" s="331" t="s">
        <v>167</v>
      </c>
      <c r="V115" s="1">
        <f t="shared" si="0"/>
        <v>0</v>
      </c>
      <c r="AR115" s="140" t="s">
        <v>157</v>
      </c>
      <c r="AT115" s="140" t="s">
        <v>153</v>
      </c>
      <c r="AU115" s="140" t="s">
        <v>82</v>
      </c>
      <c r="AY115" s="18" t="s">
        <v>150</v>
      </c>
      <c r="BE115" s="141">
        <f t="shared" si="25"/>
        <v>0</v>
      </c>
      <c r="BF115" s="141">
        <f t="shared" si="26"/>
        <v>0</v>
      </c>
      <c r="BG115" s="141">
        <f t="shared" si="27"/>
        <v>0</v>
      </c>
      <c r="BH115" s="141">
        <f t="shared" si="28"/>
        <v>0</v>
      </c>
      <c r="BI115" s="141">
        <f t="shared" si="29"/>
        <v>0</v>
      </c>
      <c r="BJ115" s="18" t="s">
        <v>88</v>
      </c>
      <c r="BK115" s="141">
        <f t="shared" si="30"/>
        <v>0</v>
      </c>
      <c r="BL115" s="18" t="s">
        <v>157</v>
      </c>
      <c r="BM115" s="140" t="s">
        <v>442</v>
      </c>
    </row>
    <row r="116" spans="2:65" s="1" customFormat="1" ht="16.5" customHeight="1" x14ac:dyDescent="0.2">
      <c r="B116" s="33"/>
      <c r="C116" s="129" t="s">
        <v>301</v>
      </c>
      <c r="D116" s="129" t="s">
        <v>153</v>
      </c>
      <c r="E116" s="130" t="s">
        <v>1001</v>
      </c>
      <c r="F116" s="131" t="s">
        <v>1002</v>
      </c>
      <c r="G116" s="132" t="s">
        <v>951</v>
      </c>
      <c r="H116" s="133">
        <v>1</v>
      </c>
      <c r="I116" s="134"/>
      <c r="J116" s="135">
        <f t="shared" si="21"/>
        <v>0</v>
      </c>
      <c r="K116" s="131" t="s">
        <v>19</v>
      </c>
      <c r="L116" s="33"/>
      <c r="M116" s="136" t="s">
        <v>19</v>
      </c>
      <c r="N116" s="137" t="s">
        <v>47</v>
      </c>
      <c r="P116" s="138">
        <f t="shared" si="22"/>
        <v>0</v>
      </c>
      <c r="Q116" s="138">
        <v>0</v>
      </c>
      <c r="R116" s="138">
        <f t="shared" si="23"/>
        <v>0</v>
      </c>
      <c r="S116" s="138">
        <v>0</v>
      </c>
      <c r="T116" s="138">
        <f t="shared" si="24"/>
        <v>0</v>
      </c>
      <c r="U116" s="331" t="s">
        <v>167</v>
      </c>
      <c r="V116" s="1">
        <f t="shared" si="0"/>
        <v>0</v>
      </c>
      <c r="AR116" s="140" t="s">
        <v>157</v>
      </c>
      <c r="AT116" s="140" t="s">
        <v>153</v>
      </c>
      <c r="AU116" s="140" t="s">
        <v>82</v>
      </c>
      <c r="AY116" s="18" t="s">
        <v>150</v>
      </c>
      <c r="BE116" s="141">
        <f t="shared" si="25"/>
        <v>0</v>
      </c>
      <c r="BF116" s="141">
        <f t="shared" si="26"/>
        <v>0</v>
      </c>
      <c r="BG116" s="141">
        <f t="shared" si="27"/>
        <v>0</v>
      </c>
      <c r="BH116" s="141">
        <f t="shared" si="28"/>
        <v>0</v>
      </c>
      <c r="BI116" s="141">
        <f t="shared" si="29"/>
        <v>0</v>
      </c>
      <c r="BJ116" s="18" t="s">
        <v>88</v>
      </c>
      <c r="BK116" s="141">
        <f t="shared" si="30"/>
        <v>0</v>
      </c>
      <c r="BL116" s="18" t="s">
        <v>157</v>
      </c>
      <c r="BM116" s="140" t="s">
        <v>459</v>
      </c>
    </row>
    <row r="117" spans="2:65" s="1" customFormat="1" ht="16.5" customHeight="1" x14ac:dyDescent="0.2">
      <c r="B117" s="33"/>
      <c r="C117" s="129" t="s">
        <v>307</v>
      </c>
      <c r="D117" s="129" t="s">
        <v>153</v>
      </c>
      <c r="E117" s="130" t="s">
        <v>1003</v>
      </c>
      <c r="F117" s="131" t="s">
        <v>1004</v>
      </c>
      <c r="G117" s="132" t="s">
        <v>951</v>
      </c>
      <c r="H117" s="133">
        <v>1</v>
      </c>
      <c r="I117" s="134"/>
      <c r="J117" s="135">
        <f t="shared" si="21"/>
        <v>0</v>
      </c>
      <c r="K117" s="131" t="s">
        <v>19</v>
      </c>
      <c r="L117" s="33"/>
      <c r="M117" s="136" t="s">
        <v>19</v>
      </c>
      <c r="N117" s="137" t="s">
        <v>47</v>
      </c>
      <c r="P117" s="138">
        <f t="shared" si="22"/>
        <v>0</v>
      </c>
      <c r="Q117" s="138">
        <v>0</v>
      </c>
      <c r="R117" s="138">
        <f t="shared" si="23"/>
        <v>0</v>
      </c>
      <c r="S117" s="138">
        <v>0</v>
      </c>
      <c r="T117" s="138">
        <f t="shared" si="24"/>
        <v>0</v>
      </c>
      <c r="U117" s="331" t="s">
        <v>167</v>
      </c>
      <c r="V117" s="1">
        <f t="shared" si="0"/>
        <v>0</v>
      </c>
      <c r="AR117" s="140" t="s">
        <v>157</v>
      </c>
      <c r="AT117" s="140" t="s">
        <v>153</v>
      </c>
      <c r="AU117" s="140" t="s">
        <v>82</v>
      </c>
      <c r="AY117" s="18" t="s">
        <v>150</v>
      </c>
      <c r="BE117" s="141">
        <f t="shared" si="25"/>
        <v>0</v>
      </c>
      <c r="BF117" s="141">
        <f t="shared" si="26"/>
        <v>0</v>
      </c>
      <c r="BG117" s="141">
        <f t="shared" si="27"/>
        <v>0</v>
      </c>
      <c r="BH117" s="141">
        <f t="shared" si="28"/>
        <v>0</v>
      </c>
      <c r="BI117" s="141">
        <f t="shared" si="29"/>
        <v>0</v>
      </c>
      <c r="BJ117" s="18" t="s">
        <v>88</v>
      </c>
      <c r="BK117" s="141">
        <f t="shared" si="30"/>
        <v>0</v>
      </c>
      <c r="BL117" s="18" t="s">
        <v>157</v>
      </c>
      <c r="BM117" s="140" t="s">
        <v>473</v>
      </c>
    </row>
    <row r="118" spans="2:65" s="1" customFormat="1" ht="16.5" customHeight="1" x14ac:dyDescent="0.2">
      <c r="B118" s="33"/>
      <c r="C118" s="129" t="s">
        <v>314</v>
      </c>
      <c r="D118" s="129" t="s">
        <v>153</v>
      </c>
      <c r="E118" s="130" t="s">
        <v>1005</v>
      </c>
      <c r="F118" s="131" t="s">
        <v>1006</v>
      </c>
      <c r="G118" s="132" t="s">
        <v>951</v>
      </c>
      <c r="H118" s="133">
        <v>1</v>
      </c>
      <c r="I118" s="134"/>
      <c r="J118" s="135">
        <f t="shared" si="21"/>
        <v>0</v>
      </c>
      <c r="K118" s="131" t="s">
        <v>19</v>
      </c>
      <c r="L118" s="33"/>
      <c r="M118" s="136" t="s">
        <v>19</v>
      </c>
      <c r="N118" s="137" t="s">
        <v>47</v>
      </c>
      <c r="P118" s="138">
        <f t="shared" si="22"/>
        <v>0</v>
      </c>
      <c r="Q118" s="138">
        <v>0</v>
      </c>
      <c r="R118" s="138">
        <f t="shared" si="23"/>
        <v>0</v>
      </c>
      <c r="S118" s="138">
        <v>0</v>
      </c>
      <c r="T118" s="138">
        <f t="shared" si="24"/>
        <v>0</v>
      </c>
      <c r="U118" s="331" t="s">
        <v>19</v>
      </c>
      <c r="V118" s="1" t="str">
        <f t="shared" si="0"/>
        <v/>
      </c>
      <c r="AR118" s="140" t="s">
        <v>157</v>
      </c>
      <c r="AT118" s="140" t="s">
        <v>153</v>
      </c>
      <c r="AU118" s="140" t="s">
        <v>82</v>
      </c>
      <c r="AY118" s="18" t="s">
        <v>150</v>
      </c>
      <c r="BE118" s="141">
        <f t="shared" si="25"/>
        <v>0</v>
      </c>
      <c r="BF118" s="141">
        <f t="shared" si="26"/>
        <v>0</v>
      </c>
      <c r="BG118" s="141">
        <f t="shared" si="27"/>
        <v>0</v>
      </c>
      <c r="BH118" s="141">
        <f t="shared" si="28"/>
        <v>0</v>
      </c>
      <c r="BI118" s="141">
        <f t="shared" si="29"/>
        <v>0</v>
      </c>
      <c r="BJ118" s="18" t="s">
        <v>88</v>
      </c>
      <c r="BK118" s="141">
        <f t="shared" si="30"/>
        <v>0</v>
      </c>
      <c r="BL118" s="18" t="s">
        <v>157</v>
      </c>
      <c r="BM118" s="140" t="s">
        <v>483</v>
      </c>
    </row>
    <row r="119" spans="2:65" s="1" customFormat="1" ht="16.5" customHeight="1" x14ac:dyDescent="0.2">
      <c r="B119" s="33"/>
      <c r="C119" s="129" t="s">
        <v>320</v>
      </c>
      <c r="D119" s="129" t="s">
        <v>153</v>
      </c>
      <c r="E119" s="130" t="s">
        <v>1007</v>
      </c>
      <c r="F119" s="131" t="s">
        <v>1008</v>
      </c>
      <c r="G119" s="132" t="s">
        <v>951</v>
      </c>
      <c r="H119" s="133">
        <v>1</v>
      </c>
      <c r="I119" s="134"/>
      <c r="J119" s="135">
        <f t="shared" si="21"/>
        <v>0</v>
      </c>
      <c r="K119" s="131" t="s">
        <v>19</v>
      </c>
      <c r="L119" s="33"/>
      <c r="M119" s="136" t="s">
        <v>19</v>
      </c>
      <c r="N119" s="137" t="s">
        <v>47</v>
      </c>
      <c r="P119" s="138">
        <f t="shared" si="22"/>
        <v>0</v>
      </c>
      <c r="Q119" s="138">
        <v>0</v>
      </c>
      <c r="R119" s="138">
        <f t="shared" si="23"/>
        <v>0</v>
      </c>
      <c r="S119" s="138">
        <v>0</v>
      </c>
      <c r="T119" s="138">
        <f t="shared" si="24"/>
        <v>0</v>
      </c>
      <c r="U119" s="331" t="s">
        <v>167</v>
      </c>
      <c r="V119" s="1">
        <f t="shared" si="0"/>
        <v>0</v>
      </c>
      <c r="AR119" s="140" t="s">
        <v>157</v>
      </c>
      <c r="AT119" s="140" t="s">
        <v>153</v>
      </c>
      <c r="AU119" s="140" t="s">
        <v>82</v>
      </c>
      <c r="AY119" s="18" t="s">
        <v>150</v>
      </c>
      <c r="BE119" s="141">
        <f t="shared" si="25"/>
        <v>0</v>
      </c>
      <c r="BF119" s="141">
        <f t="shared" si="26"/>
        <v>0</v>
      </c>
      <c r="BG119" s="141">
        <f t="shared" si="27"/>
        <v>0</v>
      </c>
      <c r="BH119" s="141">
        <f t="shared" si="28"/>
        <v>0</v>
      </c>
      <c r="BI119" s="141">
        <f t="shared" si="29"/>
        <v>0</v>
      </c>
      <c r="BJ119" s="18" t="s">
        <v>88</v>
      </c>
      <c r="BK119" s="141">
        <f t="shared" si="30"/>
        <v>0</v>
      </c>
      <c r="BL119" s="18" t="s">
        <v>157</v>
      </c>
      <c r="BM119" s="140" t="s">
        <v>493</v>
      </c>
    </row>
    <row r="120" spans="2:65" s="1" customFormat="1" ht="21.75" customHeight="1" x14ac:dyDescent="0.2">
      <c r="B120" s="33"/>
      <c r="C120" s="129" t="s">
        <v>325</v>
      </c>
      <c r="D120" s="129" t="s">
        <v>153</v>
      </c>
      <c r="E120" s="130" t="s">
        <v>1009</v>
      </c>
      <c r="F120" s="131" t="s">
        <v>1010</v>
      </c>
      <c r="G120" s="132" t="s">
        <v>951</v>
      </c>
      <c r="H120" s="133">
        <v>1</v>
      </c>
      <c r="I120" s="134"/>
      <c r="J120" s="135">
        <f t="shared" si="21"/>
        <v>0</v>
      </c>
      <c r="K120" s="131" t="s">
        <v>19</v>
      </c>
      <c r="L120" s="33"/>
      <c r="M120" s="136" t="s">
        <v>19</v>
      </c>
      <c r="N120" s="137" t="s">
        <v>47</v>
      </c>
      <c r="P120" s="138">
        <f t="shared" si="22"/>
        <v>0</v>
      </c>
      <c r="Q120" s="138">
        <v>0</v>
      </c>
      <c r="R120" s="138">
        <f t="shared" si="23"/>
        <v>0</v>
      </c>
      <c r="S120" s="138">
        <v>0</v>
      </c>
      <c r="T120" s="138">
        <f t="shared" si="24"/>
        <v>0</v>
      </c>
      <c r="U120" s="331" t="s">
        <v>19</v>
      </c>
      <c r="V120" s="1" t="str">
        <f t="shared" si="0"/>
        <v/>
      </c>
      <c r="AR120" s="140" t="s">
        <v>157</v>
      </c>
      <c r="AT120" s="140" t="s">
        <v>153</v>
      </c>
      <c r="AU120" s="140" t="s">
        <v>82</v>
      </c>
      <c r="AY120" s="18" t="s">
        <v>150</v>
      </c>
      <c r="BE120" s="141">
        <f t="shared" si="25"/>
        <v>0</v>
      </c>
      <c r="BF120" s="141">
        <f t="shared" si="26"/>
        <v>0</v>
      </c>
      <c r="BG120" s="141">
        <f t="shared" si="27"/>
        <v>0</v>
      </c>
      <c r="BH120" s="141">
        <f t="shared" si="28"/>
        <v>0</v>
      </c>
      <c r="BI120" s="141">
        <f t="shared" si="29"/>
        <v>0</v>
      </c>
      <c r="BJ120" s="18" t="s">
        <v>88</v>
      </c>
      <c r="BK120" s="141">
        <f t="shared" si="30"/>
        <v>0</v>
      </c>
      <c r="BL120" s="18" t="s">
        <v>157</v>
      </c>
      <c r="BM120" s="140" t="s">
        <v>504</v>
      </c>
    </row>
    <row r="121" spans="2:65" s="1" customFormat="1" ht="16.5" customHeight="1" x14ac:dyDescent="0.2">
      <c r="B121" s="33"/>
      <c r="C121" s="129" t="s">
        <v>330</v>
      </c>
      <c r="D121" s="129" t="s">
        <v>153</v>
      </c>
      <c r="E121" s="130" t="s">
        <v>1011</v>
      </c>
      <c r="F121" s="131" t="s">
        <v>1012</v>
      </c>
      <c r="G121" s="132" t="s">
        <v>951</v>
      </c>
      <c r="H121" s="133">
        <v>1</v>
      </c>
      <c r="I121" s="134"/>
      <c r="J121" s="135">
        <f t="shared" si="21"/>
        <v>0</v>
      </c>
      <c r="K121" s="131" t="s">
        <v>19</v>
      </c>
      <c r="L121" s="33"/>
      <c r="M121" s="136" t="s">
        <v>19</v>
      </c>
      <c r="N121" s="137" t="s">
        <v>47</v>
      </c>
      <c r="P121" s="138">
        <f t="shared" si="22"/>
        <v>0</v>
      </c>
      <c r="Q121" s="138">
        <v>0</v>
      </c>
      <c r="R121" s="138">
        <f t="shared" si="23"/>
        <v>0</v>
      </c>
      <c r="S121" s="138">
        <v>0</v>
      </c>
      <c r="T121" s="138">
        <f t="shared" si="24"/>
        <v>0</v>
      </c>
      <c r="U121" s="331" t="s">
        <v>167</v>
      </c>
      <c r="V121" s="1">
        <f t="shared" si="0"/>
        <v>0</v>
      </c>
      <c r="AR121" s="140" t="s">
        <v>157</v>
      </c>
      <c r="AT121" s="140" t="s">
        <v>153</v>
      </c>
      <c r="AU121" s="140" t="s">
        <v>82</v>
      </c>
      <c r="AY121" s="18" t="s">
        <v>150</v>
      </c>
      <c r="BE121" s="141">
        <f t="shared" si="25"/>
        <v>0</v>
      </c>
      <c r="BF121" s="141">
        <f t="shared" si="26"/>
        <v>0</v>
      </c>
      <c r="BG121" s="141">
        <f t="shared" si="27"/>
        <v>0</v>
      </c>
      <c r="BH121" s="141">
        <f t="shared" si="28"/>
        <v>0</v>
      </c>
      <c r="BI121" s="141">
        <f t="shared" si="29"/>
        <v>0</v>
      </c>
      <c r="BJ121" s="18" t="s">
        <v>88</v>
      </c>
      <c r="BK121" s="141">
        <f t="shared" si="30"/>
        <v>0</v>
      </c>
      <c r="BL121" s="18" t="s">
        <v>157</v>
      </c>
      <c r="BM121" s="140" t="s">
        <v>513</v>
      </c>
    </row>
    <row r="122" spans="2:65" s="11" customFormat="1" ht="25.9" customHeight="1" x14ac:dyDescent="0.2">
      <c r="B122" s="117"/>
      <c r="D122" s="118" t="s">
        <v>74</v>
      </c>
      <c r="E122" s="119" t="s">
        <v>1013</v>
      </c>
      <c r="F122" s="119" t="s">
        <v>1014</v>
      </c>
      <c r="I122" s="120"/>
      <c r="J122" s="121">
        <f>BK122</f>
        <v>0</v>
      </c>
      <c r="L122" s="117"/>
      <c r="M122" s="122"/>
      <c r="P122" s="123">
        <f>SUM(P123:P124)</f>
        <v>0</v>
      </c>
      <c r="R122" s="123">
        <f>SUM(R123:R124)</f>
        <v>0</v>
      </c>
      <c r="T122" s="123">
        <f>SUM(T123:T124)</f>
        <v>0</v>
      </c>
      <c r="U122" s="330"/>
      <c r="V122" s="1" t="str">
        <f t="shared" si="0"/>
        <v/>
      </c>
      <c r="AR122" s="118" t="s">
        <v>82</v>
      </c>
      <c r="AT122" s="125" t="s">
        <v>74</v>
      </c>
      <c r="AU122" s="125" t="s">
        <v>75</v>
      </c>
      <c r="AY122" s="118" t="s">
        <v>150</v>
      </c>
      <c r="BK122" s="126">
        <f>SUM(BK123:BK124)</f>
        <v>0</v>
      </c>
    </row>
    <row r="123" spans="2:65" s="1" customFormat="1" ht="24.2" customHeight="1" x14ac:dyDescent="0.2">
      <c r="B123" s="33"/>
      <c r="C123" s="129" t="s">
        <v>335</v>
      </c>
      <c r="D123" s="129" t="s">
        <v>153</v>
      </c>
      <c r="E123" s="130" t="s">
        <v>1015</v>
      </c>
      <c r="F123" s="131" t="s">
        <v>1016</v>
      </c>
      <c r="G123" s="132" t="s">
        <v>1017</v>
      </c>
      <c r="H123" s="133">
        <v>24</v>
      </c>
      <c r="I123" s="134"/>
      <c r="J123" s="135">
        <f>ROUND(I123*H123,2)</f>
        <v>0</v>
      </c>
      <c r="K123" s="131" t="s">
        <v>19</v>
      </c>
      <c r="L123" s="33"/>
      <c r="M123" s="136" t="s">
        <v>19</v>
      </c>
      <c r="N123" s="137" t="s">
        <v>47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8">
        <f>S123*H123</f>
        <v>0</v>
      </c>
      <c r="U123" s="331" t="s">
        <v>19</v>
      </c>
      <c r="V123" s="1" t="str">
        <f t="shared" si="0"/>
        <v/>
      </c>
      <c r="AR123" s="140" t="s">
        <v>157</v>
      </c>
      <c r="AT123" s="140" t="s">
        <v>153</v>
      </c>
      <c r="AU123" s="140" t="s">
        <v>82</v>
      </c>
      <c r="AY123" s="18" t="s">
        <v>150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8" t="s">
        <v>88</v>
      </c>
      <c r="BK123" s="141">
        <f>ROUND(I123*H123,2)</f>
        <v>0</v>
      </c>
      <c r="BL123" s="18" t="s">
        <v>157</v>
      </c>
      <c r="BM123" s="140" t="s">
        <v>525</v>
      </c>
    </row>
    <row r="124" spans="2:65" s="1" customFormat="1" ht="16.5" customHeight="1" x14ac:dyDescent="0.2">
      <c r="B124" s="33"/>
      <c r="C124" s="129" t="s">
        <v>341</v>
      </c>
      <c r="D124" s="129" t="s">
        <v>153</v>
      </c>
      <c r="E124" s="130" t="s">
        <v>1018</v>
      </c>
      <c r="F124" s="131" t="s">
        <v>1019</v>
      </c>
      <c r="G124" s="132" t="s">
        <v>1017</v>
      </c>
      <c r="H124" s="133">
        <v>10.5</v>
      </c>
      <c r="I124" s="134"/>
      <c r="J124" s="135">
        <f>ROUND(I124*H124,2)</f>
        <v>0</v>
      </c>
      <c r="K124" s="131" t="s">
        <v>19</v>
      </c>
      <c r="L124" s="33"/>
      <c r="M124" s="184" t="s">
        <v>19</v>
      </c>
      <c r="N124" s="185" t="s">
        <v>47</v>
      </c>
      <c r="O124" s="186"/>
      <c r="P124" s="187">
        <f>O124*H124</f>
        <v>0</v>
      </c>
      <c r="Q124" s="187">
        <v>0</v>
      </c>
      <c r="R124" s="187">
        <f>Q124*H124</f>
        <v>0</v>
      </c>
      <c r="S124" s="187">
        <v>0</v>
      </c>
      <c r="T124" s="187">
        <f>S124*H124</f>
        <v>0</v>
      </c>
      <c r="U124" s="338" t="s">
        <v>19</v>
      </c>
      <c r="V124" s="1" t="str">
        <f t="shared" si="0"/>
        <v/>
      </c>
      <c r="AR124" s="140" t="s">
        <v>157</v>
      </c>
      <c r="AT124" s="140" t="s">
        <v>153</v>
      </c>
      <c r="AU124" s="140" t="s">
        <v>82</v>
      </c>
      <c r="AY124" s="18" t="s">
        <v>150</v>
      </c>
      <c r="BE124" s="141">
        <f>IF(N124="základní",J124,0)</f>
        <v>0</v>
      </c>
      <c r="BF124" s="141">
        <f>IF(N124="snížená",J124,0)</f>
        <v>0</v>
      </c>
      <c r="BG124" s="141">
        <f>IF(N124="zákl. přenesená",J124,0)</f>
        <v>0</v>
      </c>
      <c r="BH124" s="141">
        <f>IF(N124="sníž. přenesená",J124,0)</f>
        <v>0</v>
      </c>
      <c r="BI124" s="141">
        <f>IF(N124="nulová",J124,0)</f>
        <v>0</v>
      </c>
      <c r="BJ124" s="18" t="s">
        <v>88</v>
      </c>
      <c r="BK124" s="141">
        <f>ROUND(I124*H124,2)</f>
        <v>0</v>
      </c>
      <c r="BL124" s="18" t="s">
        <v>157</v>
      </c>
      <c r="BM124" s="140" t="s">
        <v>538</v>
      </c>
    </row>
    <row r="125" spans="2:65" s="1" customFormat="1" ht="6.95" customHeight="1" x14ac:dyDescent="0.2">
      <c r="B125" s="42"/>
      <c r="C125" s="43"/>
      <c r="D125" s="43"/>
      <c r="E125" s="43"/>
      <c r="F125" s="43"/>
      <c r="G125" s="43"/>
      <c r="H125" s="43"/>
      <c r="I125" s="43"/>
      <c r="J125" s="43"/>
      <c r="K125" s="43"/>
      <c r="L125" s="33"/>
    </row>
  </sheetData>
  <sheetProtection algorithmName="SHA-512" hashValue="fRIX9uHzNlqVQ1aijBkjV/+N6imnZmmbMaZ66wN5hWHMSlZ9lRzoIP2vBVoEBSG/a9iJyOVU4lbfZYvlSjrG4g==" saltValue="9jP4f94msR8WWhWj583Daw==" spinCount="100000" sheet="1" objects="1" scenarios="1" formatColumns="0" formatRows="0" autoFilter="0"/>
  <autoFilter ref="C88:K124" xr:uid="{00000000-0009-0000-0000-000002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02"/>
  <sheetViews>
    <sheetView showGridLines="0" workbookViewId="0">
      <selection activeCell="X86" sqref="X86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95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106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6" t="str">
        <f>'Rekapitulace stavby'!K6</f>
        <v>Rekonstrukce bytových jednotek MČ Lidická 40, 15000 Praha 5, b.j.č. 9 - revize 3</v>
      </c>
      <c r="F7" s="317"/>
      <c r="G7" s="317"/>
      <c r="H7" s="317"/>
      <c r="L7" s="21"/>
    </row>
    <row r="8" spans="2:46" ht="12" customHeight="1" x14ac:dyDescent="0.2">
      <c r="B8" s="21"/>
      <c r="D8" s="28" t="s">
        <v>107</v>
      </c>
      <c r="L8" s="21"/>
    </row>
    <row r="9" spans="2:46" s="1" customFormat="1" ht="16.5" customHeight="1" x14ac:dyDescent="0.2">
      <c r="B9" s="33"/>
      <c r="E9" s="316" t="s">
        <v>108</v>
      </c>
      <c r="F9" s="318"/>
      <c r="G9" s="318"/>
      <c r="H9" s="318"/>
      <c r="L9" s="33"/>
    </row>
    <row r="10" spans="2:46" s="1" customFormat="1" ht="12" customHeight="1" x14ac:dyDescent="0.2">
      <c r="B10" s="33"/>
      <c r="D10" s="28" t="s">
        <v>109</v>
      </c>
      <c r="L10" s="33"/>
    </row>
    <row r="11" spans="2:46" s="1" customFormat="1" ht="16.5" customHeight="1" x14ac:dyDescent="0.2">
      <c r="B11" s="33"/>
      <c r="E11" s="275" t="s">
        <v>1020</v>
      </c>
      <c r="F11" s="318"/>
      <c r="G11" s="318"/>
      <c r="H11" s="318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25. 4. 2024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9" t="str">
        <f>'Rekapitulace stavby'!E14</f>
        <v>Vyplň údaj</v>
      </c>
      <c r="F20" s="300"/>
      <c r="G20" s="300"/>
      <c r="H20" s="300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5" t="s">
        <v>40</v>
      </c>
      <c r="F29" s="305"/>
      <c r="G29" s="305"/>
      <c r="H29" s="305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ROUND(J86,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ROUND((SUM(BE86:BE101)),  2)</f>
        <v>0</v>
      </c>
      <c r="I35" s="92">
        <v>0.21</v>
      </c>
      <c r="J35" s="82">
        <f>ROUND(((SUM(BE86:BE101))*I35),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ROUND((SUM(BF86:BF101)),  2)</f>
        <v>0</v>
      </c>
      <c r="I36" s="92">
        <v>0.12</v>
      </c>
      <c r="J36" s="82">
        <f>ROUND(((SUM(BF86:BF101))*I36),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ROUND((SUM(BG86:BG101)),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ROUND((SUM(BH86:BH101)),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ROUND((SUM(BI86:BI101)),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111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6" t="str">
        <f>E7</f>
        <v>Rekonstrukce bytových jednotek MČ Lidická 40, 15000 Praha 5, b.j.č. 9 - revize 3</v>
      </c>
      <c r="F50" s="317"/>
      <c r="G50" s="317"/>
      <c r="H50" s="317"/>
      <c r="L50" s="33"/>
    </row>
    <row r="51" spans="2:47" ht="12" customHeight="1" x14ac:dyDescent="0.2">
      <c r="B51" s="21"/>
      <c r="C51" s="28" t="s">
        <v>107</v>
      </c>
      <c r="L51" s="21"/>
    </row>
    <row r="52" spans="2:47" s="1" customFormat="1" ht="16.5" customHeight="1" x14ac:dyDescent="0.2">
      <c r="B52" s="33"/>
      <c r="E52" s="316" t="s">
        <v>108</v>
      </c>
      <c r="F52" s="318"/>
      <c r="G52" s="318"/>
      <c r="H52" s="318"/>
      <c r="L52" s="33"/>
    </row>
    <row r="53" spans="2:47" s="1" customFormat="1" ht="12" customHeight="1" x14ac:dyDescent="0.2">
      <c r="B53" s="33"/>
      <c r="C53" s="28" t="s">
        <v>109</v>
      </c>
      <c r="L53" s="33"/>
    </row>
    <row r="54" spans="2:47" s="1" customFormat="1" ht="16.5" customHeight="1" x14ac:dyDescent="0.2">
      <c r="B54" s="33"/>
      <c r="E54" s="275" t="str">
        <f>E11</f>
        <v>VZT - Vzduchotechnika</v>
      </c>
      <c r="F54" s="318"/>
      <c r="G54" s="318"/>
      <c r="H54" s="318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Lidická 40, 15000 Praha 5</v>
      </c>
      <c r="I56" s="28" t="s">
        <v>23</v>
      </c>
      <c r="J56" s="50" t="str">
        <f>IF(J14="","",J14)</f>
        <v>25. 4. 2024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112</v>
      </c>
      <c r="D61" s="93"/>
      <c r="E61" s="93"/>
      <c r="F61" s="93"/>
      <c r="G61" s="93"/>
      <c r="H61" s="93"/>
      <c r="I61" s="93"/>
      <c r="J61" s="100" t="s">
        <v>113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J86</f>
        <v>0</v>
      </c>
      <c r="L63" s="33"/>
      <c r="AU63" s="18" t="s">
        <v>114</v>
      </c>
    </row>
    <row r="64" spans="2:47" s="8" customFormat="1" ht="24.95" customHeight="1" x14ac:dyDescent="0.2">
      <c r="B64" s="102"/>
      <c r="D64" s="103" t="s">
        <v>1021</v>
      </c>
      <c r="E64" s="104"/>
      <c r="F64" s="104"/>
      <c r="G64" s="104"/>
      <c r="H64" s="104"/>
      <c r="I64" s="104"/>
      <c r="J64" s="105">
        <f>J87</f>
        <v>0</v>
      </c>
      <c r="L64" s="102"/>
    </row>
    <row r="65" spans="2:12" s="1" customFormat="1" ht="21.75" customHeight="1" x14ac:dyDescent="0.2">
      <c r="B65" s="33"/>
      <c r="L65" s="33"/>
    </row>
    <row r="66" spans="2:12" s="1" customFormat="1" ht="6.95" customHeight="1" x14ac:dyDescent="0.2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6.95" customHeight="1" x14ac:dyDescent="0.2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4.95" customHeight="1" x14ac:dyDescent="0.2">
      <c r="B71" s="33"/>
      <c r="C71" s="22" t="s">
        <v>134</v>
      </c>
      <c r="L71" s="33"/>
    </row>
    <row r="72" spans="2:12" s="1" customFormat="1" ht="6.95" customHeight="1" x14ac:dyDescent="0.2">
      <c r="B72" s="33"/>
      <c r="L72" s="33"/>
    </row>
    <row r="73" spans="2:12" s="1" customFormat="1" ht="12" customHeight="1" x14ac:dyDescent="0.2">
      <c r="B73" s="33"/>
      <c r="C73" s="28" t="s">
        <v>16</v>
      </c>
      <c r="L73" s="33"/>
    </row>
    <row r="74" spans="2:12" s="1" customFormat="1" ht="16.5" customHeight="1" x14ac:dyDescent="0.2">
      <c r="B74" s="33"/>
      <c r="E74" s="316" t="str">
        <f>E7</f>
        <v>Rekonstrukce bytových jednotek MČ Lidická 40, 15000 Praha 5, b.j.č. 9 - revize 3</v>
      </c>
      <c r="F74" s="317"/>
      <c r="G74" s="317"/>
      <c r="H74" s="317"/>
      <c r="L74" s="33"/>
    </row>
    <row r="75" spans="2:12" ht="12" customHeight="1" x14ac:dyDescent="0.2">
      <c r="B75" s="21"/>
      <c r="C75" s="28" t="s">
        <v>107</v>
      </c>
      <c r="L75" s="21"/>
    </row>
    <row r="76" spans="2:12" s="1" customFormat="1" ht="16.5" customHeight="1" x14ac:dyDescent="0.2">
      <c r="B76" s="33"/>
      <c r="E76" s="316" t="s">
        <v>108</v>
      </c>
      <c r="F76" s="318"/>
      <c r="G76" s="318"/>
      <c r="H76" s="318"/>
      <c r="L76" s="33"/>
    </row>
    <row r="77" spans="2:12" s="1" customFormat="1" ht="12" customHeight="1" x14ac:dyDescent="0.2">
      <c r="B77" s="33"/>
      <c r="C77" s="28" t="s">
        <v>109</v>
      </c>
      <c r="L77" s="33"/>
    </row>
    <row r="78" spans="2:12" s="1" customFormat="1" ht="16.5" customHeight="1" x14ac:dyDescent="0.2">
      <c r="B78" s="33"/>
      <c r="E78" s="275" t="str">
        <f>E11</f>
        <v>VZT - Vzduchotechnika</v>
      </c>
      <c r="F78" s="318"/>
      <c r="G78" s="318"/>
      <c r="H78" s="318"/>
      <c r="L78" s="33"/>
    </row>
    <row r="79" spans="2:12" s="1" customFormat="1" ht="6.95" customHeight="1" x14ac:dyDescent="0.2">
      <c r="B79" s="33"/>
      <c r="L79" s="33"/>
    </row>
    <row r="80" spans="2:12" s="1" customFormat="1" ht="12" customHeight="1" x14ac:dyDescent="0.2">
      <c r="B80" s="33"/>
      <c r="C80" s="28" t="s">
        <v>21</v>
      </c>
      <c r="F80" s="26" t="str">
        <f>F14</f>
        <v>Lidická 40, 15000 Praha 5</v>
      </c>
      <c r="I80" s="28" t="s">
        <v>23</v>
      </c>
      <c r="J80" s="50" t="str">
        <f>IF(J14="","",J14)</f>
        <v>25. 4. 2024</v>
      </c>
      <c r="L80" s="33"/>
    </row>
    <row r="81" spans="2:65" s="1" customFormat="1" ht="6.95" customHeight="1" x14ac:dyDescent="0.2">
      <c r="B81" s="33"/>
      <c r="L81" s="33"/>
    </row>
    <row r="82" spans="2:65" s="1" customFormat="1" ht="15.2" customHeight="1" x14ac:dyDescent="0.2">
      <c r="B82" s="33"/>
      <c r="C82" s="28" t="s">
        <v>25</v>
      </c>
      <c r="F82" s="26" t="str">
        <f>E17</f>
        <v>Městská část Praha 5</v>
      </c>
      <c r="I82" s="28" t="s">
        <v>33</v>
      </c>
      <c r="J82" s="31" t="str">
        <f>E23</f>
        <v>Boa projekt s.r.o.</v>
      </c>
      <c r="L82" s="33"/>
    </row>
    <row r="83" spans="2:65" s="1" customFormat="1" ht="15.2" customHeight="1" x14ac:dyDescent="0.2">
      <c r="B83" s="33"/>
      <c r="C83" s="28" t="s">
        <v>31</v>
      </c>
      <c r="F83" s="26" t="str">
        <f>IF(E20="","",E20)</f>
        <v>Vyplň údaj</v>
      </c>
      <c r="I83" s="28" t="s">
        <v>37</v>
      </c>
      <c r="J83" s="31" t="str">
        <f>E26</f>
        <v xml:space="preserve"> </v>
      </c>
      <c r="L83" s="33"/>
    </row>
    <row r="84" spans="2:65" s="1" customFormat="1" ht="10.35" customHeight="1" x14ac:dyDescent="0.2">
      <c r="B84" s="33"/>
      <c r="L84" s="33"/>
    </row>
    <row r="85" spans="2:65" s="10" customFormat="1" ht="29.25" customHeight="1" x14ac:dyDescent="0.2">
      <c r="B85" s="110"/>
      <c r="C85" s="111" t="s">
        <v>135</v>
      </c>
      <c r="D85" s="112" t="s">
        <v>60</v>
      </c>
      <c r="E85" s="112" t="s">
        <v>56</v>
      </c>
      <c r="F85" s="112" t="s">
        <v>57</v>
      </c>
      <c r="G85" s="112" t="s">
        <v>136</v>
      </c>
      <c r="H85" s="112" t="s">
        <v>137</v>
      </c>
      <c r="I85" s="112" t="s">
        <v>138</v>
      </c>
      <c r="J85" s="112" t="s">
        <v>113</v>
      </c>
      <c r="K85" s="113" t="s">
        <v>139</v>
      </c>
      <c r="L85" s="110"/>
      <c r="M85" s="56" t="s">
        <v>19</v>
      </c>
      <c r="N85" s="57" t="s">
        <v>45</v>
      </c>
      <c r="O85" s="57" t="s">
        <v>140</v>
      </c>
      <c r="P85" s="57" t="s">
        <v>141</v>
      </c>
      <c r="Q85" s="57" t="s">
        <v>142</v>
      </c>
      <c r="R85" s="57" t="s">
        <v>143</v>
      </c>
      <c r="S85" s="57" t="s">
        <v>144</v>
      </c>
      <c r="T85" s="57" t="s">
        <v>145</v>
      </c>
      <c r="U85" s="328" t="s">
        <v>1374</v>
      </c>
    </row>
    <row r="86" spans="2:65" s="1" customFormat="1" ht="22.9" customHeight="1" x14ac:dyDescent="0.25">
      <c r="B86" s="33"/>
      <c r="C86" s="61" t="s">
        <v>147</v>
      </c>
      <c r="J86" s="114">
        <f>BK86</f>
        <v>0</v>
      </c>
      <c r="L86" s="33"/>
      <c r="M86" s="59"/>
      <c r="N86" s="51"/>
      <c r="O86" s="51"/>
      <c r="P86" s="115">
        <f>P87</f>
        <v>0</v>
      </c>
      <c r="Q86" s="51"/>
      <c r="R86" s="115">
        <f>R87</f>
        <v>0</v>
      </c>
      <c r="S86" s="51"/>
      <c r="T86" s="115">
        <f>T87</f>
        <v>0</v>
      </c>
      <c r="U86" s="329">
        <f>SUM(V86:V663)</f>
        <v>0</v>
      </c>
      <c r="AT86" s="18" t="s">
        <v>74</v>
      </c>
      <c r="AU86" s="18" t="s">
        <v>114</v>
      </c>
      <c r="BK86" s="116">
        <f>BK87</f>
        <v>0</v>
      </c>
    </row>
    <row r="87" spans="2:65" s="11" customFormat="1" ht="25.9" customHeight="1" x14ac:dyDescent="0.2">
      <c r="B87" s="117"/>
      <c r="D87" s="118" t="s">
        <v>74</v>
      </c>
      <c r="E87" s="119" t="s">
        <v>947</v>
      </c>
      <c r="F87" s="119" t="s">
        <v>94</v>
      </c>
      <c r="I87" s="120"/>
      <c r="J87" s="121">
        <f>BK87</f>
        <v>0</v>
      </c>
      <c r="L87" s="117"/>
      <c r="M87" s="122"/>
      <c r="P87" s="123">
        <f>SUM(P88:P101)</f>
        <v>0</v>
      </c>
      <c r="R87" s="123">
        <f>SUM(R88:R101)</f>
        <v>0</v>
      </c>
      <c r="T87" s="123">
        <f>SUM(T88:T101)</f>
        <v>0</v>
      </c>
      <c r="U87" s="330"/>
      <c r="V87" s="1" t="str">
        <f t="shared" ref="V87:V101" si="0">IF(U87="investice",J87,"")</f>
        <v/>
      </c>
      <c r="AR87" s="118" t="s">
        <v>82</v>
      </c>
      <c r="AT87" s="125" t="s">
        <v>74</v>
      </c>
      <c r="AU87" s="125" t="s">
        <v>75</v>
      </c>
      <c r="AY87" s="118" t="s">
        <v>150</v>
      </c>
      <c r="BK87" s="126">
        <f>SUM(BK88:BK101)</f>
        <v>0</v>
      </c>
    </row>
    <row r="88" spans="2:65" s="1" customFormat="1" ht="16.5" customHeight="1" x14ac:dyDescent="0.2">
      <c r="B88" s="33"/>
      <c r="C88" s="129" t="s">
        <v>82</v>
      </c>
      <c r="D88" s="129" t="s">
        <v>153</v>
      </c>
      <c r="E88" s="130" t="s">
        <v>949</v>
      </c>
      <c r="F88" s="131" t="s">
        <v>1022</v>
      </c>
      <c r="G88" s="132" t="s">
        <v>951</v>
      </c>
      <c r="H88" s="133">
        <v>1</v>
      </c>
      <c r="I88" s="134"/>
      <c r="J88" s="135">
        <f t="shared" ref="J88:J101" si="1">ROUND(I88*H88,2)</f>
        <v>0</v>
      </c>
      <c r="K88" s="131" t="s">
        <v>19</v>
      </c>
      <c r="L88" s="33"/>
      <c r="M88" s="136" t="s">
        <v>19</v>
      </c>
      <c r="N88" s="137" t="s">
        <v>47</v>
      </c>
      <c r="P88" s="138">
        <f t="shared" ref="P88:P101" si="2">O88*H88</f>
        <v>0</v>
      </c>
      <c r="Q88" s="138">
        <v>0</v>
      </c>
      <c r="R88" s="138">
        <f t="shared" ref="R88:R101" si="3">Q88*H88</f>
        <v>0</v>
      </c>
      <c r="S88" s="138">
        <v>0</v>
      </c>
      <c r="T88" s="138">
        <f t="shared" ref="T88:T101" si="4">S88*H88</f>
        <v>0</v>
      </c>
      <c r="U88" s="331" t="s">
        <v>167</v>
      </c>
      <c r="V88" s="1">
        <f t="shared" si="0"/>
        <v>0</v>
      </c>
      <c r="AR88" s="140" t="s">
        <v>157</v>
      </c>
      <c r="AT88" s="140" t="s">
        <v>153</v>
      </c>
      <c r="AU88" s="140" t="s">
        <v>82</v>
      </c>
      <c r="AY88" s="18" t="s">
        <v>150</v>
      </c>
      <c r="BE88" s="141">
        <f t="shared" ref="BE88:BE101" si="5">IF(N88="základní",J88,0)</f>
        <v>0</v>
      </c>
      <c r="BF88" s="141">
        <f t="shared" ref="BF88:BF101" si="6">IF(N88="snížená",J88,0)</f>
        <v>0</v>
      </c>
      <c r="BG88" s="141">
        <f t="shared" ref="BG88:BG101" si="7">IF(N88="zákl. přenesená",J88,0)</f>
        <v>0</v>
      </c>
      <c r="BH88" s="141">
        <f t="shared" ref="BH88:BH101" si="8">IF(N88="sníž. přenesená",J88,0)</f>
        <v>0</v>
      </c>
      <c r="BI88" s="141">
        <f t="shared" ref="BI88:BI101" si="9">IF(N88="nulová",J88,0)</f>
        <v>0</v>
      </c>
      <c r="BJ88" s="18" t="s">
        <v>88</v>
      </c>
      <c r="BK88" s="141">
        <f t="shared" ref="BK88:BK101" si="10">ROUND(I88*H88,2)</f>
        <v>0</v>
      </c>
      <c r="BL88" s="18" t="s">
        <v>157</v>
      </c>
      <c r="BM88" s="140" t="s">
        <v>88</v>
      </c>
    </row>
    <row r="89" spans="2:65" s="1" customFormat="1" ht="16.5" customHeight="1" x14ac:dyDescent="0.2">
      <c r="B89" s="33"/>
      <c r="C89" s="129" t="s">
        <v>88</v>
      </c>
      <c r="D89" s="129" t="s">
        <v>153</v>
      </c>
      <c r="E89" s="130" t="s">
        <v>952</v>
      </c>
      <c r="F89" s="131" t="s">
        <v>1023</v>
      </c>
      <c r="G89" s="132" t="s">
        <v>951</v>
      </c>
      <c r="H89" s="133">
        <v>1</v>
      </c>
      <c r="I89" s="134"/>
      <c r="J89" s="135">
        <f t="shared" si="1"/>
        <v>0</v>
      </c>
      <c r="K89" s="131" t="s">
        <v>19</v>
      </c>
      <c r="L89" s="33"/>
      <c r="M89" s="136" t="s">
        <v>19</v>
      </c>
      <c r="N89" s="137" t="s">
        <v>47</v>
      </c>
      <c r="P89" s="138">
        <f t="shared" si="2"/>
        <v>0</v>
      </c>
      <c r="Q89" s="138">
        <v>0</v>
      </c>
      <c r="R89" s="138">
        <f t="shared" si="3"/>
        <v>0</v>
      </c>
      <c r="S89" s="138">
        <v>0</v>
      </c>
      <c r="T89" s="138">
        <f t="shared" si="4"/>
        <v>0</v>
      </c>
      <c r="U89" s="331" t="s">
        <v>167</v>
      </c>
      <c r="V89" s="1">
        <f t="shared" si="0"/>
        <v>0</v>
      </c>
      <c r="AR89" s="140" t="s">
        <v>157</v>
      </c>
      <c r="AT89" s="140" t="s">
        <v>153</v>
      </c>
      <c r="AU89" s="140" t="s">
        <v>82</v>
      </c>
      <c r="AY89" s="18" t="s">
        <v>150</v>
      </c>
      <c r="BE89" s="141">
        <f t="shared" si="5"/>
        <v>0</v>
      </c>
      <c r="BF89" s="141">
        <f t="shared" si="6"/>
        <v>0</v>
      </c>
      <c r="BG89" s="141">
        <f t="shared" si="7"/>
        <v>0</v>
      </c>
      <c r="BH89" s="141">
        <f t="shared" si="8"/>
        <v>0</v>
      </c>
      <c r="BI89" s="141">
        <f t="shared" si="9"/>
        <v>0</v>
      </c>
      <c r="BJ89" s="18" t="s">
        <v>88</v>
      </c>
      <c r="BK89" s="141">
        <f t="shared" si="10"/>
        <v>0</v>
      </c>
      <c r="BL89" s="18" t="s">
        <v>157</v>
      </c>
      <c r="BM89" s="140" t="s">
        <v>157</v>
      </c>
    </row>
    <row r="90" spans="2:65" s="1" customFormat="1" ht="16.5" customHeight="1" x14ac:dyDescent="0.2">
      <c r="B90" s="33"/>
      <c r="C90" s="129" t="s">
        <v>151</v>
      </c>
      <c r="D90" s="129" t="s">
        <v>153</v>
      </c>
      <c r="E90" s="130" t="s">
        <v>955</v>
      </c>
      <c r="F90" s="131" t="s">
        <v>1024</v>
      </c>
      <c r="G90" s="132" t="s">
        <v>951</v>
      </c>
      <c r="H90" s="133">
        <v>1</v>
      </c>
      <c r="I90" s="134"/>
      <c r="J90" s="135">
        <f t="shared" si="1"/>
        <v>0</v>
      </c>
      <c r="K90" s="131" t="s">
        <v>19</v>
      </c>
      <c r="L90" s="33"/>
      <c r="M90" s="136" t="s">
        <v>19</v>
      </c>
      <c r="N90" s="137" t="s">
        <v>47</v>
      </c>
      <c r="P90" s="138">
        <f t="shared" si="2"/>
        <v>0</v>
      </c>
      <c r="Q90" s="138">
        <v>0</v>
      </c>
      <c r="R90" s="138">
        <f t="shared" si="3"/>
        <v>0</v>
      </c>
      <c r="S90" s="138">
        <v>0</v>
      </c>
      <c r="T90" s="138">
        <f t="shared" si="4"/>
        <v>0</v>
      </c>
      <c r="U90" s="331" t="s">
        <v>167</v>
      </c>
      <c r="V90" s="1">
        <f t="shared" si="0"/>
        <v>0</v>
      </c>
      <c r="AR90" s="140" t="s">
        <v>157</v>
      </c>
      <c r="AT90" s="140" t="s">
        <v>153</v>
      </c>
      <c r="AU90" s="140" t="s">
        <v>82</v>
      </c>
      <c r="AY90" s="18" t="s">
        <v>150</v>
      </c>
      <c r="BE90" s="141">
        <f t="shared" si="5"/>
        <v>0</v>
      </c>
      <c r="BF90" s="141">
        <f t="shared" si="6"/>
        <v>0</v>
      </c>
      <c r="BG90" s="141">
        <f t="shared" si="7"/>
        <v>0</v>
      </c>
      <c r="BH90" s="141">
        <f t="shared" si="8"/>
        <v>0</v>
      </c>
      <c r="BI90" s="141">
        <f t="shared" si="9"/>
        <v>0</v>
      </c>
      <c r="BJ90" s="18" t="s">
        <v>88</v>
      </c>
      <c r="BK90" s="141">
        <f t="shared" si="10"/>
        <v>0</v>
      </c>
      <c r="BL90" s="18" t="s">
        <v>157</v>
      </c>
      <c r="BM90" s="140" t="s">
        <v>182</v>
      </c>
    </row>
    <row r="91" spans="2:65" s="1" customFormat="1" ht="16.5" customHeight="1" x14ac:dyDescent="0.2">
      <c r="B91" s="33"/>
      <c r="C91" s="129" t="s">
        <v>157</v>
      </c>
      <c r="D91" s="129" t="s">
        <v>153</v>
      </c>
      <c r="E91" s="130" t="s">
        <v>957</v>
      </c>
      <c r="F91" s="131" t="s">
        <v>1025</v>
      </c>
      <c r="G91" s="132" t="s">
        <v>951</v>
      </c>
      <c r="H91" s="133">
        <v>1</v>
      </c>
      <c r="I91" s="134"/>
      <c r="J91" s="135">
        <f t="shared" si="1"/>
        <v>0</v>
      </c>
      <c r="K91" s="131" t="s">
        <v>19</v>
      </c>
      <c r="L91" s="33"/>
      <c r="M91" s="136" t="s">
        <v>19</v>
      </c>
      <c r="N91" s="137" t="s">
        <v>47</v>
      </c>
      <c r="P91" s="138">
        <f t="shared" si="2"/>
        <v>0</v>
      </c>
      <c r="Q91" s="138">
        <v>0</v>
      </c>
      <c r="R91" s="138">
        <f t="shared" si="3"/>
        <v>0</v>
      </c>
      <c r="S91" s="138">
        <v>0</v>
      </c>
      <c r="T91" s="138">
        <f t="shared" si="4"/>
        <v>0</v>
      </c>
      <c r="U91" s="331" t="s">
        <v>167</v>
      </c>
      <c r="V91" s="1">
        <f t="shared" si="0"/>
        <v>0</v>
      </c>
      <c r="AR91" s="140" t="s">
        <v>157</v>
      </c>
      <c r="AT91" s="140" t="s">
        <v>153</v>
      </c>
      <c r="AU91" s="140" t="s">
        <v>82</v>
      </c>
      <c r="AY91" s="18" t="s">
        <v>150</v>
      </c>
      <c r="BE91" s="141">
        <f t="shared" si="5"/>
        <v>0</v>
      </c>
      <c r="BF91" s="141">
        <f t="shared" si="6"/>
        <v>0</v>
      </c>
      <c r="BG91" s="141">
        <f t="shared" si="7"/>
        <v>0</v>
      </c>
      <c r="BH91" s="141">
        <f t="shared" si="8"/>
        <v>0</v>
      </c>
      <c r="BI91" s="141">
        <f t="shared" si="9"/>
        <v>0</v>
      </c>
      <c r="BJ91" s="18" t="s">
        <v>88</v>
      </c>
      <c r="BK91" s="141">
        <f t="shared" si="10"/>
        <v>0</v>
      </c>
      <c r="BL91" s="18" t="s">
        <v>157</v>
      </c>
      <c r="BM91" s="140" t="s">
        <v>202</v>
      </c>
    </row>
    <row r="92" spans="2:65" s="1" customFormat="1" ht="16.5" customHeight="1" x14ac:dyDescent="0.2">
      <c r="B92" s="33"/>
      <c r="C92" s="129" t="s">
        <v>184</v>
      </c>
      <c r="D92" s="129" t="s">
        <v>153</v>
      </c>
      <c r="E92" s="130" t="s">
        <v>959</v>
      </c>
      <c r="F92" s="131" t="s">
        <v>1026</v>
      </c>
      <c r="G92" s="132" t="s">
        <v>951</v>
      </c>
      <c r="H92" s="133">
        <v>1</v>
      </c>
      <c r="I92" s="134"/>
      <c r="J92" s="135">
        <f t="shared" si="1"/>
        <v>0</v>
      </c>
      <c r="K92" s="131" t="s">
        <v>19</v>
      </c>
      <c r="L92" s="33"/>
      <c r="M92" s="136" t="s">
        <v>19</v>
      </c>
      <c r="N92" s="137" t="s">
        <v>47</v>
      </c>
      <c r="P92" s="138">
        <f t="shared" si="2"/>
        <v>0</v>
      </c>
      <c r="Q92" s="138">
        <v>0</v>
      </c>
      <c r="R92" s="138">
        <f t="shared" si="3"/>
        <v>0</v>
      </c>
      <c r="S92" s="138">
        <v>0</v>
      </c>
      <c r="T92" s="138">
        <f t="shared" si="4"/>
        <v>0</v>
      </c>
      <c r="U92" s="331" t="s">
        <v>167</v>
      </c>
      <c r="V92" s="1">
        <f t="shared" si="0"/>
        <v>0</v>
      </c>
      <c r="AR92" s="140" t="s">
        <v>157</v>
      </c>
      <c r="AT92" s="140" t="s">
        <v>153</v>
      </c>
      <c r="AU92" s="140" t="s">
        <v>82</v>
      </c>
      <c r="AY92" s="18" t="s">
        <v>150</v>
      </c>
      <c r="BE92" s="141">
        <f t="shared" si="5"/>
        <v>0</v>
      </c>
      <c r="BF92" s="141">
        <f t="shared" si="6"/>
        <v>0</v>
      </c>
      <c r="BG92" s="141">
        <f t="shared" si="7"/>
        <v>0</v>
      </c>
      <c r="BH92" s="141">
        <f t="shared" si="8"/>
        <v>0</v>
      </c>
      <c r="BI92" s="141">
        <f t="shared" si="9"/>
        <v>0</v>
      </c>
      <c r="BJ92" s="18" t="s">
        <v>88</v>
      </c>
      <c r="BK92" s="141">
        <f t="shared" si="10"/>
        <v>0</v>
      </c>
      <c r="BL92" s="18" t="s">
        <v>157</v>
      </c>
      <c r="BM92" s="140" t="s">
        <v>220</v>
      </c>
    </row>
    <row r="93" spans="2:65" s="1" customFormat="1" ht="24.2" customHeight="1" x14ac:dyDescent="0.2">
      <c r="B93" s="33"/>
      <c r="C93" s="129" t="s">
        <v>182</v>
      </c>
      <c r="D93" s="129" t="s">
        <v>153</v>
      </c>
      <c r="E93" s="130" t="s">
        <v>961</v>
      </c>
      <c r="F93" s="131" t="s">
        <v>1027</v>
      </c>
      <c r="G93" s="132" t="s">
        <v>951</v>
      </c>
      <c r="H93" s="133">
        <v>1</v>
      </c>
      <c r="I93" s="134"/>
      <c r="J93" s="135">
        <f t="shared" si="1"/>
        <v>0</v>
      </c>
      <c r="K93" s="131" t="s">
        <v>19</v>
      </c>
      <c r="L93" s="33"/>
      <c r="M93" s="136" t="s">
        <v>19</v>
      </c>
      <c r="N93" s="137" t="s">
        <v>47</v>
      </c>
      <c r="P93" s="138">
        <f t="shared" si="2"/>
        <v>0</v>
      </c>
      <c r="Q93" s="138">
        <v>0</v>
      </c>
      <c r="R93" s="138">
        <f t="shared" si="3"/>
        <v>0</v>
      </c>
      <c r="S93" s="138">
        <v>0</v>
      </c>
      <c r="T93" s="138">
        <f t="shared" si="4"/>
        <v>0</v>
      </c>
      <c r="U93" s="331" t="s">
        <v>167</v>
      </c>
      <c r="V93" s="1">
        <f t="shared" si="0"/>
        <v>0</v>
      </c>
      <c r="AR93" s="140" t="s">
        <v>157</v>
      </c>
      <c r="AT93" s="140" t="s">
        <v>153</v>
      </c>
      <c r="AU93" s="140" t="s">
        <v>82</v>
      </c>
      <c r="AY93" s="18" t="s">
        <v>150</v>
      </c>
      <c r="BE93" s="141">
        <f t="shared" si="5"/>
        <v>0</v>
      </c>
      <c r="BF93" s="141">
        <f t="shared" si="6"/>
        <v>0</v>
      </c>
      <c r="BG93" s="141">
        <f t="shared" si="7"/>
        <v>0</v>
      </c>
      <c r="BH93" s="141">
        <f t="shared" si="8"/>
        <v>0</v>
      </c>
      <c r="BI93" s="141">
        <f t="shared" si="9"/>
        <v>0</v>
      </c>
      <c r="BJ93" s="18" t="s">
        <v>88</v>
      </c>
      <c r="BK93" s="141">
        <f t="shared" si="10"/>
        <v>0</v>
      </c>
      <c r="BL93" s="18" t="s">
        <v>157</v>
      </c>
      <c r="BM93" s="140" t="s">
        <v>8</v>
      </c>
    </row>
    <row r="94" spans="2:65" s="1" customFormat="1" ht="16.5" customHeight="1" x14ac:dyDescent="0.2">
      <c r="B94" s="33"/>
      <c r="C94" s="129" t="s">
        <v>197</v>
      </c>
      <c r="D94" s="129" t="s">
        <v>153</v>
      </c>
      <c r="E94" s="130" t="s">
        <v>963</v>
      </c>
      <c r="F94" s="131" t="s">
        <v>1028</v>
      </c>
      <c r="G94" s="132" t="s">
        <v>951</v>
      </c>
      <c r="H94" s="133">
        <v>1</v>
      </c>
      <c r="I94" s="134"/>
      <c r="J94" s="135">
        <f t="shared" si="1"/>
        <v>0</v>
      </c>
      <c r="K94" s="131" t="s">
        <v>19</v>
      </c>
      <c r="L94" s="33"/>
      <c r="M94" s="136" t="s">
        <v>19</v>
      </c>
      <c r="N94" s="137" t="s">
        <v>47</v>
      </c>
      <c r="P94" s="138">
        <f t="shared" si="2"/>
        <v>0</v>
      </c>
      <c r="Q94" s="138">
        <v>0</v>
      </c>
      <c r="R94" s="138">
        <f t="shared" si="3"/>
        <v>0</v>
      </c>
      <c r="S94" s="138">
        <v>0</v>
      </c>
      <c r="T94" s="138">
        <f t="shared" si="4"/>
        <v>0</v>
      </c>
      <c r="U94" s="331" t="s">
        <v>167</v>
      </c>
      <c r="V94" s="1">
        <f t="shared" si="0"/>
        <v>0</v>
      </c>
      <c r="AR94" s="140" t="s">
        <v>157</v>
      </c>
      <c r="AT94" s="140" t="s">
        <v>153</v>
      </c>
      <c r="AU94" s="140" t="s">
        <v>82</v>
      </c>
      <c r="AY94" s="18" t="s">
        <v>150</v>
      </c>
      <c r="BE94" s="141">
        <f t="shared" si="5"/>
        <v>0</v>
      </c>
      <c r="BF94" s="141">
        <f t="shared" si="6"/>
        <v>0</v>
      </c>
      <c r="BG94" s="141">
        <f t="shared" si="7"/>
        <v>0</v>
      </c>
      <c r="BH94" s="141">
        <f t="shared" si="8"/>
        <v>0</v>
      </c>
      <c r="BI94" s="141">
        <f t="shared" si="9"/>
        <v>0</v>
      </c>
      <c r="BJ94" s="18" t="s">
        <v>88</v>
      </c>
      <c r="BK94" s="141">
        <f t="shared" si="10"/>
        <v>0</v>
      </c>
      <c r="BL94" s="18" t="s">
        <v>157</v>
      </c>
      <c r="BM94" s="140" t="s">
        <v>246</v>
      </c>
    </row>
    <row r="95" spans="2:65" s="1" customFormat="1" ht="16.5" customHeight="1" x14ac:dyDescent="0.2">
      <c r="B95" s="33"/>
      <c r="C95" s="129" t="s">
        <v>202</v>
      </c>
      <c r="D95" s="129" t="s">
        <v>153</v>
      </c>
      <c r="E95" s="130" t="s">
        <v>965</v>
      </c>
      <c r="F95" s="131" t="s">
        <v>1029</v>
      </c>
      <c r="G95" s="132" t="s">
        <v>951</v>
      </c>
      <c r="H95" s="133">
        <v>1</v>
      </c>
      <c r="I95" s="134"/>
      <c r="J95" s="135">
        <f t="shared" si="1"/>
        <v>0</v>
      </c>
      <c r="K95" s="131" t="s">
        <v>19</v>
      </c>
      <c r="L95" s="33"/>
      <c r="M95" s="136" t="s">
        <v>19</v>
      </c>
      <c r="N95" s="137" t="s">
        <v>47</v>
      </c>
      <c r="P95" s="138">
        <f t="shared" si="2"/>
        <v>0</v>
      </c>
      <c r="Q95" s="138">
        <v>0</v>
      </c>
      <c r="R95" s="138">
        <f t="shared" si="3"/>
        <v>0</v>
      </c>
      <c r="S95" s="138">
        <v>0</v>
      </c>
      <c r="T95" s="138">
        <f t="shared" si="4"/>
        <v>0</v>
      </c>
      <c r="U95" s="331" t="s">
        <v>167</v>
      </c>
      <c r="V95" s="1">
        <f t="shared" si="0"/>
        <v>0</v>
      </c>
      <c r="AR95" s="140" t="s">
        <v>157</v>
      </c>
      <c r="AT95" s="140" t="s">
        <v>153</v>
      </c>
      <c r="AU95" s="140" t="s">
        <v>82</v>
      </c>
      <c r="AY95" s="18" t="s">
        <v>150</v>
      </c>
      <c r="BE95" s="141">
        <f t="shared" si="5"/>
        <v>0</v>
      </c>
      <c r="BF95" s="141">
        <f t="shared" si="6"/>
        <v>0</v>
      </c>
      <c r="BG95" s="141">
        <f t="shared" si="7"/>
        <v>0</v>
      </c>
      <c r="BH95" s="141">
        <f t="shared" si="8"/>
        <v>0</v>
      </c>
      <c r="BI95" s="141">
        <f t="shared" si="9"/>
        <v>0</v>
      </c>
      <c r="BJ95" s="18" t="s">
        <v>88</v>
      </c>
      <c r="BK95" s="141">
        <f t="shared" si="10"/>
        <v>0</v>
      </c>
      <c r="BL95" s="18" t="s">
        <v>157</v>
      </c>
      <c r="BM95" s="140" t="s">
        <v>205</v>
      </c>
    </row>
    <row r="96" spans="2:65" s="1" customFormat="1" ht="16.5" customHeight="1" x14ac:dyDescent="0.2">
      <c r="B96" s="33"/>
      <c r="C96" s="129" t="s">
        <v>208</v>
      </c>
      <c r="D96" s="129" t="s">
        <v>153</v>
      </c>
      <c r="E96" s="130" t="s">
        <v>1030</v>
      </c>
      <c r="F96" s="131" t="s">
        <v>1031</v>
      </c>
      <c r="G96" s="132" t="s">
        <v>156</v>
      </c>
      <c r="H96" s="133">
        <v>1</v>
      </c>
      <c r="I96" s="134"/>
      <c r="J96" s="135">
        <f t="shared" si="1"/>
        <v>0</v>
      </c>
      <c r="K96" s="131" t="s">
        <v>19</v>
      </c>
      <c r="L96" s="33"/>
      <c r="M96" s="136" t="s">
        <v>19</v>
      </c>
      <c r="N96" s="137" t="s">
        <v>47</v>
      </c>
      <c r="P96" s="138">
        <f t="shared" si="2"/>
        <v>0</v>
      </c>
      <c r="Q96" s="138">
        <v>0</v>
      </c>
      <c r="R96" s="138">
        <f t="shared" si="3"/>
        <v>0</v>
      </c>
      <c r="S96" s="138">
        <v>0</v>
      </c>
      <c r="T96" s="138">
        <f t="shared" si="4"/>
        <v>0</v>
      </c>
      <c r="U96" s="331" t="s">
        <v>167</v>
      </c>
      <c r="V96" s="1">
        <f t="shared" si="0"/>
        <v>0</v>
      </c>
      <c r="AR96" s="140" t="s">
        <v>157</v>
      </c>
      <c r="AT96" s="140" t="s">
        <v>153</v>
      </c>
      <c r="AU96" s="140" t="s">
        <v>82</v>
      </c>
      <c r="AY96" s="18" t="s">
        <v>150</v>
      </c>
      <c r="BE96" s="141">
        <f t="shared" si="5"/>
        <v>0</v>
      </c>
      <c r="BF96" s="141">
        <f t="shared" si="6"/>
        <v>0</v>
      </c>
      <c r="BG96" s="141">
        <f t="shared" si="7"/>
        <v>0</v>
      </c>
      <c r="BH96" s="141">
        <f t="shared" si="8"/>
        <v>0</v>
      </c>
      <c r="BI96" s="141">
        <f t="shared" si="9"/>
        <v>0</v>
      </c>
      <c r="BJ96" s="18" t="s">
        <v>88</v>
      </c>
      <c r="BK96" s="141">
        <f t="shared" si="10"/>
        <v>0</v>
      </c>
      <c r="BL96" s="18" t="s">
        <v>157</v>
      </c>
      <c r="BM96" s="140" t="s">
        <v>267</v>
      </c>
    </row>
    <row r="97" spans="2:65" s="1" customFormat="1" ht="16.5" customHeight="1" x14ac:dyDescent="0.2">
      <c r="B97" s="33"/>
      <c r="C97" s="129" t="s">
        <v>220</v>
      </c>
      <c r="D97" s="129" t="s">
        <v>153</v>
      </c>
      <c r="E97" s="130" t="s">
        <v>1032</v>
      </c>
      <c r="F97" s="131" t="s">
        <v>1033</v>
      </c>
      <c r="G97" s="132" t="s">
        <v>156</v>
      </c>
      <c r="H97" s="133">
        <v>1</v>
      </c>
      <c r="I97" s="134"/>
      <c r="J97" s="135">
        <f t="shared" si="1"/>
        <v>0</v>
      </c>
      <c r="K97" s="131" t="s">
        <v>19</v>
      </c>
      <c r="L97" s="33"/>
      <c r="M97" s="136" t="s">
        <v>19</v>
      </c>
      <c r="N97" s="137" t="s">
        <v>47</v>
      </c>
      <c r="P97" s="138">
        <f t="shared" si="2"/>
        <v>0</v>
      </c>
      <c r="Q97" s="138">
        <v>0</v>
      </c>
      <c r="R97" s="138">
        <f t="shared" si="3"/>
        <v>0</v>
      </c>
      <c r="S97" s="138">
        <v>0</v>
      </c>
      <c r="T97" s="138">
        <f t="shared" si="4"/>
        <v>0</v>
      </c>
      <c r="U97" s="331" t="s">
        <v>167</v>
      </c>
      <c r="V97" s="1">
        <f t="shared" si="0"/>
        <v>0</v>
      </c>
      <c r="AR97" s="140" t="s">
        <v>157</v>
      </c>
      <c r="AT97" s="140" t="s">
        <v>153</v>
      </c>
      <c r="AU97" s="140" t="s">
        <v>82</v>
      </c>
      <c r="AY97" s="18" t="s">
        <v>150</v>
      </c>
      <c r="BE97" s="141">
        <f t="shared" si="5"/>
        <v>0</v>
      </c>
      <c r="BF97" s="141">
        <f t="shared" si="6"/>
        <v>0</v>
      </c>
      <c r="BG97" s="141">
        <f t="shared" si="7"/>
        <v>0</v>
      </c>
      <c r="BH97" s="141">
        <f t="shared" si="8"/>
        <v>0</v>
      </c>
      <c r="BI97" s="141">
        <f t="shared" si="9"/>
        <v>0</v>
      </c>
      <c r="BJ97" s="18" t="s">
        <v>88</v>
      </c>
      <c r="BK97" s="141">
        <f t="shared" si="10"/>
        <v>0</v>
      </c>
      <c r="BL97" s="18" t="s">
        <v>157</v>
      </c>
      <c r="BM97" s="140" t="s">
        <v>282</v>
      </c>
    </row>
    <row r="98" spans="2:65" s="1" customFormat="1" ht="21.75" customHeight="1" x14ac:dyDescent="0.2">
      <c r="B98" s="33"/>
      <c r="C98" s="129" t="s">
        <v>227</v>
      </c>
      <c r="D98" s="129" t="s">
        <v>153</v>
      </c>
      <c r="E98" s="130" t="s">
        <v>1034</v>
      </c>
      <c r="F98" s="131" t="s">
        <v>1035</v>
      </c>
      <c r="G98" s="132" t="s">
        <v>156</v>
      </c>
      <c r="H98" s="133">
        <v>6</v>
      </c>
      <c r="I98" s="134"/>
      <c r="J98" s="135">
        <f t="shared" si="1"/>
        <v>0</v>
      </c>
      <c r="K98" s="131" t="s">
        <v>19</v>
      </c>
      <c r="L98" s="33"/>
      <c r="M98" s="136" t="s">
        <v>19</v>
      </c>
      <c r="N98" s="137" t="s">
        <v>47</v>
      </c>
      <c r="P98" s="138">
        <f t="shared" si="2"/>
        <v>0</v>
      </c>
      <c r="Q98" s="138">
        <v>0</v>
      </c>
      <c r="R98" s="138">
        <f t="shared" si="3"/>
        <v>0</v>
      </c>
      <c r="S98" s="138">
        <v>0</v>
      </c>
      <c r="T98" s="138">
        <f t="shared" si="4"/>
        <v>0</v>
      </c>
      <c r="U98" s="331" t="s">
        <v>167</v>
      </c>
      <c r="V98" s="1">
        <f t="shared" si="0"/>
        <v>0</v>
      </c>
      <c r="AR98" s="140" t="s">
        <v>157</v>
      </c>
      <c r="AT98" s="140" t="s">
        <v>153</v>
      </c>
      <c r="AU98" s="140" t="s">
        <v>82</v>
      </c>
      <c r="AY98" s="18" t="s">
        <v>150</v>
      </c>
      <c r="BE98" s="141">
        <f t="shared" si="5"/>
        <v>0</v>
      </c>
      <c r="BF98" s="141">
        <f t="shared" si="6"/>
        <v>0</v>
      </c>
      <c r="BG98" s="141">
        <f t="shared" si="7"/>
        <v>0</v>
      </c>
      <c r="BH98" s="141">
        <f t="shared" si="8"/>
        <v>0</v>
      </c>
      <c r="BI98" s="141">
        <f t="shared" si="9"/>
        <v>0</v>
      </c>
      <c r="BJ98" s="18" t="s">
        <v>88</v>
      </c>
      <c r="BK98" s="141">
        <f t="shared" si="10"/>
        <v>0</v>
      </c>
      <c r="BL98" s="18" t="s">
        <v>157</v>
      </c>
      <c r="BM98" s="140" t="s">
        <v>290</v>
      </c>
    </row>
    <row r="99" spans="2:65" s="1" customFormat="1" ht="16.5" customHeight="1" x14ac:dyDescent="0.2">
      <c r="B99" s="33"/>
      <c r="C99" s="129" t="s">
        <v>8</v>
      </c>
      <c r="D99" s="129" t="s">
        <v>153</v>
      </c>
      <c r="E99" s="130" t="s">
        <v>1036</v>
      </c>
      <c r="F99" s="131" t="s">
        <v>1037</v>
      </c>
      <c r="G99" s="132" t="s">
        <v>951</v>
      </c>
      <c r="H99" s="133">
        <v>1</v>
      </c>
      <c r="I99" s="134"/>
      <c r="J99" s="135">
        <f t="shared" si="1"/>
        <v>0</v>
      </c>
      <c r="K99" s="131" t="s">
        <v>19</v>
      </c>
      <c r="L99" s="33"/>
      <c r="M99" s="136" t="s">
        <v>19</v>
      </c>
      <c r="N99" s="137" t="s">
        <v>47</v>
      </c>
      <c r="P99" s="138">
        <f t="shared" si="2"/>
        <v>0</v>
      </c>
      <c r="Q99" s="138">
        <v>0</v>
      </c>
      <c r="R99" s="138">
        <f t="shared" si="3"/>
        <v>0</v>
      </c>
      <c r="S99" s="138">
        <v>0</v>
      </c>
      <c r="T99" s="138">
        <f t="shared" si="4"/>
        <v>0</v>
      </c>
      <c r="U99" s="331" t="s">
        <v>167</v>
      </c>
      <c r="V99" s="1">
        <f t="shared" si="0"/>
        <v>0</v>
      </c>
      <c r="AR99" s="140" t="s">
        <v>157</v>
      </c>
      <c r="AT99" s="140" t="s">
        <v>153</v>
      </c>
      <c r="AU99" s="140" t="s">
        <v>82</v>
      </c>
      <c r="AY99" s="18" t="s">
        <v>150</v>
      </c>
      <c r="BE99" s="141">
        <f t="shared" si="5"/>
        <v>0</v>
      </c>
      <c r="BF99" s="141">
        <f t="shared" si="6"/>
        <v>0</v>
      </c>
      <c r="BG99" s="141">
        <f t="shared" si="7"/>
        <v>0</v>
      </c>
      <c r="BH99" s="141">
        <f t="shared" si="8"/>
        <v>0</v>
      </c>
      <c r="BI99" s="141">
        <f t="shared" si="9"/>
        <v>0</v>
      </c>
      <c r="BJ99" s="18" t="s">
        <v>88</v>
      </c>
      <c r="BK99" s="141">
        <f t="shared" si="10"/>
        <v>0</v>
      </c>
      <c r="BL99" s="18" t="s">
        <v>157</v>
      </c>
      <c r="BM99" s="140" t="s">
        <v>301</v>
      </c>
    </row>
    <row r="100" spans="2:65" s="1" customFormat="1" ht="21.75" customHeight="1" x14ac:dyDescent="0.2">
      <c r="B100" s="33"/>
      <c r="C100" s="129" t="s">
        <v>240</v>
      </c>
      <c r="D100" s="129" t="s">
        <v>153</v>
      </c>
      <c r="E100" s="130" t="s">
        <v>1038</v>
      </c>
      <c r="F100" s="131" t="s">
        <v>1039</v>
      </c>
      <c r="G100" s="132" t="s">
        <v>951</v>
      </c>
      <c r="H100" s="133">
        <v>3</v>
      </c>
      <c r="I100" s="134"/>
      <c r="J100" s="135">
        <f t="shared" si="1"/>
        <v>0</v>
      </c>
      <c r="K100" s="131" t="s">
        <v>19</v>
      </c>
      <c r="L100" s="33"/>
      <c r="M100" s="136" t="s">
        <v>19</v>
      </c>
      <c r="N100" s="137" t="s">
        <v>47</v>
      </c>
      <c r="P100" s="138">
        <f t="shared" si="2"/>
        <v>0</v>
      </c>
      <c r="Q100" s="138">
        <v>0</v>
      </c>
      <c r="R100" s="138">
        <f t="shared" si="3"/>
        <v>0</v>
      </c>
      <c r="S100" s="138">
        <v>0</v>
      </c>
      <c r="T100" s="138">
        <f t="shared" si="4"/>
        <v>0</v>
      </c>
      <c r="U100" s="331" t="s">
        <v>167</v>
      </c>
      <c r="V100" s="1">
        <f t="shared" si="0"/>
        <v>0</v>
      </c>
      <c r="AR100" s="140" t="s">
        <v>157</v>
      </c>
      <c r="AT100" s="140" t="s">
        <v>153</v>
      </c>
      <c r="AU100" s="140" t="s">
        <v>82</v>
      </c>
      <c r="AY100" s="18" t="s">
        <v>150</v>
      </c>
      <c r="BE100" s="141">
        <f t="shared" si="5"/>
        <v>0</v>
      </c>
      <c r="BF100" s="141">
        <f t="shared" si="6"/>
        <v>0</v>
      </c>
      <c r="BG100" s="141">
        <f t="shared" si="7"/>
        <v>0</v>
      </c>
      <c r="BH100" s="141">
        <f t="shared" si="8"/>
        <v>0</v>
      </c>
      <c r="BI100" s="141">
        <f t="shared" si="9"/>
        <v>0</v>
      </c>
      <c r="BJ100" s="18" t="s">
        <v>88</v>
      </c>
      <c r="BK100" s="141">
        <f t="shared" si="10"/>
        <v>0</v>
      </c>
      <c r="BL100" s="18" t="s">
        <v>157</v>
      </c>
      <c r="BM100" s="140" t="s">
        <v>314</v>
      </c>
    </row>
    <row r="101" spans="2:65" s="1" customFormat="1" ht="24.2" customHeight="1" x14ac:dyDescent="0.2">
      <c r="B101" s="33"/>
      <c r="C101" s="129" t="s">
        <v>246</v>
      </c>
      <c r="D101" s="129" t="s">
        <v>153</v>
      </c>
      <c r="E101" s="130" t="s">
        <v>1040</v>
      </c>
      <c r="F101" s="131" t="s">
        <v>1041</v>
      </c>
      <c r="G101" s="132" t="s">
        <v>951</v>
      </c>
      <c r="H101" s="133">
        <v>1</v>
      </c>
      <c r="I101" s="134"/>
      <c r="J101" s="135">
        <f t="shared" si="1"/>
        <v>0</v>
      </c>
      <c r="K101" s="131" t="s">
        <v>19</v>
      </c>
      <c r="L101" s="33"/>
      <c r="M101" s="184" t="s">
        <v>19</v>
      </c>
      <c r="N101" s="185" t="s">
        <v>47</v>
      </c>
      <c r="O101" s="186"/>
      <c r="P101" s="187">
        <f t="shared" si="2"/>
        <v>0</v>
      </c>
      <c r="Q101" s="187">
        <v>0</v>
      </c>
      <c r="R101" s="187">
        <f t="shared" si="3"/>
        <v>0</v>
      </c>
      <c r="S101" s="187">
        <v>0</v>
      </c>
      <c r="T101" s="187">
        <f t="shared" si="4"/>
        <v>0</v>
      </c>
      <c r="U101" s="338" t="s">
        <v>167</v>
      </c>
      <c r="V101" s="1">
        <f t="shared" si="0"/>
        <v>0</v>
      </c>
      <c r="AR101" s="140" t="s">
        <v>157</v>
      </c>
      <c r="AT101" s="140" t="s">
        <v>153</v>
      </c>
      <c r="AU101" s="140" t="s">
        <v>82</v>
      </c>
      <c r="AY101" s="18" t="s">
        <v>150</v>
      </c>
      <c r="BE101" s="141">
        <f t="shared" si="5"/>
        <v>0</v>
      </c>
      <c r="BF101" s="141">
        <f t="shared" si="6"/>
        <v>0</v>
      </c>
      <c r="BG101" s="141">
        <f t="shared" si="7"/>
        <v>0</v>
      </c>
      <c r="BH101" s="141">
        <f t="shared" si="8"/>
        <v>0</v>
      </c>
      <c r="BI101" s="141">
        <f t="shared" si="9"/>
        <v>0</v>
      </c>
      <c r="BJ101" s="18" t="s">
        <v>88</v>
      </c>
      <c r="BK101" s="141">
        <f t="shared" si="10"/>
        <v>0</v>
      </c>
      <c r="BL101" s="18" t="s">
        <v>157</v>
      </c>
      <c r="BM101" s="140" t="s">
        <v>325</v>
      </c>
    </row>
    <row r="102" spans="2:65" s="1" customFormat="1" ht="6.95" customHeight="1" x14ac:dyDescent="0.2"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33"/>
    </row>
  </sheetData>
  <sheetProtection algorithmName="SHA-512" hashValue="mlKmy/FqlWttlIurbsbdLWpYXV6jqOllK8QnxozFxDRD5f/KhamT4j8JRgHNQJ0Dw+fYghUGnw7y3abanPn+YQ==" saltValue="GtwY9elSzHbGLh2UxIR2Fw==" spinCount="100000" sheet="1" objects="1" scenarios="1" formatColumns="0" formatRows="0" autoFilter="0"/>
  <autoFilter ref="C85:K101" xr:uid="{00000000-0009-0000-0000-000003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97"/>
  <sheetViews>
    <sheetView showGridLines="0" workbookViewId="0">
      <selection activeCell="Z90" sqref="Z90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98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106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6" t="str">
        <f>'Rekapitulace stavby'!K6</f>
        <v>Rekonstrukce bytových jednotek MČ Lidická 40, 15000 Praha 5, b.j.č. 9 - revize 3</v>
      </c>
      <c r="F7" s="317"/>
      <c r="G7" s="317"/>
      <c r="H7" s="317"/>
      <c r="L7" s="21"/>
    </row>
    <row r="8" spans="2:46" ht="12" customHeight="1" x14ac:dyDescent="0.2">
      <c r="B8" s="21"/>
      <c r="D8" s="28" t="s">
        <v>107</v>
      </c>
      <c r="L8" s="21"/>
    </row>
    <row r="9" spans="2:46" s="1" customFormat="1" ht="16.5" customHeight="1" x14ac:dyDescent="0.2">
      <c r="B9" s="33"/>
      <c r="E9" s="316" t="s">
        <v>108</v>
      </c>
      <c r="F9" s="318"/>
      <c r="G9" s="318"/>
      <c r="H9" s="318"/>
      <c r="L9" s="33"/>
    </row>
    <row r="10" spans="2:46" s="1" customFormat="1" ht="12" customHeight="1" x14ac:dyDescent="0.2">
      <c r="B10" s="33"/>
      <c r="D10" s="28" t="s">
        <v>109</v>
      </c>
      <c r="L10" s="33"/>
    </row>
    <row r="11" spans="2:46" s="1" customFormat="1" ht="16.5" customHeight="1" x14ac:dyDescent="0.2">
      <c r="B11" s="33"/>
      <c r="E11" s="275" t="s">
        <v>1042</v>
      </c>
      <c r="F11" s="318"/>
      <c r="G11" s="318"/>
      <c r="H11" s="318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25. 4. 2024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9" t="str">
        <f>'Rekapitulace stavby'!E14</f>
        <v>Vyplň údaj</v>
      </c>
      <c r="F20" s="300"/>
      <c r="G20" s="300"/>
      <c r="H20" s="300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5" t="s">
        <v>40</v>
      </c>
      <c r="F29" s="305"/>
      <c r="G29" s="305"/>
      <c r="H29" s="305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ROUND(J87,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ROUND((SUM(BE87:BE96)),  2)</f>
        <v>0</v>
      </c>
      <c r="I35" s="92">
        <v>0.21</v>
      </c>
      <c r="J35" s="82">
        <f>ROUND(((SUM(BE87:BE96))*I35),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ROUND((SUM(BF87:BF96)),  2)</f>
        <v>0</v>
      </c>
      <c r="I36" s="92">
        <v>0.12</v>
      </c>
      <c r="J36" s="82">
        <f>ROUND(((SUM(BF87:BF96))*I36),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ROUND((SUM(BG87:BG96)),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ROUND((SUM(BH87:BH96)),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ROUND((SUM(BI87:BI96)),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111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6" t="str">
        <f>E7</f>
        <v>Rekonstrukce bytových jednotek MČ Lidická 40, 15000 Praha 5, b.j.č. 9 - revize 3</v>
      </c>
      <c r="F50" s="317"/>
      <c r="G50" s="317"/>
      <c r="H50" s="317"/>
      <c r="L50" s="33"/>
    </row>
    <row r="51" spans="2:47" ht="12" customHeight="1" x14ac:dyDescent="0.2">
      <c r="B51" s="21"/>
      <c r="C51" s="28" t="s">
        <v>107</v>
      </c>
      <c r="L51" s="21"/>
    </row>
    <row r="52" spans="2:47" s="1" customFormat="1" ht="16.5" customHeight="1" x14ac:dyDescent="0.2">
      <c r="B52" s="33"/>
      <c r="E52" s="316" t="s">
        <v>108</v>
      </c>
      <c r="F52" s="318"/>
      <c r="G52" s="318"/>
      <c r="H52" s="318"/>
      <c r="L52" s="33"/>
    </row>
    <row r="53" spans="2:47" s="1" customFormat="1" ht="12" customHeight="1" x14ac:dyDescent="0.2">
      <c r="B53" s="33"/>
      <c r="C53" s="28" t="s">
        <v>109</v>
      </c>
      <c r="L53" s="33"/>
    </row>
    <row r="54" spans="2:47" s="1" customFormat="1" ht="16.5" customHeight="1" x14ac:dyDescent="0.2">
      <c r="B54" s="33"/>
      <c r="E54" s="275" t="str">
        <f>E11</f>
        <v>ÚT - Vytápění</v>
      </c>
      <c r="F54" s="318"/>
      <c r="G54" s="318"/>
      <c r="H54" s="318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Lidická 40, 15000 Praha 5</v>
      </c>
      <c r="I56" s="28" t="s">
        <v>23</v>
      </c>
      <c r="J56" s="50" t="str">
        <f>IF(J14="","",J14)</f>
        <v>25. 4. 2024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112</v>
      </c>
      <c r="D61" s="93"/>
      <c r="E61" s="93"/>
      <c r="F61" s="93"/>
      <c r="G61" s="93"/>
      <c r="H61" s="93"/>
      <c r="I61" s="93"/>
      <c r="J61" s="100" t="s">
        <v>113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J87</f>
        <v>0</v>
      </c>
      <c r="L63" s="33"/>
      <c r="AU63" s="18" t="s">
        <v>114</v>
      </c>
    </row>
    <row r="64" spans="2:47" s="8" customFormat="1" ht="24.95" customHeight="1" x14ac:dyDescent="0.2">
      <c r="B64" s="102"/>
      <c r="D64" s="103" t="s">
        <v>1043</v>
      </c>
      <c r="E64" s="104"/>
      <c r="F64" s="104"/>
      <c r="G64" s="104"/>
      <c r="H64" s="104"/>
      <c r="I64" s="104"/>
      <c r="J64" s="105">
        <f>J88</f>
        <v>0</v>
      </c>
      <c r="L64" s="102"/>
    </row>
    <row r="65" spans="2:12" s="8" customFormat="1" ht="24.95" customHeight="1" x14ac:dyDescent="0.2">
      <c r="B65" s="102"/>
      <c r="D65" s="103" t="s">
        <v>1044</v>
      </c>
      <c r="E65" s="104"/>
      <c r="F65" s="104"/>
      <c r="G65" s="104"/>
      <c r="H65" s="104"/>
      <c r="I65" s="104"/>
      <c r="J65" s="105">
        <f>J95</f>
        <v>0</v>
      </c>
      <c r="L65" s="102"/>
    </row>
    <row r="66" spans="2:12" s="1" customFormat="1" ht="21.75" customHeight="1" x14ac:dyDescent="0.2">
      <c r="B66" s="33"/>
      <c r="L66" s="33"/>
    </row>
    <row r="67" spans="2:12" s="1" customFormat="1" ht="6.95" customHeight="1" x14ac:dyDescent="0.2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71" spans="2:12" s="1" customFormat="1" ht="6.95" customHeight="1" x14ac:dyDescent="0.2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5" customHeight="1" x14ac:dyDescent="0.2">
      <c r="B72" s="33"/>
      <c r="C72" s="22" t="s">
        <v>134</v>
      </c>
      <c r="L72" s="33"/>
    </row>
    <row r="73" spans="2:12" s="1" customFormat="1" ht="6.95" customHeight="1" x14ac:dyDescent="0.2">
      <c r="B73" s="33"/>
      <c r="L73" s="33"/>
    </row>
    <row r="74" spans="2:12" s="1" customFormat="1" ht="12" customHeight="1" x14ac:dyDescent="0.2">
      <c r="B74" s="33"/>
      <c r="C74" s="28" t="s">
        <v>16</v>
      </c>
      <c r="L74" s="33"/>
    </row>
    <row r="75" spans="2:12" s="1" customFormat="1" ht="16.5" customHeight="1" x14ac:dyDescent="0.2">
      <c r="B75" s="33"/>
      <c r="E75" s="316" t="str">
        <f>E7</f>
        <v>Rekonstrukce bytových jednotek MČ Lidická 40, 15000 Praha 5, b.j.č. 9 - revize 3</v>
      </c>
      <c r="F75" s="317"/>
      <c r="G75" s="317"/>
      <c r="H75" s="317"/>
      <c r="L75" s="33"/>
    </row>
    <row r="76" spans="2:12" ht="12" customHeight="1" x14ac:dyDescent="0.2">
      <c r="B76" s="21"/>
      <c r="C76" s="28" t="s">
        <v>107</v>
      </c>
      <c r="L76" s="21"/>
    </row>
    <row r="77" spans="2:12" s="1" customFormat="1" ht="16.5" customHeight="1" x14ac:dyDescent="0.2">
      <c r="B77" s="33"/>
      <c r="E77" s="316" t="s">
        <v>108</v>
      </c>
      <c r="F77" s="318"/>
      <c r="G77" s="318"/>
      <c r="H77" s="318"/>
      <c r="L77" s="33"/>
    </row>
    <row r="78" spans="2:12" s="1" customFormat="1" ht="12" customHeight="1" x14ac:dyDescent="0.2">
      <c r="B78" s="33"/>
      <c r="C78" s="28" t="s">
        <v>109</v>
      </c>
      <c r="L78" s="33"/>
    </row>
    <row r="79" spans="2:12" s="1" customFormat="1" ht="16.5" customHeight="1" x14ac:dyDescent="0.2">
      <c r="B79" s="33"/>
      <c r="E79" s="275" t="str">
        <f>E11</f>
        <v>ÚT - Vytápění</v>
      </c>
      <c r="F79" s="318"/>
      <c r="G79" s="318"/>
      <c r="H79" s="318"/>
      <c r="L79" s="33"/>
    </row>
    <row r="80" spans="2:12" s="1" customFormat="1" ht="6.95" customHeight="1" x14ac:dyDescent="0.2">
      <c r="B80" s="33"/>
      <c r="L80" s="33"/>
    </row>
    <row r="81" spans="2:65" s="1" customFormat="1" ht="12" customHeight="1" x14ac:dyDescent="0.2">
      <c r="B81" s="33"/>
      <c r="C81" s="28" t="s">
        <v>21</v>
      </c>
      <c r="F81" s="26" t="str">
        <f>F14</f>
        <v>Lidická 40, 15000 Praha 5</v>
      </c>
      <c r="I81" s="28" t="s">
        <v>23</v>
      </c>
      <c r="J81" s="50" t="str">
        <f>IF(J14="","",J14)</f>
        <v>25. 4. 2024</v>
      </c>
      <c r="L81" s="33"/>
    </row>
    <row r="82" spans="2:65" s="1" customFormat="1" ht="6.95" customHeight="1" x14ac:dyDescent="0.2">
      <c r="B82" s="33"/>
      <c r="L82" s="33"/>
    </row>
    <row r="83" spans="2:65" s="1" customFormat="1" ht="15.2" customHeight="1" x14ac:dyDescent="0.2">
      <c r="B83" s="33"/>
      <c r="C83" s="28" t="s">
        <v>25</v>
      </c>
      <c r="F83" s="26" t="str">
        <f>E17</f>
        <v>Městská část Praha 5</v>
      </c>
      <c r="I83" s="28" t="s">
        <v>33</v>
      </c>
      <c r="J83" s="31" t="str">
        <f>E23</f>
        <v>Boa projekt s.r.o.</v>
      </c>
      <c r="L83" s="33"/>
    </row>
    <row r="84" spans="2:65" s="1" customFormat="1" ht="15.2" customHeight="1" x14ac:dyDescent="0.2">
      <c r="B84" s="33"/>
      <c r="C84" s="28" t="s">
        <v>31</v>
      </c>
      <c r="F84" s="26" t="str">
        <f>IF(E20="","",E20)</f>
        <v>Vyplň údaj</v>
      </c>
      <c r="I84" s="28" t="s">
        <v>37</v>
      </c>
      <c r="J84" s="31" t="str">
        <f>E26</f>
        <v xml:space="preserve"> </v>
      </c>
      <c r="L84" s="33"/>
    </row>
    <row r="85" spans="2:65" s="1" customFormat="1" ht="10.35" customHeight="1" x14ac:dyDescent="0.2">
      <c r="B85" s="33"/>
      <c r="L85" s="33"/>
    </row>
    <row r="86" spans="2:65" s="10" customFormat="1" ht="29.25" customHeight="1" x14ac:dyDescent="0.2">
      <c r="B86" s="110"/>
      <c r="C86" s="111" t="s">
        <v>135</v>
      </c>
      <c r="D86" s="112" t="s">
        <v>60</v>
      </c>
      <c r="E86" s="112" t="s">
        <v>56</v>
      </c>
      <c r="F86" s="112" t="s">
        <v>57</v>
      </c>
      <c r="G86" s="112" t="s">
        <v>136</v>
      </c>
      <c r="H86" s="112" t="s">
        <v>137</v>
      </c>
      <c r="I86" s="112" t="s">
        <v>138</v>
      </c>
      <c r="J86" s="112" t="s">
        <v>113</v>
      </c>
      <c r="K86" s="113" t="s">
        <v>139</v>
      </c>
      <c r="L86" s="110"/>
      <c r="M86" s="56" t="s">
        <v>19</v>
      </c>
      <c r="N86" s="57" t="s">
        <v>45</v>
      </c>
      <c r="O86" s="57" t="s">
        <v>140</v>
      </c>
      <c r="P86" s="57" t="s">
        <v>141</v>
      </c>
      <c r="Q86" s="57" t="s">
        <v>142</v>
      </c>
      <c r="R86" s="57" t="s">
        <v>143</v>
      </c>
      <c r="S86" s="57" t="s">
        <v>144</v>
      </c>
      <c r="T86" s="57" t="s">
        <v>145</v>
      </c>
      <c r="U86" s="328" t="s">
        <v>1374</v>
      </c>
    </row>
    <row r="87" spans="2:65" s="1" customFormat="1" ht="22.9" customHeight="1" x14ac:dyDescent="0.25">
      <c r="B87" s="33"/>
      <c r="C87" s="61" t="s">
        <v>147</v>
      </c>
      <c r="J87" s="114">
        <f>BK87</f>
        <v>0</v>
      </c>
      <c r="L87" s="33"/>
      <c r="M87" s="59"/>
      <c r="N87" s="51"/>
      <c r="O87" s="51"/>
      <c r="P87" s="115">
        <f>P88+P95</f>
        <v>0</v>
      </c>
      <c r="Q87" s="51"/>
      <c r="R87" s="115">
        <f>R88+R95</f>
        <v>0</v>
      </c>
      <c r="S87" s="51"/>
      <c r="T87" s="115">
        <f>T88+T95</f>
        <v>0</v>
      </c>
      <c r="U87" s="329">
        <f>SUM(V87:V664)</f>
        <v>0</v>
      </c>
      <c r="AT87" s="18" t="s">
        <v>74</v>
      </c>
      <c r="AU87" s="18" t="s">
        <v>114</v>
      </c>
      <c r="BK87" s="116">
        <f>BK88+BK95</f>
        <v>0</v>
      </c>
    </row>
    <row r="88" spans="2:65" s="11" customFormat="1" ht="25.9" customHeight="1" x14ac:dyDescent="0.2">
      <c r="B88" s="117"/>
      <c r="D88" s="118" t="s">
        <v>74</v>
      </c>
      <c r="E88" s="119" t="s">
        <v>1045</v>
      </c>
      <c r="F88" s="119" t="s">
        <v>1046</v>
      </c>
      <c r="I88" s="120"/>
      <c r="J88" s="121">
        <f>BK88</f>
        <v>0</v>
      </c>
      <c r="L88" s="117"/>
      <c r="M88" s="122"/>
      <c r="P88" s="123">
        <f>SUM(P89:P94)</f>
        <v>0</v>
      </c>
      <c r="R88" s="123">
        <f>SUM(R89:R94)</f>
        <v>0</v>
      </c>
      <c r="T88" s="123">
        <f>SUM(T89:T94)</f>
        <v>0</v>
      </c>
      <c r="U88" s="330"/>
      <c r="V88" s="1" t="str">
        <f t="shared" ref="V88:V96" si="0">IF(U88="investice",J88,"")</f>
        <v/>
      </c>
      <c r="AR88" s="118" t="s">
        <v>82</v>
      </c>
      <c r="AT88" s="125" t="s">
        <v>74</v>
      </c>
      <c r="AU88" s="125" t="s">
        <v>75</v>
      </c>
      <c r="AY88" s="118" t="s">
        <v>150</v>
      </c>
      <c r="BK88" s="126">
        <f>SUM(BK89:BK94)</f>
        <v>0</v>
      </c>
    </row>
    <row r="89" spans="2:65" s="1" customFormat="1" ht="16.5" customHeight="1" x14ac:dyDescent="0.2">
      <c r="B89" s="33"/>
      <c r="C89" s="129" t="s">
        <v>82</v>
      </c>
      <c r="D89" s="129" t="s">
        <v>153</v>
      </c>
      <c r="E89" s="130" t="s">
        <v>1047</v>
      </c>
      <c r="F89" s="131" t="s">
        <v>1048</v>
      </c>
      <c r="G89" s="132" t="s">
        <v>951</v>
      </c>
      <c r="H89" s="133">
        <v>1</v>
      </c>
      <c r="I89" s="134"/>
      <c r="J89" s="135">
        <f>ROUND(I89*H89,2)</f>
        <v>0</v>
      </c>
      <c r="K89" s="131" t="s">
        <v>19</v>
      </c>
      <c r="L89" s="33"/>
      <c r="M89" s="136" t="s">
        <v>19</v>
      </c>
      <c r="N89" s="137" t="s">
        <v>47</v>
      </c>
      <c r="P89" s="138">
        <f>O89*H89</f>
        <v>0</v>
      </c>
      <c r="Q89" s="138">
        <v>0</v>
      </c>
      <c r="R89" s="138">
        <f>Q89*H89</f>
        <v>0</v>
      </c>
      <c r="S89" s="138">
        <v>0</v>
      </c>
      <c r="T89" s="138">
        <f>S89*H89</f>
        <v>0</v>
      </c>
      <c r="U89" s="331" t="s">
        <v>167</v>
      </c>
      <c r="V89" s="1">
        <f t="shared" si="0"/>
        <v>0</v>
      </c>
      <c r="AR89" s="140" t="s">
        <v>157</v>
      </c>
      <c r="AT89" s="140" t="s">
        <v>153</v>
      </c>
      <c r="AU89" s="140" t="s">
        <v>82</v>
      </c>
      <c r="AY89" s="18" t="s">
        <v>150</v>
      </c>
      <c r="BE89" s="141">
        <f>IF(N89="základní",J89,0)</f>
        <v>0</v>
      </c>
      <c r="BF89" s="141">
        <f>IF(N89="snížená",J89,0)</f>
        <v>0</v>
      </c>
      <c r="BG89" s="141">
        <f>IF(N89="zákl. přenesená",J89,0)</f>
        <v>0</v>
      </c>
      <c r="BH89" s="141">
        <f>IF(N89="sníž. přenesená",J89,0)</f>
        <v>0</v>
      </c>
      <c r="BI89" s="141">
        <f>IF(N89="nulová",J89,0)</f>
        <v>0</v>
      </c>
      <c r="BJ89" s="18" t="s">
        <v>88</v>
      </c>
      <c r="BK89" s="141">
        <f>ROUND(I89*H89,2)</f>
        <v>0</v>
      </c>
      <c r="BL89" s="18" t="s">
        <v>157</v>
      </c>
      <c r="BM89" s="140" t="s">
        <v>88</v>
      </c>
    </row>
    <row r="90" spans="2:65" s="1" customFormat="1" ht="19.5" x14ac:dyDescent="0.2">
      <c r="B90" s="33"/>
      <c r="D90" s="143" t="s">
        <v>232</v>
      </c>
      <c r="F90" s="170" t="s">
        <v>1049</v>
      </c>
      <c r="I90" s="162"/>
      <c r="L90" s="33"/>
      <c r="M90" s="163"/>
      <c r="U90" s="335"/>
      <c r="V90" s="1" t="str">
        <f t="shared" si="0"/>
        <v/>
      </c>
      <c r="AT90" s="18" t="s">
        <v>232</v>
      </c>
      <c r="AU90" s="18" t="s">
        <v>82</v>
      </c>
    </row>
    <row r="91" spans="2:65" s="1" customFormat="1" ht="21.75" customHeight="1" x14ac:dyDescent="0.2">
      <c r="B91" s="33"/>
      <c r="C91" s="129" t="s">
        <v>88</v>
      </c>
      <c r="D91" s="129" t="s">
        <v>153</v>
      </c>
      <c r="E91" s="130" t="s">
        <v>1050</v>
      </c>
      <c r="F91" s="131" t="s">
        <v>1051</v>
      </c>
      <c r="G91" s="132" t="s">
        <v>951</v>
      </c>
      <c r="H91" s="133">
        <v>1</v>
      </c>
      <c r="I91" s="134"/>
      <c r="J91" s="135">
        <f>ROUND(I91*H91,2)</f>
        <v>0</v>
      </c>
      <c r="K91" s="131" t="s">
        <v>19</v>
      </c>
      <c r="L91" s="33"/>
      <c r="M91" s="136" t="s">
        <v>19</v>
      </c>
      <c r="N91" s="137" t="s">
        <v>47</v>
      </c>
      <c r="P91" s="138">
        <f>O91*H91</f>
        <v>0</v>
      </c>
      <c r="Q91" s="138">
        <v>0</v>
      </c>
      <c r="R91" s="138">
        <f>Q91*H91</f>
        <v>0</v>
      </c>
      <c r="S91" s="138">
        <v>0</v>
      </c>
      <c r="T91" s="138">
        <f>S91*H91</f>
        <v>0</v>
      </c>
      <c r="U91" s="331" t="s">
        <v>167</v>
      </c>
      <c r="V91" s="1">
        <f t="shared" si="0"/>
        <v>0</v>
      </c>
      <c r="AR91" s="140" t="s">
        <v>157</v>
      </c>
      <c r="AT91" s="140" t="s">
        <v>153</v>
      </c>
      <c r="AU91" s="140" t="s">
        <v>82</v>
      </c>
      <c r="AY91" s="18" t="s">
        <v>150</v>
      </c>
      <c r="BE91" s="141">
        <f>IF(N91="základní",J91,0)</f>
        <v>0</v>
      </c>
      <c r="BF91" s="141">
        <f>IF(N91="snížená",J91,0)</f>
        <v>0</v>
      </c>
      <c r="BG91" s="141">
        <f>IF(N91="zákl. přenesená",J91,0)</f>
        <v>0</v>
      </c>
      <c r="BH91" s="141">
        <f>IF(N91="sníž. přenesená",J91,0)</f>
        <v>0</v>
      </c>
      <c r="BI91" s="141">
        <f>IF(N91="nulová",J91,0)</f>
        <v>0</v>
      </c>
      <c r="BJ91" s="18" t="s">
        <v>88</v>
      </c>
      <c r="BK91" s="141">
        <f>ROUND(I91*H91,2)</f>
        <v>0</v>
      </c>
      <c r="BL91" s="18" t="s">
        <v>157</v>
      </c>
      <c r="BM91" s="140" t="s">
        <v>157</v>
      </c>
    </row>
    <row r="92" spans="2:65" s="1" customFormat="1" ht="19.5" x14ac:dyDescent="0.2">
      <c r="B92" s="33"/>
      <c r="D92" s="143" t="s">
        <v>232</v>
      </c>
      <c r="F92" s="170" t="s">
        <v>1049</v>
      </c>
      <c r="I92" s="162"/>
      <c r="L92" s="33"/>
      <c r="M92" s="163"/>
      <c r="U92" s="335"/>
      <c r="V92" s="1" t="str">
        <f t="shared" si="0"/>
        <v/>
      </c>
      <c r="AT92" s="18" t="s">
        <v>232</v>
      </c>
      <c r="AU92" s="18" t="s">
        <v>82</v>
      </c>
    </row>
    <row r="93" spans="2:65" s="1" customFormat="1" ht="21.75" customHeight="1" x14ac:dyDescent="0.2">
      <c r="B93" s="33"/>
      <c r="C93" s="129" t="s">
        <v>151</v>
      </c>
      <c r="D93" s="129" t="s">
        <v>153</v>
      </c>
      <c r="E93" s="130" t="s">
        <v>1052</v>
      </c>
      <c r="F93" s="131" t="s">
        <v>1053</v>
      </c>
      <c r="G93" s="132" t="s">
        <v>951</v>
      </c>
      <c r="H93" s="133">
        <v>1</v>
      </c>
      <c r="I93" s="134"/>
      <c r="J93" s="135">
        <f>ROUND(I93*H93,2)</f>
        <v>0</v>
      </c>
      <c r="K93" s="131" t="s">
        <v>19</v>
      </c>
      <c r="L93" s="33"/>
      <c r="M93" s="136" t="s">
        <v>19</v>
      </c>
      <c r="N93" s="137" t="s">
        <v>47</v>
      </c>
      <c r="P93" s="138">
        <f>O93*H93</f>
        <v>0</v>
      </c>
      <c r="Q93" s="138">
        <v>0</v>
      </c>
      <c r="R93" s="138">
        <f>Q93*H93</f>
        <v>0</v>
      </c>
      <c r="S93" s="138">
        <v>0</v>
      </c>
      <c r="T93" s="138">
        <f>S93*H93</f>
        <v>0</v>
      </c>
      <c r="U93" s="331" t="s">
        <v>167</v>
      </c>
      <c r="V93" s="1">
        <f t="shared" si="0"/>
        <v>0</v>
      </c>
      <c r="AR93" s="140" t="s">
        <v>157</v>
      </c>
      <c r="AT93" s="140" t="s">
        <v>153</v>
      </c>
      <c r="AU93" s="140" t="s">
        <v>82</v>
      </c>
      <c r="AY93" s="18" t="s">
        <v>150</v>
      </c>
      <c r="BE93" s="141">
        <f>IF(N93="základní",J93,0)</f>
        <v>0</v>
      </c>
      <c r="BF93" s="141">
        <f>IF(N93="snížená",J93,0)</f>
        <v>0</v>
      </c>
      <c r="BG93" s="141">
        <f>IF(N93="zákl. přenesená",J93,0)</f>
        <v>0</v>
      </c>
      <c r="BH93" s="141">
        <f>IF(N93="sníž. přenesená",J93,0)</f>
        <v>0</v>
      </c>
      <c r="BI93" s="141">
        <f>IF(N93="nulová",J93,0)</f>
        <v>0</v>
      </c>
      <c r="BJ93" s="18" t="s">
        <v>88</v>
      </c>
      <c r="BK93" s="141">
        <f>ROUND(I93*H93,2)</f>
        <v>0</v>
      </c>
      <c r="BL93" s="18" t="s">
        <v>157</v>
      </c>
      <c r="BM93" s="140" t="s">
        <v>182</v>
      </c>
    </row>
    <row r="94" spans="2:65" s="1" customFormat="1" ht="19.5" x14ac:dyDescent="0.2">
      <c r="B94" s="33"/>
      <c r="D94" s="143" t="s">
        <v>232</v>
      </c>
      <c r="F94" s="170" t="s">
        <v>1049</v>
      </c>
      <c r="I94" s="162"/>
      <c r="L94" s="33"/>
      <c r="M94" s="163"/>
      <c r="U94" s="335"/>
      <c r="V94" s="1" t="str">
        <f t="shared" si="0"/>
        <v/>
      </c>
      <c r="AT94" s="18" t="s">
        <v>232</v>
      </c>
      <c r="AU94" s="18" t="s">
        <v>82</v>
      </c>
    </row>
    <row r="95" spans="2:65" s="11" customFormat="1" ht="25.9" customHeight="1" x14ac:dyDescent="0.2">
      <c r="B95" s="117"/>
      <c r="D95" s="118" t="s">
        <v>74</v>
      </c>
      <c r="E95" s="119" t="s">
        <v>1054</v>
      </c>
      <c r="F95" s="119" t="s">
        <v>1055</v>
      </c>
      <c r="I95" s="120"/>
      <c r="J95" s="121">
        <f>BK95</f>
        <v>0</v>
      </c>
      <c r="L95" s="117"/>
      <c r="M95" s="122"/>
      <c r="P95" s="123">
        <f>P96</f>
        <v>0</v>
      </c>
      <c r="R95" s="123">
        <f>R96</f>
        <v>0</v>
      </c>
      <c r="T95" s="123">
        <f>T96</f>
        <v>0</v>
      </c>
      <c r="U95" s="330"/>
      <c r="V95" s="1" t="str">
        <f t="shared" si="0"/>
        <v/>
      </c>
      <c r="AR95" s="118" t="s">
        <v>82</v>
      </c>
      <c r="AT95" s="125" t="s">
        <v>74</v>
      </c>
      <c r="AU95" s="125" t="s">
        <v>75</v>
      </c>
      <c r="AY95" s="118" t="s">
        <v>150</v>
      </c>
      <c r="BK95" s="126">
        <f>BK96</f>
        <v>0</v>
      </c>
    </row>
    <row r="96" spans="2:65" s="1" customFormat="1" ht="16.5" customHeight="1" x14ac:dyDescent="0.2">
      <c r="B96" s="33"/>
      <c r="C96" s="129" t="s">
        <v>157</v>
      </c>
      <c r="D96" s="129" t="s">
        <v>153</v>
      </c>
      <c r="E96" s="130" t="s">
        <v>1056</v>
      </c>
      <c r="F96" s="131" t="s">
        <v>1057</v>
      </c>
      <c r="G96" s="132" t="s">
        <v>19</v>
      </c>
      <c r="H96" s="133">
        <v>0</v>
      </c>
      <c r="I96" s="134"/>
      <c r="J96" s="135">
        <f>ROUND(I96*H96,2)</f>
        <v>0</v>
      </c>
      <c r="K96" s="131" t="s">
        <v>19</v>
      </c>
      <c r="L96" s="33"/>
      <c r="M96" s="184" t="s">
        <v>19</v>
      </c>
      <c r="N96" s="185" t="s">
        <v>47</v>
      </c>
      <c r="O96" s="186"/>
      <c r="P96" s="187">
        <f>O96*H96</f>
        <v>0</v>
      </c>
      <c r="Q96" s="187">
        <v>0</v>
      </c>
      <c r="R96" s="187">
        <f>Q96*H96</f>
        <v>0</v>
      </c>
      <c r="S96" s="187">
        <v>0</v>
      </c>
      <c r="T96" s="187">
        <f>S96*H96</f>
        <v>0</v>
      </c>
      <c r="U96" s="338" t="s">
        <v>19</v>
      </c>
      <c r="V96" s="1" t="str">
        <f t="shared" si="0"/>
        <v/>
      </c>
      <c r="AR96" s="140" t="s">
        <v>157</v>
      </c>
      <c r="AT96" s="140" t="s">
        <v>153</v>
      </c>
      <c r="AU96" s="140" t="s">
        <v>82</v>
      </c>
      <c r="AY96" s="18" t="s">
        <v>150</v>
      </c>
      <c r="BE96" s="141">
        <f>IF(N96="základní",J96,0)</f>
        <v>0</v>
      </c>
      <c r="BF96" s="141">
        <f>IF(N96="snížená",J96,0)</f>
        <v>0</v>
      </c>
      <c r="BG96" s="141">
        <f>IF(N96="zákl. přenesená",J96,0)</f>
        <v>0</v>
      </c>
      <c r="BH96" s="141">
        <f>IF(N96="sníž. přenesená",J96,0)</f>
        <v>0</v>
      </c>
      <c r="BI96" s="141">
        <f>IF(N96="nulová",J96,0)</f>
        <v>0</v>
      </c>
      <c r="BJ96" s="18" t="s">
        <v>88</v>
      </c>
      <c r="BK96" s="141">
        <f>ROUND(I96*H96,2)</f>
        <v>0</v>
      </c>
      <c r="BL96" s="18" t="s">
        <v>157</v>
      </c>
      <c r="BM96" s="140" t="s">
        <v>202</v>
      </c>
    </row>
    <row r="97" spans="2:12" s="1" customFormat="1" ht="6.95" customHeight="1" x14ac:dyDescent="0.2"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33"/>
    </row>
  </sheetData>
  <sheetProtection algorithmName="SHA-512" hashValue="SzlAMq5K3hBaKRQNfIcFVOfv8K/X8FJoienAsnKdQFMsU+eMLYd4Ic+rz+MjB6LB9aJKvnQNG2lNDK0qCGErOw==" saltValue="OiRLxW6dvQTjvSGB/nNShQ==" spinCount="100000" sheet="1" objects="1" scenarios="1" formatColumns="0" formatRows="0" autoFilter="0"/>
  <autoFilter ref="C86:K96" xr:uid="{00000000-0009-0000-0000-000004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27"/>
  <sheetViews>
    <sheetView showGridLines="0" workbookViewId="0">
      <selection activeCell="Y92" sqref="Y92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101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106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6" t="str">
        <f>'Rekapitulace stavby'!K6</f>
        <v>Rekonstrukce bytových jednotek MČ Lidická 40, 15000 Praha 5, b.j.č. 9 - revize 3</v>
      </c>
      <c r="F7" s="317"/>
      <c r="G7" s="317"/>
      <c r="H7" s="317"/>
      <c r="L7" s="21"/>
    </row>
    <row r="8" spans="2:46" ht="12" customHeight="1" x14ac:dyDescent="0.2">
      <c r="B8" s="21"/>
      <c r="D8" s="28" t="s">
        <v>107</v>
      </c>
      <c r="L8" s="21"/>
    </row>
    <row r="9" spans="2:46" s="1" customFormat="1" ht="16.5" customHeight="1" x14ac:dyDescent="0.2">
      <c r="B9" s="33"/>
      <c r="E9" s="316" t="s">
        <v>108</v>
      </c>
      <c r="F9" s="318"/>
      <c r="G9" s="318"/>
      <c r="H9" s="318"/>
      <c r="L9" s="33"/>
    </row>
    <row r="10" spans="2:46" s="1" customFormat="1" ht="12" customHeight="1" x14ac:dyDescent="0.2">
      <c r="B10" s="33"/>
      <c r="D10" s="28" t="s">
        <v>109</v>
      </c>
      <c r="L10" s="33"/>
    </row>
    <row r="11" spans="2:46" s="1" customFormat="1" ht="16.5" customHeight="1" x14ac:dyDescent="0.2">
      <c r="B11" s="33"/>
      <c r="E11" s="275" t="s">
        <v>1058</v>
      </c>
      <c r="F11" s="318"/>
      <c r="G11" s="318"/>
      <c r="H11" s="318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25. 4. 2024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9" t="str">
        <f>'Rekapitulace stavby'!E14</f>
        <v>Vyplň údaj</v>
      </c>
      <c r="F20" s="300"/>
      <c r="G20" s="300"/>
      <c r="H20" s="300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5" t="s">
        <v>40</v>
      </c>
      <c r="F29" s="305"/>
      <c r="G29" s="305"/>
      <c r="H29" s="305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ROUND(J86,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ROUND((SUM(BE86:BE126)),  2)</f>
        <v>0</v>
      </c>
      <c r="I35" s="92">
        <v>0.21</v>
      </c>
      <c r="J35" s="82">
        <f>ROUND(((SUM(BE86:BE126))*I35),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ROUND((SUM(BF86:BF126)),  2)</f>
        <v>0</v>
      </c>
      <c r="I36" s="92">
        <v>0.12</v>
      </c>
      <c r="J36" s="82">
        <f>ROUND(((SUM(BF86:BF126))*I36),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ROUND((SUM(BG86:BG126)),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ROUND((SUM(BH86:BH126)),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ROUND((SUM(BI86:BI126)),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111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6" t="str">
        <f>E7</f>
        <v>Rekonstrukce bytových jednotek MČ Lidická 40, 15000 Praha 5, b.j.č. 9 - revize 3</v>
      </c>
      <c r="F50" s="317"/>
      <c r="G50" s="317"/>
      <c r="H50" s="317"/>
      <c r="L50" s="33"/>
    </row>
    <row r="51" spans="2:47" ht="12" customHeight="1" x14ac:dyDescent="0.2">
      <c r="B51" s="21"/>
      <c r="C51" s="28" t="s">
        <v>107</v>
      </c>
      <c r="L51" s="21"/>
    </row>
    <row r="52" spans="2:47" s="1" customFormat="1" ht="16.5" customHeight="1" x14ac:dyDescent="0.2">
      <c r="B52" s="33"/>
      <c r="E52" s="316" t="s">
        <v>108</v>
      </c>
      <c r="F52" s="318"/>
      <c r="G52" s="318"/>
      <c r="H52" s="318"/>
      <c r="L52" s="33"/>
    </row>
    <row r="53" spans="2:47" s="1" customFormat="1" ht="12" customHeight="1" x14ac:dyDescent="0.2">
      <c r="B53" s="33"/>
      <c r="C53" s="28" t="s">
        <v>109</v>
      </c>
      <c r="L53" s="33"/>
    </row>
    <row r="54" spans="2:47" s="1" customFormat="1" ht="16.5" customHeight="1" x14ac:dyDescent="0.2">
      <c r="B54" s="33"/>
      <c r="E54" s="275" t="str">
        <f>E11</f>
        <v>EL - Elektroinstalace</v>
      </c>
      <c r="F54" s="318"/>
      <c r="G54" s="318"/>
      <c r="H54" s="318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Lidická 40, 15000 Praha 5</v>
      </c>
      <c r="I56" s="28" t="s">
        <v>23</v>
      </c>
      <c r="J56" s="50" t="str">
        <f>IF(J14="","",J14)</f>
        <v>25. 4. 2024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112</v>
      </c>
      <c r="D61" s="93"/>
      <c r="E61" s="93"/>
      <c r="F61" s="93"/>
      <c r="G61" s="93"/>
      <c r="H61" s="93"/>
      <c r="I61" s="93"/>
      <c r="J61" s="100" t="s">
        <v>113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J86</f>
        <v>0</v>
      </c>
      <c r="L63" s="33"/>
      <c r="AU63" s="18" t="s">
        <v>114</v>
      </c>
    </row>
    <row r="64" spans="2:47" s="8" customFormat="1" ht="24.95" customHeight="1" x14ac:dyDescent="0.2">
      <c r="B64" s="102"/>
      <c r="D64" s="103" t="s">
        <v>1058</v>
      </c>
      <c r="E64" s="104"/>
      <c r="F64" s="104"/>
      <c r="G64" s="104"/>
      <c r="H64" s="104"/>
      <c r="I64" s="104"/>
      <c r="J64" s="105">
        <f>J87</f>
        <v>0</v>
      </c>
      <c r="L64" s="102"/>
    </row>
    <row r="65" spans="2:12" s="1" customFormat="1" ht="21.75" customHeight="1" x14ac:dyDescent="0.2">
      <c r="B65" s="33"/>
      <c r="L65" s="33"/>
    </row>
    <row r="66" spans="2:12" s="1" customFormat="1" ht="6.95" customHeight="1" x14ac:dyDescent="0.2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6.95" customHeight="1" x14ac:dyDescent="0.2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4.95" customHeight="1" x14ac:dyDescent="0.2">
      <c r="B71" s="33"/>
      <c r="C71" s="22" t="s">
        <v>134</v>
      </c>
      <c r="L71" s="33"/>
    </row>
    <row r="72" spans="2:12" s="1" customFormat="1" ht="6.95" customHeight="1" x14ac:dyDescent="0.2">
      <c r="B72" s="33"/>
      <c r="L72" s="33"/>
    </row>
    <row r="73" spans="2:12" s="1" customFormat="1" ht="12" customHeight="1" x14ac:dyDescent="0.2">
      <c r="B73" s="33"/>
      <c r="C73" s="28" t="s">
        <v>16</v>
      </c>
      <c r="L73" s="33"/>
    </row>
    <row r="74" spans="2:12" s="1" customFormat="1" ht="16.5" customHeight="1" x14ac:dyDescent="0.2">
      <c r="B74" s="33"/>
      <c r="E74" s="316" t="str">
        <f>E7</f>
        <v>Rekonstrukce bytových jednotek MČ Lidická 40, 15000 Praha 5, b.j.č. 9 - revize 3</v>
      </c>
      <c r="F74" s="317"/>
      <c r="G74" s="317"/>
      <c r="H74" s="317"/>
      <c r="L74" s="33"/>
    </row>
    <row r="75" spans="2:12" ht="12" customHeight="1" x14ac:dyDescent="0.2">
      <c r="B75" s="21"/>
      <c r="C75" s="28" t="s">
        <v>107</v>
      </c>
      <c r="L75" s="21"/>
    </row>
    <row r="76" spans="2:12" s="1" customFormat="1" ht="16.5" customHeight="1" x14ac:dyDescent="0.2">
      <c r="B76" s="33"/>
      <c r="E76" s="316" t="s">
        <v>108</v>
      </c>
      <c r="F76" s="318"/>
      <c r="G76" s="318"/>
      <c r="H76" s="318"/>
      <c r="L76" s="33"/>
    </row>
    <row r="77" spans="2:12" s="1" customFormat="1" ht="12" customHeight="1" x14ac:dyDescent="0.2">
      <c r="B77" s="33"/>
      <c r="C77" s="28" t="s">
        <v>109</v>
      </c>
      <c r="L77" s="33"/>
    </row>
    <row r="78" spans="2:12" s="1" customFormat="1" ht="16.5" customHeight="1" x14ac:dyDescent="0.2">
      <c r="B78" s="33"/>
      <c r="E78" s="275" t="str">
        <f>E11</f>
        <v>EL - Elektroinstalace</v>
      </c>
      <c r="F78" s="318"/>
      <c r="G78" s="318"/>
      <c r="H78" s="318"/>
      <c r="L78" s="33"/>
    </row>
    <row r="79" spans="2:12" s="1" customFormat="1" ht="6.95" customHeight="1" x14ac:dyDescent="0.2">
      <c r="B79" s="33"/>
      <c r="L79" s="33"/>
    </row>
    <row r="80" spans="2:12" s="1" customFormat="1" ht="12" customHeight="1" x14ac:dyDescent="0.2">
      <c r="B80" s="33"/>
      <c r="C80" s="28" t="s">
        <v>21</v>
      </c>
      <c r="F80" s="26" t="str">
        <f>F14</f>
        <v>Lidická 40, 15000 Praha 5</v>
      </c>
      <c r="I80" s="28" t="s">
        <v>23</v>
      </c>
      <c r="J80" s="50" t="str">
        <f>IF(J14="","",J14)</f>
        <v>25. 4. 2024</v>
      </c>
      <c r="L80" s="33"/>
    </row>
    <row r="81" spans="2:65" s="1" customFormat="1" ht="6.95" customHeight="1" x14ac:dyDescent="0.2">
      <c r="B81" s="33"/>
      <c r="L81" s="33"/>
    </row>
    <row r="82" spans="2:65" s="1" customFormat="1" ht="15.2" customHeight="1" x14ac:dyDescent="0.2">
      <c r="B82" s="33"/>
      <c r="C82" s="28" t="s">
        <v>25</v>
      </c>
      <c r="F82" s="26" t="str">
        <f>E17</f>
        <v>Městská část Praha 5</v>
      </c>
      <c r="I82" s="28" t="s">
        <v>33</v>
      </c>
      <c r="J82" s="31" t="str">
        <f>E23</f>
        <v>Boa projekt s.r.o.</v>
      </c>
      <c r="L82" s="33"/>
    </row>
    <row r="83" spans="2:65" s="1" customFormat="1" ht="15.2" customHeight="1" x14ac:dyDescent="0.2">
      <c r="B83" s="33"/>
      <c r="C83" s="28" t="s">
        <v>31</v>
      </c>
      <c r="F83" s="26" t="str">
        <f>IF(E20="","",E20)</f>
        <v>Vyplň údaj</v>
      </c>
      <c r="I83" s="28" t="s">
        <v>37</v>
      </c>
      <c r="J83" s="31" t="str">
        <f>E26</f>
        <v xml:space="preserve"> </v>
      </c>
      <c r="L83" s="33"/>
    </row>
    <row r="84" spans="2:65" s="1" customFormat="1" ht="10.35" customHeight="1" x14ac:dyDescent="0.2">
      <c r="B84" s="33"/>
      <c r="L84" s="33"/>
    </row>
    <row r="85" spans="2:65" s="10" customFormat="1" ht="29.25" customHeight="1" x14ac:dyDescent="0.2">
      <c r="B85" s="110"/>
      <c r="C85" s="111" t="s">
        <v>135</v>
      </c>
      <c r="D85" s="112" t="s">
        <v>60</v>
      </c>
      <c r="E85" s="112" t="s">
        <v>56</v>
      </c>
      <c r="F85" s="112" t="s">
        <v>57</v>
      </c>
      <c r="G85" s="112" t="s">
        <v>136</v>
      </c>
      <c r="H85" s="112" t="s">
        <v>137</v>
      </c>
      <c r="I85" s="112" t="s">
        <v>138</v>
      </c>
      <c r="J85" s="112" t="s">
        <v>113</v>
      </c>
      <c r="K85" s="113" t="s">
        <v>139</v>
      </c>
      <c r="L85" s="110"/>
      <c r="M85" s="56" t="s">
        <v>19</v>
      </c>
      <c r="N85" s="57" t="s">
        <v>45</v>
      </c>
      <c r="O85" s="57" t="s">
        <v>140</v>
      </c>
      <c r="P85" s="57" t="s">
        <v>141</v>
      </c>
      <c r="Q85" s="57" t="s">
        <v>142</v>
      </c>
      <c r="R85" s="57" t="s">
        <v>143</v>
      </c>
      <c r="S85" s="57" t="s">
        <v>144</v>
      </c>
      <c r="T85" s="57" t="s">
        <v>145</v>
      </c>
      <c r="U85" s="328" t="s">
        <v>1374</v>
      </c>
    </row>
    <row r="86" spans="2:65" s="1" customFormat="1" ht="22.9" customHeight="1" x14ac:dyDescent="0.25">
      <c r="B86" s="33"/>
      <c r="C86" s="61" t="s">
        <v>147</v>
      </c>
      <c r="J86" s="114">
        <f>BK86</f>
        <v>0</v>
      </c>
      <c r="L86" s="33"/>
      <c r="M86" s="59"/>
      <c r="N86" s="51"/>
      <c r="O86" s="51"/>
      <c r="P86" s="115">
        <f>P87</f>
        <v>0</v>
      </c>
      <c r="Q86" s="51"/>
      <c r="R86" s="115">
        <f>R87</f>
        <v>0</v>
      </c>
      <c r="S86" s="51"/>
      <c r="T86" s="115">
        <f>T87</f>
        <v>0</v>
      </c>
      <c r="U86" s="329">
        <f>SUM(V86:V663)</f>
        <v>0</v>
      </c>
      <c r="AT86" s="18" t="s">
        <v>74</v>
      </c>
      <c r="AU86" s="18" t="s">
        <v>114</v>
      </c>
      <c r="BK86" s="116">
        <f>BK87</f>
        <v>0</v>
      </c>
    </row>
    <row r="87" spans="2:65" s="11" customFormat="1" ht="25.9" customHeight="1" x14ac:dyDescent="0.2">
      <c r="B87" s="117"/>
      <c r="D87" s="118" t="s">
        <v>74</v>
      </c>
      <c r="E87" s="119" t="s">
        <v>99</v>
      </c>
      <c r="F87" s="119" t="s">
        <v>100</v>
      </c>
      <c r="I87" s="120"/>
      <c r="J87" s="121">
        <f>BK87</f>
        <v>0</v>
      </c>
      <c r="L87" s="117"/>
      <c r="M87" s="122"/>
      <c r="P87" s="123">
        <f>SUM(P88:P126)</f>
        <v>0</v>
      </c>
      <c r="R87" s="123">
        <f>SUM(R88:R126)</f>
        <v>0</v>
      </c>
      <c r="T87" s="123">
        <f>SUM(T88:T126)</f>
        <v>0</v>
      </c>
      <c r="U87" s="330"/>
      <c r="V87" s="1" t="str">
        <f t="shared" ref="V87:V126" si="0">IF(U87="investice",J87,"")</f>
        <v/>
      </c>
      <c r="AR87" s="118" t="s">
        <v>82</v>
      </c>
      <c r="AT87" s="125" t="s">
        <v>74</v>
      </c>
      <c r="AU87" s="125" t="s">
        <v>75</v>
      </c>
      <c r="AY87" s="118" t="s">
        <v>150</v>
      </c>
      <c r="BK87" s="126">
        <f>SUM(BK88:BK126)</f>
        <v>0</v>
      </c>
    </row>
    <row r="88" spans="2:65" s="1" customFormat="1" ht="16.5" customHeight="1" x14ac:dyDescent="0.2">
      <c r="B88" s="33"/>
      <c r="C88" s="129" t="s">
        <v>82</v>
      </c>
      <c r="D88" s="129" t="s">
        <v>153</v>
      </c>
      <c r="E88" s="130" t="s">
        <v>1059</v>
      </c>
      <c r="F88" s="131" t="s">
        <v>1060</v>
      </c>
      <c r="G88" s="132" t="s">
        <v>951</v>
      </c>
      <c r="H88" s="133">
        <v>5</v>
      </c>
      <c r="I88" s="134"/>
      <c r="J88" s="135">
        <f t="shared" ref="J88:J126" si="1">ROUND(I88*H88,2)</f>
        <v>0</v>
      </c>
      <c r="K88" s="131" t="s">
        <v>19</v>
      </c>
      <c r="L88" s="33"/>
      <c r="M88" s="136" t="s">
        <v>19</v>
      </c>
      <c r="N88" s="137" t="s">
        <v>47</v>
      </c>
      <c r="P88" s="138">
        <f t="shared" ref="P88:P126" si="2">O88*H88</f>
        <v>0</v>
      </c>
      <c r="Q88" s="138">
        <v>0</v>
      </c>
      <c r="R88" s="138">
        <f t="shared" ref="R88:R126" si="3">Q88*H88</f>
        <v>0</v>
      </c>
      <c r="S88" s="138">
        <v>0</v>
      </c>
      <c r="T88" s="138">
        <f t="shared" ref="T88:T126" si="4">S88*H88</f>
        <v>0</v>
      </c>
      <c r="U88" s="331" t="s">
        <v>19</v>
      </c>
      <c r="V88" s="1" t="str">
        <f t="shared" si="0"/>
        <v/>
      </c>
      <c r="AR88" s="140" t="s">
        <v>157</v>
      </c>
      <c r="AT88" s="140" t="s">
        <v>153</v>
      </c>
      <c r="AU88" s="140" t="s">
        <v>82</v>
      </c>
      <c r="AY88" s="18" t="s">
        <v>150</v>
      </c>
      <c r="BE88" s="141">
        <f t="shared" ref="BE88:BE126" si="5">IF(N88="základní",J88,0)</f>
        <v>0</v>
      </c>
      <c r="BF88" s="141">
        <f t="shared" ref="BF88:BF126" si="6">IF(N88="snížená",J88,0)</f>
        <v>0</v>
      </c>
      <c r="BG88" s="141">
        <f t="shared" ref="BG88:BG126" si="7">IF(N88="zákl. přenesená",J88,0)</f>
        <v>0</v>
      </c>
      <c r="BH88" s="141">
        <f t="shared" ref="BH88:BH126" si="8">IF(N88="sníž. přenesená",J88,0)</f>
        <v>0</v>
      </c>
      <c r="BI88" s="141">
        <f t="shared" ref="BI88:BI126" si="9">IF(N88="nulová",J88,0)</f>
        <v>0</v>
      </c>
      <c r="BJ88" s="18" t="s">
        <v>88</v>
      </c>
      <c r="BK88" s="141">
        <f t="shared" ref="BK88:BK126" si="10">ROUND(I88*H88,2)</f>
        <v>0</v>
      </c>
      <c r="BL88" s="18" t="s">
        <v>157</v>
      </c>
      <c r="BM88" s="140" t="s">
        <v>88</v>
      </c>
    </row>
    <row r="89" spans="2:65" s="1" customFormat="1" ht="16.5" customHeight="1" x14ac:dyDescent="0.2">
      <c r="B89" s="33"/>
      <c r="C89" s="129" t="s">
        <v>88</v>
      </c>
      <c r="D89" s="129" t="s">
        <v>153</v>
      </c>
      <c r="E89" s="130" t="s">
        <v>1061</v>
      </c>
      <c r="F89" s="131" t="s">
        <v>1062</v>
      </c>
      <c r="G89" s="132" t="s">
        <v>951</v>
      </c>
      <c r="H89" s="133">
        <v>2</v>
      </c>
      <c r="I89" s="134"/>
      <c r="J89" s="135">
        <f t="shared" si="1"/>
        <v>0</v>
      </c>
      <c r="K89" s="131" t="s">
        <v>19</v>
      </c>
      <c r="L89" s="33"/>
      <c r="M89" s="136" t="s">
        <v>19</v>
      </c>
      <c r="N89" s="137" t="s">
        <v>47</v>
      </c>
      <c r="P89" s="138">
        <f t="shared" si="2"/>
        <v>0</v>
      </c>
      <c r="Q89" s="138">
        <v>0</v>
      </c>
      <c r="R89" s="138">
        <f t="shared" si="3"/>
        <v>0</v>
      </c>
      <c r="S89" s="138">
        <v>0</v>
      </c>
      <c r="T89" s="138">
        <f t="shared" si="4"/>
        <v>0</v>
      </c>
      <c r="U89" s="331" t="s">
        <v>19</v>
      </c>
      <c r="V89" s="1" t="str">
        <f t="shared" si="0"/>
        <v/>
      </c>
      <c r="AR89" s="140" t="s">
        <v>157</v>
      </c>
      <c r="AT89" s="140" t="s">
        <v>153</v>
      </c>
      <c r="AU89" s="140" t="s">
        <v>82</v>
      </c>
      <c r="AY89" s="18" t="s">
        <v>150</v>
      </c>
      <c r="BE89" s="141">
        <f t="shared" si="5"/>
        <v>0</v>
      </c>
      <c r="BF89" s="141">
        <f t="shared" si="6"/>
        <v>0</v>
      </c>
      <c r="BG89" s="141">
        <f t="shared" si="7"/>
        <v>0</v>
      </c>
      <c r="BH89" s="141">
        <f t="shared" si="8"/>
        <v>0</v>
      </c>
      <c r="BI89" s="141">
        <f t="shared" si="9"/>
        <v>0</v>
      </c>
      <c r="BJ89" s="18" t="s">
        <v>88</v>
      </c>
      <c r="BK89" s="141">
        <f t="shared" si="10"/>
        <v>0</v>
      </c>
      <c r="BL89" s="18" t="s">
        <v>157</v>
      </c>
      <c r="BM89" s="140" t="s">
        <v>157</v>
      </c>
    </row>
    <row r="90" spans="2:65" s="1" customFormat="1" ht="16.5" customHeight="1" x14ac:dyDescent="0.2">
      <c r="B90" s="33"/>
      <c r="C90" s="129" t="s">
        <v>151</v>
      </c>
      <c r="D90" s="129" t="s">
        <v>153</v>
      </c>
      <c r="E90" s="130" t="s">
        <v>1063</v>
      </c>
      <c r="F90" s="131" t="s">
        <v>1064</v>
      </c>
      <c r="G90" s="132" t="s">
        <v>951</v>
      </c>
      <c r="H90" s="133">
        <v>1</v>
      </c>
      <c r="I90" s="134"/>
      <c r="J90" s="135">
        <f t="shared" si="1"/>
        <v>0</v>
      </c>
      <c r="K90" s="131" t="s">
        <v>19</v>
      </c>
      <c r="L90" s="33"/>
      <c r="M90" s="136" t="s">
        <v>19</v>
      </c>
      <c r="N90" s="137" t="s">
        <v>47</v>
      </c>
      <c r="P90" s="138">
        <f t="shared" si="2"/>
        <v>0</v>
      </c>
      <c r="Q90" s="138">
        <v>0</v>
      </c>
      <c r="R90" s="138">
        <f t="shared" si="3"/>
        <v>0</v>
      </c>
      <c r="S90" s="138">
        <v>0</v>
      </c>
      <c r="T90" s="138">
        <f t="shared" si="4"/>
        <v>0</v>
      </c>
      <c r="U90" s="331" t="s">
        <v>19</v>
      </c>
      <c r="V90" s="1" t="str">
        <f t="shared" si="0"/>
        <v/>
      </c>
      <c r="AR90" s="140" t="s">
        <v>157</v>
      </c>
      <c r="AT90" s="140" t="s">
        <v>153</v>
      </c>
      <c r="AU90" s="140" t="s">
        <v>82</v>
      </c>
      <c r="AY90" s="18" t="s">
        <v>150</v>
      </c>
      <c r="BE90" s="141">
        <f t="shared" si="5"/>
        <v>0</v>
      </c>
      <c r="BF90" s="141">
        <f t="shared" si="6"/>
        <v>0</v>
      </c>
      <c r="BG90" s="141">
        <f t="shared" si="7"/>
        <v>0</v>
      </c>
      <c r="BH90" s="141">
        <f t="shared" si="8"/>
        <v>0</v>
      </c>
      <c r="BI90" s="141">
        <f t="shared" si="9"/>
        <v>0</v>
      </c>
      <c r="BJ90" s="18" t="s">
        <v>88</v>
      </c>
      <c r="BK90" s="141">
        <f t="shared" si="10"/>
        <v>0</v>
      </c>
      <c r="BL90" s="18" t="s">
        <v>157</v>
      </c>
      <c r="BM90" s="140" t="s">
        <v>182</v>
      </c>
    </row>
    <row r="91" spans="2:65" s="1" customFormat="1" ht="16.5" customHeight="1" x14ac:dyDescent="0.2">
      <c r="B91" s="33"/>
      <c r="C91" s="129" t="s">
        <v>157</v>
      </c>
      <c r="D91" s="129" t="s">
        <v>153</v>
      </c>
      <c r="E91" s="130" t="s">
        <v>1065</v>
      </c>
      <c r="F91" s="131" t="s">
        <v>1066</v>
      </c>
      <c r="G91" s="132" t="s">
        <v>951</v>
      </c>
      <c r="H91" s="133">
        <v>2</v>
      </c>
      <c r="I91" s="134"/>
      <c r="J91" s="135">
        <f t="shared" si="1"/>
        <v>0</v>
      </c>
      <c r="K91" s="131" t="s">
        <v>19</v>
      </c>
      <c r="L91" s="33"/>
      <c r="M91" s="136" t="s">
        <v>19</v>
      </c>
      <c r="N91" s="137" t="s">
        <v>47</v>
      </c>
      <c r="P91" s="138">
        <f t="shared" si="2"/>
        <v>0</v>
      </c>
      <c r="Q91" s="138">
        <v>0</v>
      </c>
      <c r="R91" s="138">
        <f t="shared" si="3"/>
        <v>0</v>
      </c>
      <c r="S91" s="138">
        <v>0</v>
      </c>
      <c r="T91" s="138">
        <f t="shared" si="4"/>
        <v>0</v>
      </c>
      <c r="U91" s="331" t="s">
        <v>19</v>
      </c>
      <c r="V91" s="1" t="str">
        <f t="shared" si="0"/>
        <v/>
      </c>
      <c r="AR91" s="140" t="s">
        <v>157</v>
      </c>
      <c r="AT91" s="140" t="s">
        <v>153</v>
      </c>
      <c r="AU91" s="140" t="s">
        <v>82</v>
      </c>
      <c r="AY91" s="18" t="s">
        <v>150</v>
      </c>
      <c r="BE91" s="141">
        <f t="shared" si="5"/>
        <v>0</v>
      </c>
      <c r="BF91" s="141">
        <f t="shared" si="6"/>
        <v>0</v>
      </c>
      <c r="BG91" s="141">
        <f t="shared" si="7"/>
        <v>0</v>
      </c>
      <c r="BH91" s="141">
        <f t="shared" si="8"/>
        <v>0</v>
      </c>
      <c r="BI91" s="141">
        <f t="shared" si="9"/>
        <v>0</v>
      </c>
      <c r="BJ91" s="18" t="s">
        <v>88</v>
      </c>
      <c r="BK91" s="141">
        <f t="shared" si="10"/>
        <v>0</v>
      </c>
      <c r="BL91" s="18" t="s">
        <v>157</v>
      </c>
      <c r="BM91" s="140" t="s">
        <v>202</v>
      </c>
    </row>
    <row r="92" spans="2:65" s="1" customFormat="1" ht="16.5" customHeight="1" x14ac:dyDescent="0.2">
      <c r="B92" s="33"/>
      <c r="C92" s="129" t="s">
        <v>184</v>
      </c>
      <c r="D92" s="129" t="s">
        <v>153</v>
      </c>
      <c r="E92" s="130" t="s">
        <v>1067</v>
      </c>
      <c r="F92" s="131" t="s">
        <v>1068</v>
      </c>
      <c r="G92" s="132" t="s">
        <v>951</v>
      </c>
      <c r="H92" s="133">
        <v>5</v>
      </c>
      <c r="I92" s="134"/>
      <c r="J92" s="135">
        <f t="shared" si="1"/>
        <v>0</v>
      </c>
      <c r="K92" s="131" t="s">
        <v>19</v>
      </c>
      <c r="L92" s="33"/>
      <c r="M92" s="136" t="s">
        <v>19</v>
      </c>
      <c r="N92" s="137" t="s">
        <v>47</v>
      </c>
      <c r="P92" s="138">
        <f t="shared" si="2"/>
        <v>0</v>
      </c>
      <c r="Q92" s="138">
        <v>0</v>
      </c>
      <c r="R92" s="138">
        <f t="shared" si="3"/>
        <v>0</v>
      </c>
      <c r="S92" s="138">
        <v>0</v>
      </c>
      <c r="T92" s="138">
        <f t="shared" si="4"/>
        <v>0</v>
      </c>
      <c r="U92" s="331" t="s">
        <v>19</v>
      </c>
      <c r="V92" s="1" t="str">
        <f t="shared" si="0"/>
        <v/>
      </c>
      <c r="AR92" s="140" t="s">
        <v>157</v>
      </c>
      <c r="AT92" s="140" t="s">
        <v>153</v>
      </c>
      <c r="AU92" s="140" t="s">
        <v>82</v>
      </c>
      <c r="AY92" s="18" t="s">
        <v>150</v>
      </c>
      <c r="BE92" s="141">
        <f t="shared" si="5"/>
        <v>0</v>
      </c>
      <c r="BF92" s="141">
        <f t="shared" si="6"/>
        <v>0</v>
      </c>
      <c r="BG92" s="141">
        <f t="shared" si="7"/>
        <v>0</v>
      </c>
      <c r="BH92" s="141">
        <f t="shared" si="8"/>
        <v>0</v>
      </c>
      <c r="BI92" s="141">
        <f t="shared" si="9"/>
        <v>0</v>
      </c>
      <c r="BJ92" s="18" t="s">
        <v>88</v>
      </c>
      <c r="BK92" s="141">
        <f t="shared" si="10"/>
        <v>0</v>
      </c>
      <c r="BL92" s="18" t="s">
        <v>157</v>
      </c>
      <c r="BM92" s="140" t="s">
        <v>220</v>
      </c>
    </row>
    <row r="93" spans="2:65" s="1" customFormat="1" ht="16.5" customHeight="1" x14ac:dyDescent="0.2">
      <c r="B93" s="33"/>
      <c r="C93" s="129" t="s">
        <v>182</v>
      </c>
      <c r="D93" s="129" t="s">
        <v>153</v>
      </c>
      <c r="E93" s="130" t="s">
        <v>1069</v>
      </c>
      <c r="F93" s="131" t="s">
        <v>1070</v>
      </c>
      <c r="G93" s="132" t="s">
        <v>951</v>
      </c>
      <c r="H93" s="133">
        <v>1</v>
      </c>
      <c r="I93" s="134"/>
      <c r="J93" s="135">
        <f t="shared" si="1"/>
        <v>0</v>
      </c>
      <c r="K93" s="131" t="s">
        <v>19</v>
      </c>
      <c r="L93" s="33"/>
      <c r="M93" s="136" t="s">
        <v>19</v>
      </c>
      <c r="N93" s="137" t="s">
        <v>47</v>
      </c>
      <c r="P93" s="138">
        <f t="shared" si="2"/>
        <v>0</v>
      </c>
      <c r="Q93" s="138">
        <v>0</v>
      </c>
      <c r="R93" s="138">
        <f t="shared" si="3"/>
        <v>0</v>
      </c>
      <c r="S93" s="138">
        <v>0</v>
      </c>
      <c r="T93" s="138">
        <f t="shared" si="4"/>
        <v>0</v>
      </c>
      <c r="U93" s="331" t="s">
        <v>19</v>
      </c>
      <c r="V93" s="1" t="str">
        <f t="shared" si="0"/>
        <v/>
      </c>
      <c r="AR93" s="140" t="s">
        <v>157</v>
      </c>
      <c r="AT93" s="140" t="s">
        <v>153</v>
      </c>
      <c r="AU93" s="140" t="s">
        <v>82</v>
      </c>
      <c r="AY93" s="18" t="s">
        <v>150</v>
      </c>
      <c r="BE93" s="141">
        <f t="shared" si="5"/>
        <v>0</v>
      </c>
      <c r="BF93" s="141">
        <f t="shared" si="6"/>
        <v>0</v>
      </c>
      <c r="BG93" s="141">
        <f t="shared" si="7"/>
        <v>0</v>
      </c>
      <c r="BH93" s="141">
        <f t="shared" si="8"/>
        <v>0</v>
      </c>
      <c r="BI93" s="141">
        <f t="shared" si="9"/>
        <v>0</v>
      </c>
      <c r="BJ93" s="18" t="s">
        <v>88</v>
      </c>
      <c r="BK93" s="141">
        <f t="shared" si="10"/>
        <v>0</v>
      </c>
      <c r="BL93" s="18" t="s">
        <v>157</v>
      </c>
      <c r="BM93" s="140" t="s">
        <v>8</v>
      </c>
    </row>
    <row r="94" spans="2:65" s="1" customFormat="1" ht="16.5" customHeight="1" x14ac:dyDescent="0.2">
      <c r="B94" s="33"/>
      <c r="C94" s="129" t="s">
        <v>197</v>
      </c>
      <c r="D94" s="129" t="s">
        <v>153</v>
      </c>
      <c r="E94" s="130" t="s">
        <v>1071</v>
      </c>
      <c r="F94" s="131" t="s">
        <v>1072</v>
      </c>
      <c r="G94" s="132" t="s">
        <v>951</v>
      </c>
      <c r="H94" s="133">
        <v>1</v>
      </c>
      <c r="I94" s="134"/>
      <c r="J94" s="135">
        <f t="shared" si="1"/>
        <v>0</v>
      </c>
      <c r="K94" s="131" t="s">
        <v>19</v>
      </c>
      <c r="L94" s="33"/>
      <c r="M94" s="136" t="s">
        <v>19</v>
      </c>
      <c r="N94" s="137" t="s">
        <v>47</v>
      </c>
      <c r="P94" s="138">
        <f t="shared" si="2"/>
        <v>0</v>
      </c>
      <c r="Q94" s="138">
        <v>0</v>
      </c>
      <c r="R94" s="138">
        <f t="shared" si="3"/>
        <v>0</v>
      </c>
      <c r="S94" s="138">
        <v>0</v>
      </c>
      <c r="T94" s="138">
        <f t="shared" si="4"/>
        <v>0</v>
      </c>
      <c r="U94" s="331" t="s">
        <v>19</v>
      </c>
      <c r="V94" s="1" t="str">
        <f t="shared" si="0"/>
        <v/>
      </c>
      <c r="AR94" s="140" t="s">
        <v>157</v>
      </c>
      <c r="AT94" s="140" t="s">
        <v>153</v>
      </c>
      <c r="AU94" s="140" t="s">
        <v>82</v>
      </c>
      <c r="AY94" s="18" t="s">
        <v>150</v>
      </c>
      <c r="BE94" s="141">
        <f t="shared" si="5"/>
        <v>0</v>
      </c>
      <c r="BF94" s="141">
        <f t="shared" si="6"/>
        <v>0</v>
      </c>
      <c r="BG94" s="141">
        <f t="shared" si="7"/>
        <v>0</v>
      </c>
      <c r="BH94" s="141">
        <f t="shared" si="8"/>
        <v>0</v>
      </c>
      <c r="BI94" s="141">
        <f t="shared" si="9"/>
        <v>0</v>
      </c>
      <c r="BJ94" s="18" t="s">
        <v>88</v>
      </c>
      <c r="BK94" s="141">
        <f t="shared" si="10"/>
        <v>0</v>
      </c>
      <c r="BL94" s="18" t="s">
        <v>157</v>
      </c>
      <c r="BM94" s="140" t="s">
        <v>246</v>
      </c>
    </row>
    <row r="95" spans="2:65" s="1" customFormat="1" ht="16.5" customHeight="1" x14ac:dyDescent="0.2">
      <c r="B95" s="33"/>
      <c r="C95" s="129" t="s">
        <v>202</v>
      </c>
      <c r="D95" s="129" t="s">
        <v>153</v>
      </c>
      <c r="E95" s="130" t="s">
        <v>1073</v>
      </c>
      <c r="F95" s="131" t="s">
        <v>1074</v>
      </c>
      <c r="G95" s="132" t="s">
        <v>951</v>
      </c>
      <c r="H95" s="133">
        <v>2</v>
      </c>
      <c r="I95" s="134"/>
      <c r="J95" s="135">
        <f t="shared" si="1"/>
        <v>0</v>
      </c>
      <c r="K95" s="131" t="s">
        <v>19</v>
      </c>
      <c r="L95" s="33"/>
      <c r="M95" s="136" t="s">
        <v>19</v>
      </c>
      <c r="N95" s="137" t="s">
        <v>47</v>
      </c>
      <c r="P95" s="138">
        <f t="shared" si="2"/>
        <v>0</v>
      </c>
      <c r="Q95" s="138">
        <v>0</v>
      </c>
      <c r="R95" s="138">
        <f t="shared" si="3"/>
        <v>0</v>
      </c>
      <c r="S95" s="138">
        <v>0</v>
      </c>
      <c r="T95" s="138">
        <f t="shared" si="4"/>
        <v>0</v>
      </c>
      <c r="U95" s="331" t="s">
        <v>19</v>
      </c>
      <c r="V95" s="1" t="str">
        <f t="shared" si="0"/>
        <v/>
      </c>
      <c r="AR95" s="140" t="s">
        <v>157</v>
      </c>
      <c r="AT95" s="140" t="s">
        <v>153</v>
      </c>
      <c r="AU95" s="140" t="s">
        <v>82</v>
      </c>
      <c r="AY95" s="18" t="s">
        <v>150</v>
      </c>
      <c r="BE95" s="141">
        <f t="shared" si="5"/>
        <v>0</v>
      </c>
      <c r="BF95" s="141">
        <f t="shared" si="6"/>
        <v>0</v>
      </c>
      <c r="BG95" s="141">
        <f t="shared" si="7"/>
        <v>0</v>
      </c>
      <c r="BH95" s="141">
        <f t="shared" si="8"/>
        <v>0</v>
      </c>
      <c r="BI95" s="141">
        <f t="shared" si="9"/>
        <v>0</v>
      </c>
      <c r="BJ95" s="18" t="s">
        <v>88</v>
      </c>
      <c r="BK95" s="141">
        <f t="shared" si="10"/>
        <v>0</v>
      </c>
      <c r="BL95" s="18" t="s">
        <v>157</v>
      </c>
      <c r="BM95" s="140" t="s">
        <v>205</v>
      </c>
    </row>
    <row r="96" spans="2:65" s="1" customFormat="1" ht="16.5" customHeight="1" x14ac:dyDescent="0.2">
      <c r="B96" s="33"/>
      <c r="C96" s="129" t="s">
        <v>208</v>
      </c>
      <c r="D96" s="129" t="s">
        <v>153</v>
      </c>
      <c r="E96" s="130" t="s">
        <v>1075</v>
      </c>
      <c r="F96" s="131" t="s">
        <v>1076</v>
      </c>
      <c r="G96" s="132" t="s">
        <v>951</v>
      </c>
      <c r="H96" s="133">
        <v>3</v>
      </c>
      <c r="I96" s="134"/>
      <c r="J96" s="135">
        <f t="shared" si="1"/>
        <v>0</v>
      </c>
      <c r="K96" s="131" t="s">
        <v>19</v>
      </c>
      <c r="L96" s="33"/>
      <c r="M96" s="136" t="s">
        <v>19</v>
      </c>
      <c r="N96" s="137" t="s">
        <v>47</v>
      </c>
      <c r="P96" s="138">
        <f t="shared" si="2"/>
        <v>0</v>
      </c>
      <c r="Q96" s="138">
        <v>0</v>
      </c>
      <c r="R96" s="138">
        <f t="shared" si="3"/>
        <v>0</v>
      </c>
      <c r="S96" s="138">
        <v>0</v>
      </c>
      <c r="T96" s="138">
        <f t="shared" si="4"/>
        <v>0</v>
      </c>
      <c r="U96" s="331" t="s">
        <v>19</v>
      </c>
      <c r="V96" s="1" t="str">
        <f t="shared" si="0"/>
        <v/>
      </c>
      <c r="AR96" s="140" t="s">
        <v>157</v>
      </c>
      <c r="AT96" s="140" t="s">
        <v>153</v>
      </c>
      <c r="AU96" s="140" t="s">
        <v>82</v>
      </c>
      <c r="AY96" s="18" t="s">
        <v>150</v>
      </c>
      <c r="BE96" s="141">
        <f t="shared" si="5"/>
        <v>0</v>
      </c>
      <c r="BF96" s="141">
        <f t="shared" si="6"/>
        <v>0</v>
      </c>
      <c r="BG96" s="141">
        <f t="shared" si="7"/>
        <v>0</v>
      </c>
      <c r="BH96" s="141">
        <f t="shared" si="8"/>
        <v>0</v>
      </c>
      <c r="BI96" s="141">
        <f t="shared" si="9"/>
        <v>0</v>
      </c>
      <c r="BJ96" s="18" t="s">
        <v>88</v>
      </c>
      <c r="BK96" s="141">
        <f t="shared" si="10"/>
        <v>0</v>
      </c>
      <c r="BL96" s="18" t="s">
        <v>157</v>
      </c>
      <c r="BM96" s="140" t="s">
        <v>267</v>
      </c>
    </row>
    <row r="97" spans="2:65" s="1" customFormat="1" ht="16.5" customHeight="1" x14ac:dyDescent="0.2">
      <c r="B97" s="33"/>
      <c r="C97" s="129" t="s">
        <v>220</v>
      </c>
      <c r="D97" s="129" t="s">
        <v>153</v>
      </c>
      <c r="E97" s="130" t="s">
        <v>1077</v>
      </c>
      <c r="F97" s="131" t="s">
        <v>1078</v>
      </c>
      <c r="G97" s="132" t="s">
        <v>951</v>
      </c>
      <c r="H97" s="133">
        <v>11</v>
      </c>
      <c r="I97" s="134"/>
      <c r="J97" s="135">
        <f t="shared" si="1"/>
        <v>0</v>
      </c>
      <c r="K97" s="131" t="s">
        <v>19</v>
      </c>
      <c r="L97" s="33"/>
      <c r="M97" s="136" t="s">
        <v>19</v>
      </c>
      <c r="N97" s="137" t="s">
        <v>47</v>
      </c>
      <c r="P97" s="138">
        <f t="shared" si="2"/>
        <v>0</v>
      </c>
      <c r="Q97" s="138">
        <v>0</v>
      </c>
      <c r="R97" s="138">
        <f t="shared" si="3"/>
        <v>0</v>
      </c>
      <c r="S97" s="138">
        <v>0</v>
      </c>
      <c r="T97" s="138">
        <f t="shared" si="4"/>
        <v>0</v>
      </c>
      <c r="U97" s="331" t="s">
        <v>19</v>
      </c>
      <c r="V97" s="1" t="str">
        <f t="shared" si="0"/>
        <v/>
      </c>
      <c r="AR97" s="140" t="s">
        <v>157</v>
      </c>
      <c r="AT97" s="140" t="s">
        <v>153</v>
      </c>
      <c r="AU97" s="140" t="s">
        <v>82</v>
      </c>
      <c r="AY97" s="18" t="s">
        <v>150</v>
      </c>
      <c r="BE97" s="141">
        <f t="shared" si="5"/>
        <v>0</v>
      </c>
      <c r="BF97" s="141">
        <f t="shared" si="6"/>
        <v>0</v>
      </c>
      <c r="BG97" s="141">
        <f t="shared" si="7"/>
        <v>0</v>
      </c>
      <c r="BH97" s="141">
        <f t="shared" si="8"/>
        <v>0</v>
      </c>
      <c r="BI97" s="141">
        <f t="shared" si="9"/>
        <v>0</v>
      </c>
      <c r="BJ97" s="18" t="s">
        <v>88</v>
      </c>
      <c r="BK97" s="141">
        <f t="shared" si="10"/>
        <v>0</v>
      </c>
      <c r="BL97" s="18" t="s">
        <v>157</v>
      </c>
      <c r="BM97" s="140" t="s">
        <v>282</v>
      </c>
    </row>
    <row r="98" spans="2:65" s="1" customFormat="1" ht="16.5" customHeight="1" x14ac:dyDescent="0.2">
      <c r="B98" s="33"/>
      <c r="C98" s="129" t="s">
        <v>227</v>
      </c>
      <c r="D98" s="129" t="s">
        <v>153</v>
      </c>
      <c r="E98" s="130" t="s">
        <v>1079</v>
      </c>
      <c r="F98" s="131" t="s">
        <v>1080</v>
      </c>
      <c r="G98" s="132" t="s">
        <v>951</v>
      </c>
      <c r="H98" s="133">
        <v>1</v>
      </c>
      <c r="I98" s="134"/>
      <c r="J98" s="135">
        <f t="shared" si="1"/>
        <v>0</v>
      </c>
      <c r="K98" s="131" t="s">
        <v>19</v>
      </c>
      <c r="L98" s="33"/>
      <c r="M98" s="136" t="s">
        <v>19</v>
      </c>
      <c r="N98" s="137" t="s">
        <v>47</v>
      </c>
      <c r="P98" s="138">
        <f t="shared" si="2"/>
        <v>0</v>
      </c>
      <c r="Q98" s="138">
        <v>0</v>
      </c>
      <c r="R98" s="138">
        <f t="shared" si="3"/>
        <v>0</v>
      </c>
      <c r="S98" s="138">
        <v>0</v>
      </c>
      <c r="T98" s="138">
        <f t="shared" si="4"/>
        <v>0</v>
      </c>
      <c r="U98" s="331" t="s">
        <v>19</v>
      </c>
      <c r="V98" s="1" t="str">
        <f t="shared" si="0"/>
        <v/>
      </c>
      <c r="AR98" s="140" t="s">
        <v>157</v>
      </c>
      <c r="AT98" s="140" t="s">
        <v>153</v>
      </c>
      <c r="AU98" s="140" t="s">
        <v>82</v>
      </c>
      <c r="AY98" s="18" t="s">
        <v>150</v>
      </c>
      <c r="BE98" s="141">
        <f t="shared" si="5"/>
        <v>0</v>
      </c>
      <c r="BF98" s="141">
        <f t="shared" si="6"/>
        <v>0</v>
      </c>
      <c r="BG98" s="141">
        <f t="shared" si="7"/>
        <v>0</v>
      </c>
      <c r="BH98" s="141">
        <f t="shared" si="8"/>
        <v>0</v>
      </c>
      <c r="BI98" s="141">
        <f t="shared" si="9"/>
        <v>0</v>
      </c>
      <c r="BJ98" s="18" t="s">
        <v>88</v>
      </c>
      <c r="BK98" s="141">
        <f t="shared" si="10"/>
        <v>0</v>
      </c>
      <c r="BL98" s="18" t="s">
        <v>157</v>
      </c>
      <c r="BM98" s="140" t="s">
        <v>290</v>
      </c>
    </row>
    <row r="99" spans="2:65" s="1" customFormat="1" ht="16.5" customHeight="1" x14ac:dyDescent="0.2">
      <c r="B99" s="33"/>
      <c r="C99" s="129" t="s">
        <v>8</v>
      </c>
      <c r="D99" s="129" t="s">
        <v>153</v>
      </c>
      <c r="E99" s="130" t="s">
        <v>1081</v>
      </c>
      <c r="F99" s="131" t="s">
        <v>1082</v>
      </c>
      <c r="G99" s="132" t="s">
        <v>951</v>
      </c>
      <c r="H99" s="133">
        <v>1</v>
      </c>
      <c r="I99" s="134"/>
      <c r="J99" s="135">
        <f t="shared" si="1"/>
        <v>0</v>
      </c>
      <c r="K99" s="131" t="s">
        <v>19</v>
      </c>
      <c r="L99" s="33"/>
      <c r="M99" s="136" t="s">
        <v>19</v>
      </c>
      <c r="N99" s="137" t="s">
        <v>47</v>
      </c>
      <c r="P99" s="138">
        <f t="shared" si="2"/>
        <v>0</v>
      </c>
      <c r="Q99" s="138">
        <v>0</v>
      </c>
      <c r="R99" s="138">
        <f t="shared" si="3"/>
        <v>0</v>
      </c>
      <c r="S99" s="138">
        <v>0</v>
      </c>
      <c r="T99" s="138">
        <f t="shared" si="4"/>
        <v>0</v>
      </c>
      <c r="U99" s="331" t="s">
        <v>19</v>
      </c>
      <c r="V99" s="1" t="str">
        <f t="shared" si="0"/>
        <v/>
      </c>
      <c r="AR99" s="140" t="s">
        <v>157</v>
      </c>
      <c r="AT99" s="140" t="s">
        <v>153</v>
      </c>
      <c r="AU99" s="140" t="s">
        <v>82</v>
      </c>
      <c r="AY99" s="18" t="s">
        <v>150</v>
      </c>
      <c r="BE99" s="141">
        <f t="shared" si="5"/>
        <v>0</v>
      </c>
      <c r="BF99" s="141">
        <f t="shared" si="6"/>
        <v>0</v>
      </c>
      <c r="BG99" s="141">
        <f t="shared" si="7"/>
        <v>0</v>
      </c>
      <c r="BH99" s="141">
        <f t="shared" si="8"/>
        <v>0</v>
      </c>
      <c r="BI99" s="141">
        <f t="shared" si="9"/>
        <v>0</v>
      </c>
      <c r="BJ99" s="18" t="s">
        <v>88</v>
      </c>
      <c r="BK99" s="141">
        <f t="shared" si="10"/>
        <v>0</v>
      </c>
      <c r="BL99" s="18" t="s">
        <v>157</v>
      </c>
      <c r="BM99" s="140" t="s">
        <v>301</v>
      </c>
    </row>
    <row r="100" spans="2:65" s="1" customFormat="1" ht="16.5" customHeight="1" x14ac:dyDescent="0.2">
      <c r="B100" s="33"/>
      <c r="C100" s="129" t="s">
        <v>240</v>
      </c>
      <c r="D100" s="129" t="s">
        <v>153</v>
      </c>
      <c r="E100" s="130" t="s">
        <v>1083</v>
      </c>
      <c r="F100" s="131" t="s">
        <v>1084</v>
      </c>
      <c r="G100" s="132" t="s">
        <v>951</v>
      </c>
      <c r="H100" s="133">
        <v>33</v>
      </c>
      <c r="I100" s="134"/>
      <c r="J100" s="135">
        <f t="shared" si="1"/>
        <v>0</v>
      </c>
      <c r="K100" s="131" t="s">
        <v>19</v>
      </c>
      <c r="L100" s="33"/>
      <c r="M100" s="136" t="s">
        <v>19</v>
      </c>
      <c r="N100" s="137" t="s">
        <v>47</v>
      </c>
      <c r="P100" s="138">
        <f t="shared" si="2"/>
        <v>0</v>
      </c>
      <c r="Q100" s="138">
        <v>0</v>
      </c>
      <c r="R100" s="138">
        <f t="shared" si="3"/>
        <v>0</v>
      </c>
      <c r="S100" s="138">
        <v>0</v>
      </c>
      <c r="T100" s="138">
        <f t="shared" si="4"/>
        <v>0</v>
      </c>
      <c r="U100" s="331" t="s">
        <v>19</v>
      </c>
      <c r="V100" s="1" t="str">
        <f t="shared" si="0"/>
        <v/>
      </c>
      <c r="AR100" s="140" t="s">
        <v>157</v>
      </c>
      <c r="AT100" s="140" t="s">
        <v>153</v>
      </c>
      <c r="AU100" s="140" t="s">
        <v>82</v>
      </c>
      <c r="AY100" s="18" t="s">
        <v>150</v>
      </c>
      <c r="BE100" s="141">
        <f t="shared" si="5"/>
        <v>0</v>
      </c>
      <c r="BF100" s="141">
        <f t="shared" si="6"/>
        <v>0</v>
      </c>
      <c r="BG100" s="141">
        <f t="shared" si="7"/>
        <v>0</v>
      </c>
      <c r="BH100" s="141">
        <f t="shared" si="8"/>
        <v>0</v>
      </c>
      <c r="BI100" s="141">
        <f t="shared" si="9"/>
        <v>0</v>
      </c>
      <c r="BJ100" s="18" t="s">
        <v>88</v>
      </c>
      <c r="BK100" s="141">
        <f t="shared" si="10"/>
        <v>0</v>
      </c>
      <c r="BL100" s="18" t="s">
        <v>157</v>
      </c>
      <c r="BM100" s="140" t="s">
        <v>314</v>
      </c>
    </row>
    <row r="101" spans="2:65" s="1" customFormat="1" ht="16.5" customHeight="1" x14ac:dyDescent="0.2">
      <c r="B101" s="33"/>
      <c r="C101" s="129" t="s">
        <v>246</v>
      </c>
      <c r="D101" s="129" t="s">
        <v>153</v>
      </c>
      <c r="E101" s="130" t="s">
        <v>1085</v>
      </c>
      <c r="F101" s="131" t="s">
        <v>1086</v>
      </c>
      <c r="G101" s="132" t="s">
        <v>951</v>
      </c>
      <c r="H101" s="133">
        <v>2</v>
      </c>
      <c r="I101" s="134"/>
      <c r="J101" s="135">
        <f t="shared" si="1"/>
        <v>0</v>
      </c>
      <c r="K101" s="131" t="s">
        <v>19</v>
      </c>
      <c r="L101" s="33"/>
      <c r="M101" s="136" t="s">
        <v>19</v>
      </c>
      <c r="N101" s="137" t="s">
        <v>47</v>
      </c>
      <c r="P101" s="138">
        <f t="shared" si="2"/>
        <v>0</v>
      </c>
      <c r="Q101" s="138">
        <v>0</v>
      </c>
      <c r="R101" s="138">
        <f t="shared" si="3"/>
        <v>0</v>
      </c>
      <c r="S101" s="138">
        <v>0</v>
      </c>
      <c r="T101" s="138">
        <f t="shared" si="4"/>
        <v>0</v>
      </c>
      <c r="U101" s="331" t="s">
        <v>19</v>
      </c>
      <c r="V101" s="1" t="str">
        <f t="shared" si="0"/>
        <v/>
      </c>
      <c r="AR101" s="140" t="s">
        <v>157</v>
      </c>
      <c r="AT101" s="140" t="s">
        <v>153</v>
      </c>
      <c r="AU101" s="140" t="s">
        <v>82</v>
      </c>
      <c r="AY101" s="18" t="s">
        <v>150</v>
      </c>
      <c r="BE101" s="141">
        <f t="shared" si="5"/>
        <v>0</v>
      </c>
      <c r="BF101" s="141">
        <f t="shared" si="6"/>
        <v>0</v>
      </c>
      <c r="BG101" s="141">
        <f t="shared" si="7"/>
        <v>0</v>
      </c>
      <c r="BH101" s="141">
        <f t="shared" si="8"/>
        <v>0</v>
      </c>
      <c r="BI101" s="141">
        <f t="shared" si="9"/>
        <v>0</v>
      </c>
      <c r="BJ101" s="18" t="s">
        <v>88</v>
      </c>
      <c r="BK101" s="141">
        <f t="shared" si="10"/>
        <v>0</v>
      </c>
      <c r="BL101" s="18" t="s">
        <v>157</v>
      </c>
      <c r="BM101" s="140" t="s">
        <v>325</v>
      </c>
    </row>
    <row r="102" spans="2:65" s="1" customFormat="1" ht="16.5" customHeight="1" x14ac:dyDescent="0.2">
      <c r="B102" s="33"/>
      <c r="C102" s="129" t="s">
        <v>251</v>
      </c>
      <c r="D102" s="129" t="s">
        <v>153</v>
      </c>
      <c r="E102" s="130" t="s">
        <v>1087</v>
      </c>
      <c r="F102" s="131" t="s">
        <v>1088</v>
      </c>
      <c r="G102" s="132" t="s">
        <v>951</v>
      </c>
      <c r="H102" s="133">
        <v>3</v>
      </c>
      <c r="I102" s="134"/>
      <c r="J102" s="135">
        <f t="shared" si="1"/>
        <v>0</v>
      </c>
      <c r="K102" s="131" t="s">
        <v>19</v>
      </c>
      <c r="L102" s="33"/>
      <c r="M102" s="136" t="s">
        <v>19</v>
      </c>
      <c r="N102" s="137" t="s">
        <v>47</v>
      </c>
      <c r="P102" s="138">
        <f t="shared" si="2"/>
        <v>0</v>
      </c>
      <c r="Q102" s="138">
        <v>0</v>
      </c>
      <c r="R102" s="138">
        <f t="shared" si="3"/>
        <v>0</v>
      </c>
      <c r="S102" s="138">
        <v>0</v>
      </c>
      <c r="T102" s="138">
        <f t="shared" si="4"/>
        <v>0</v>
      </c>
      <c r="U102" s="331" t="s">
        <v>19</v>
      </c>
      <c r="V102" s="1" t="str">
        <f t="shared" si="0"/>
        <v/>
      </c>
      <c r="AR102" s="140" t="s">
        <v>157</v>
      </c>
      <c r="AT102" s="140" t="s">
        <v>153</v>
      </c>
      <c r="AU102" s="140" t="s">
        <v>82</v>
      </c>
      <c r="AY102" s="18" t="s">
        <v>150</v>
      </c>
      <c r="BE102" s="141">
        <f t="shared" si="5"/>
        <v>0</v>
      </c>
      <c r="BF102" s="141">
        <f t="shared" si="6"/>
        <v>0</v>
      </c>
      <c r="BG102" s="141">
        <f t="shared" si="7"/>
        <v>0</v>
      </c>
      <c r="BH102" s="141">
        <f t="shared" si="8"/>
        <v>0</v>
      </c>
      <c r="BI102" s="141">
        <f t="shared" si="9"/>
        <v>0</v>
      </c>
      <c r="BJ102" s="18" t="s">
        <v>88</v>
      </c>
      <c r="BK102" s="141">
        <f t="shared" si="10"/>
        <v>0</v>
      </c>
      <c r="BL102" s="18" t="s">
        <v>157</v>
      </c>
      <c r="BM102" s="140" t="s">
        <v>335</v>
      </c>
    </row>
    <row r="103" spans="2:65" s="1" customFormat="1" ht="16.5" customHeight="1" x14ac:dyDescent="0.2">
      <c r="B103" s="33"/>
      <c r="C103" s="129" t="s">
        <v>205</v>
      </c>
      <c r="D103" s="129" t="s">
        <v>153</v>
      </c>
      <c r="E103" s="130" t="s">
        <v>1089</v>
      </c>
      <c r="F103" s="131" t="s">
        <v>1090</v>
      </c>
      <c r="G103" s="132" t="s">
        <v>951</v>
      </c>
      <c r="H103" s="133">
        <v>1</v>
      </c>
      <c r="I103" s="134"/>
      <c r="J103" s="135">
        <f t="shared" si="1"/>
        <v>0</v>
      </c>
      <c r="K103" s="131" t="s">
        <v>19</v>
      </c>
      <c r="L103" s="33"/>
      <c r="M103" s="136" t="s">
        <v>19</v>
      </c>
      <c r="N103" s="137" t="s">
        <v>47</v>
      </c>
      <c r="P103" s="138">
        <f t="shared" si="2"/>
        <v>0</v>
      </c>
      <c r="Q103" s="138">
        <v>0</v>
      </c>
      <c r="R103" s="138">
        <f t="shared" si="3"/>
        <v>0</v>
      </c>
      <c r="S103" s="138">
        <v>0</v>
      </c>
      <c r="T103" s="138">
        <f t="shared" si="4"/>
        <v>0</v>
      </c>
      <c r="U103" s="331" t="s">
        <v>19</v>
      </c>
      <c r="V103" s="1" t="str">
        <f t="shared" si="0"/>
        <v/>
      </c>
      <c r="AR103" s="140" t="s">
        <v>157</v>
      </c>
      <c r="AT103" s="140" t="s">
        <v>153</v>
      </c>
      <c r="AU103" s="140" t="s">
        <v>82</v>
      </c>
      <c r="AY103" s="18" t="s">
        <v>150</v>
      </c>
      <c r="BE103" s="141">
        <f t="shared" si="5"/>
        <v>0</v>
      </c>
      <c r="BF103" s="141">
        <f t="shared" si="6"/>
        <v>0</v>
      </c>
      <c r="BG103" s="141">
        <f t="shared" si="7"/>
        <v>0</v>
      </c>
      <c r="BH103" s="141">
        <f t="shared" si="8"/>
        <v>0</v>
      </c>
      <c r="BI103" s="141">
        <f t="shared" si="9"/>
        <v>0</v>
      </c>
      <c r="BJ103" s="18" t="s">
        <v>88</v>
      </c>
      <c r="BK103" s="141">
        <f t="shared" si="10"/>
        <v>0</v>
      </c>
      <c r="BL103" s="18" t="s">
        <v>157</v>
      </c>
      <c r="BM103" s="140" t="s">
        <v>348</v>
      </c>
    </row>
    <row r="104" spans="2:65" s="1" customFormat="1" ht="16.5" customHeight="1" x14ac:dyDescent="0.2">
      <c r="B104" s="33"/>
      <c r="C104" s="129" t="s">
        <v>261</v>
      </c>
      <c r="D104" s="129" t="s">
        <v>153</v>
      </c>
      <c r="E104" s="130" t="s">
        <v>1091</v>
      </c>
      <c r="F104" s="131" t="s">
        <v>1092</v>
      </c>
      <c r="G104" s="132" t="s">
        <v>951</v>
      </c>
      <c r="H104" s="133">
        <v>2</v>
      </c>
      <c r="I104" s="134"/>
      <c r="J104" s="135">
        <f t="shared" si="1"/>
        <v>0</v>
      </c>
      <c r="K104" s="131" t="s">
        <v>19</v>
      </c>
      <c r="L104" s="33"/>
      <c r="M104" s="136" t="s">
        <v>19</v>
      </c>
      <c r="N104" s="137" t="s">
        <v>47</v>
      </c>
      <c r="P104" s="138">
        <f t="shared" si="2"/>
        <v>0</v>
      </c>
      <c r="Q104" s="138">
        <v>0</v>
      </c>
      <c r="R104" s="138">
        <f t="shared" si="3"/>
        <v>0</v>
      </c>
      <c r="S104" s="138">
        <v>0</v>
      </c>
      <c r="T104" s="138">
        <f t="shared" si="4"/>
        <v>0</v>
      </c>
      <c r="U104" s="331" t="s">
        <v>167</v>
      </c>
      <c r="V104" s="1">
        <f t="shared" si="0"/>
        <v>0</v>
      </c>
      <c r="AR104" s="140" t="s">
        <v>157</v>
      </c>
      <c r="AT104" s="140" t="s">
        <v>153</v>
      </c>
      <c r="AU104" s="140" t="s">
        <v>82</v>
      </c>
      <c r="AY104" s="18" t="s">
        <v>150</v>
      </c>
      <c r="BE104" s="141">
        <f t="shared" si="5"/>
        <v>0</v>
      </c>
      <c r="BF104" s="141">
        <f t="shared" si="6"/>
        <v>0</v>
      </c>
      <c r="BG104" s="141">
        <f t="shared" si="7"/>
        <v>0</v>
      </c>
      <c r="BH104" s="141">
        <f t="shared" si="8"/>
        <v>0</v>
      </c>
      <c r="BI104" s="141">
        <f t="shared" si="9"/>
        <v>0</v>
      </c>
      <c r="BJ104" s="18" t="s">
        <v>88</v>
      </c>
      <c r="BK104" s="141">
        <f t="shared" si="10"/>
        <v>0</v>
      </c>
      <c r="BL104" s="18" t="s">
        <v>157</v>
      </c>
      <c r="BM104" s="140" t="s">
        <v>360</v>
      </c>
    </row>
    <row r="105" spans="2:65" s="1" customFormat="1" ht="16.5" customHeight="1" x14ac:dyDescent="0.2">
      <c r="B105" s="33"/>
      <c r="C105" s="129" t="s">
        <v>267</v>
      </c>
      <c r="D105" s="129" t="s">
        <v>153</v>
      </c>
      <c r="E105" s="130" t="s">
        <v>1093</v>
      </c>
      <c r="F105" s="131" t="s">
        <v>1094</v>
      </c>
      <c r="G105" s="132" t="s">
        <v>1095</v>
      </c>
      <c r="H105" s="133">
        <v>5</v>
      </c>
      <c r="I105" s="134"/>
      <c r="J105" s="135">
        <f t="shared" si="1"/>
        <v>0</v>
      </c>
      <c r="K105" s="131" t="s">
        <v>19</v>
      </c>
      <c r="L105" s="33"/>
      <c r="M105" s="136" t="s">
        <v>19</v>
      </c>
      <c r="N105" s="137" t="s">
        <v>47</v>
      </c>
      <c r="P105" s="138">
        <f t="shared" si="2"/>
        <v>0</v>
      </c>
      <c r="Q105" s="138">
        <v>0</v>
      </c>
      <c r="R105" s="138">
        <f t="shared" si="3"/>
        <v>0</v>
      </c>
      <c r="S105" s="138">
        <v>0</v>
      </c>
      <c r="T105" s="138">
        <f t="shared" si="4"/>
        <v>0</v>
      </c>
      <c r="U105" s="331" t="s">
        <v>19</v>
      </c>
      <c r="V105" s="1" t="str">
        <f t="shared" si="0"/>
        <v/>
      </c>
      <c r="AR105" s="140" t="s">
        <v>157</v>
      </c>
      <c r="AT105" s="140" t="s">
        <v>153</v>
      </c>
      <c r="AU105" s="140" t="s">
        <v>82</v>
      </c>
      <c r="AY105" s="18" t="s">
        <v>150</v>
      </c>
      <c r="BE105" s="141">
        <f t="shared" si="5"/>
        <v>0</v>
      </c>
      <c r="BF105" s="141">
        <f t="shared" si="6"/>
        <v>0</v>
      </c>
      <c r="BG105" s="141">
        <f t="shared" si="7"/>
        <v>0</v>
      </c>
      <c r="BH105" s="141">
        <f t="shared" si="8"/>
        <v>0</v>
      </c>
      <c r="BI105" s="141">
        <f t="shared" si="9"/>
        <v>0</v>
      </c>
      <c r="BJ105" s="18" t="s">
        <v>88</v>
      </c>
      <c r="BK105" s="141">
        <f t="shared" si="10"/>
        <v>0</v>
      </c>
      <c r="BL105" s="18" t="s">
        <v>157</v>
      </c>
      <c r="BM105" s="140" t="s">
        <v>380</v>
      </c>
    </row>
    <row r="106" spans="2:65" s="1" customFormat="1" ht="16.5" customHeight="1" x14ac:dyDescent="0.2">
      <c r="B106" s="33"/>
      <c r="C106" s="129" t="s">
        <v>276</v>
      </c>
      <c r="D106" s="129" t="s">
        <v>153</v>
      </c>
      <c r="E106" s="130" t="s">
        <v>1096</v>
      </c>
      <c r="F106" s="131" t="s">
        <v>1097</v>
      </c>
      <c r="G106" s="132" t="s">
        <v>951</v>
      </c>
      <c r="H106" s="133">
        <v>23</v>
      </c>
      <c r="I106" s="134"/>
      <c r="J106" s="135">
        <f t="shared" si="1"/>
        <v>0</v>
      </c>
      <c r="K106" s="131" t="s">
        <v>19</v>
      </c>
      <c r="L106" s="33"/>
      <c r="M106" s="136" t="s">
        <v>19</v>
      </c>
      <c r="N106" s="137" t="s">
        <v>47</v>
      </c>
      <c r="P106" s="138">
        <f t="shared" si="2"/>
        <v>0</v>
      </c>
      <c r="Q106" s="138">
        <v>0</v>
      </c>
      <c r="R106" s="138">
        <f t="shared" si="3"/>
        <v>0</v>
      </c>
      <c r="S106" s="138">
        <v>0</v>
      </c>
      <c r="T106" s="138">
        <f t="shared" si="4"/>
        <v>0</v>
      </c>
      <c r="U106" s="331" t="s">
        <v>19</v>
      </c>
      <c r="V106" s="1" t="str">
        <f t="shared" si="0"/>
        <v/>
      </c>
      <c r="AR106" s="140" t="s">
        <v>157</v>
      </c>
      <c r="AT106" s="140" t="s">
        <v>153</v>
      </c>
      <c r="AU106" s="140" t="s">
        <v>82</v>
      </c>
      <c r="AY106" s="18" t="s">
        <v>150</v>
      </c>
      <c r="BE106" s="141">
        <f t="shared" si="5"/>
        <v>0</v>
      </c>
      <c r="BF106" s="141">
        <f t="shared" si="6"/>
        <v>0</v>
      </c>
      <c r="BG106" s="141">
        <f t="shared" si="7"/>
        <v>0</v>
      </c>
      <c r="BH106" s="141">
        <f t="shared" si="8"/>
        <v>0</v>
      </c>
      <c r="BI106" s="141">
        <f t="shared" si="9"/>
        <v>0</v>
      </c>
      <c r="BJ106" s="18" t="s">
        <v>88</v>
      </c>
      <c r="BK106" s="141">
        <f t="shared" si="10"/>
        <v>0</v>
      </c>
      <c r="BL106" s="18" t="s">
        <v>157</v>
      </c>
      <c r="BM106" s="140" t="s">
        <v>390</v>
      </c>
    </row>
    <row r="107" spans="2:65" s="1" customFormat="1" ht="16.5" customHeight="1" x14ac:dyDescent="0.2">
      <c r="B107" s="33"/>
      <c r="C107" s="129" t="s">
        <v>282</v>
      </c>
      <c r="D107" s="129" t="s">
        <v>153</v>
      </c>
      <c r="E107" s="130" t="s">
        <v>1098</v>
      </c>
      <c r="F107" s="131" t="s">
        <v>1099</v>
      </c>
      <c r="G107" s="132" t="s">
        <v>156</v>
      </c>
      <c r="H107" s="133">
        <v>14</v>
      </c>
      <c r="I107" s="134"/>
      <c r="J107" s="135">
        <f t="shared" si="1"/>
        <v>0</v>
      </c>
      <c r="K107" s="131" t="s">
        <v>19</v>
      </c>
      <c r="L107" s="33"/>
      <c r="M107" s="136" t="s">
        <v>19</v>
      </c>
      <c r="N107" s="137" t="s">
        <v>47</v>
      </c>
      <c r="P107" s="138">
        <f t="shared" si="2"/>
        <v>0</v>
      </c>
      <c r="Q107" s="138">
        <v>0</v>
      </c>
      <c r="R107" s="138">
        <f t="shared" si="3"/>
        <v>0</v>
      </c>
      <c r="S107" s="138">
        <v>0</v>
      </c>
      <c r="T107" s="138">
        <f t="shared" si="4"/>
        <v>0</v>
      </c>
      <c r="U107" s="331" t="s">
        <v>19</v>
      </c>
      <c r="V107" s="1" t="str">
        <f t="shared" si="0"/>
        <v/>
      </c>
      <c r="AR107" s="140" t="s">
        <v>157</v>
      </c>
      <c r="AT107" s="140" t="s">
        <v>153</v>
      </c>
      <c r="AU107" s="140" t="s">
        <v>82</v>
      </c>
      <c r="AY107" s="18" t="s">
        <v>150</v>
      </c>
      <c r="BE107" s="141">
        <f t="shared" si="5"/>
        <v>0</v>
      </c>
      <c r="BF107" s="141">
        <f t="shared" si="6"/>
        <v>0</v>
      </c>
      <c r="BG107" s="141">
        <f t="shared" si="7"/>
        <v>0</v>
      </c>
      <c r="BH107" s="141">
        <f t="shared" si="8"/>
        <v>0</v>
      </c>
      <c r="BI107" s="141">
        <f t="shared" si="9"/>
        <v>0</v>
      </c>
      <c r="BJ107" s="18" t="s">
        <v>88</v>
      </c>
      <c r="BK107" s="141">
        <f t="shared" si="10"/>
        <v>0</v>
      </c>
      <c r="BL107" s="18" t="s">
        <v>157</v>
      </c>
      <c r="BM107" s="140" t="s">
        <v>403</v>
      </c>
    </row>
    <row r="108" spans="2:65" s="1" customFormat="1" ht="16.5" customHeight="1" x14ac:dyDescent="0.2">
      <c r="B108" s="33"/>
      <c r="C108" s="129" t="s">
        <v>7</v>
      </c>
      <c r="D108" s="129" t="s">
        <v>153</v>
      </c>
      <c r="E108" s="130" t="s">
        <v>1100</v>
      </c>
      <c r="F108" s="131" t="s">
        <v>1101</v>
      </c>
      <c r="G108" s="132" t="s">
        <v>156</v>
      </c>
      <c r="H108" s="133">
        <v>16</v>
      </c>
      <c r="I108" s="134"/>
      <c r="J108" s="135">
        <f t="shared" si="1"/>
        <v>0</v>
      </c>
      <c r="K108" s="131" t="s">
        <v>19</v>
      </c>
      <c r="L108" s="33"/>
      <c r="M108" s="136" t="s">
        <v>19</v>
      </c>
      <c r="N108" s="137" t="s">
        <v>47</v>
      </c>
      <c r="P108" s="138">
        <f t="shared" si="2"/>
        <v>0</v>
      </c>
      <c r="Q108" s="138">
        <v>0</v>
      </c>
      <c r="R108" s="138">
        <f t="shared" si="3"/>
        <v>0</v>
      </c>
      <c r="S108" s="138">
        <v>0</v>
      </c>
      <c r="T108" s="138">
        <f t="shared" si="4"/>
        <v>0</v>
      </c>
      <c r="U108" s="331" t="s">
        <v>19</v>
      </c>
      <c r="V108" s="1" t="str">
        <f t="shared" si="0"/>
        <v/>
      </c>
      <c r="AR108" s="140" t="s">
        <v>157</v>
      </c>
      <c r="AT108" s="140" t="s">
        <v>153</v>
      </c>
      <c r="AU108" s="140" t="s">
        <v>82</v>
      </c>
      <c r="AY108" s="18" t="s">
        <v>150</v>
      </c>
      <c r="BE108" s="141">
        <f t="shared" si="5"/>
        <v>0</v>
      </c>
      <c r="BF108" s="141">
        <f t="shared" si="6"/>
        <v>0</v>
      </c>
      <c r="BG108" s="141">
        <f t="shared" si="7"/>
        <v>0</v>
      </c>
      <c r="BH108" s="141">
        <f t="shared" si="8"/>
        <v>0</v>
      </c>
      <c r="BI108" s="141">
        <f t="shared" si="9"/>
        <v>0</v>
      </c>
      <c r="BJ108" s="18" t="s">
        <v>88</v>
      </c>
      <c r="BK108" s="141">
        <f t="shared" si="10"/>
        <v>0</v>
      </c>
      <c r="BL108" s="18" t="s">
        <v>157</v>
      </c>
      <c r="BM108" s="140" t="s">
        <v>414</v>
      </c>
    </row>
    <row r="109" spans="2:65" s="1" customFormat="1" ht="16.5" customHeight="1" x14ac:dyDescent="0.2">
      <c r="B109" s="33"/>
      <c r="C109" s="129" t="s">
        <v>290</v>
      </c>
      <c r="D109" s="129" t="s">
        <v>153</v>
      </c>
      <c r="E109" s="130" t="s">
        <v>1102</v>
      </c>
      <c r="F109" s="131" t="s">
        <v>1103</v>
      </c>
      <c r="G109" s="132" t="s">
        <v>156</v>
      </c>
      <c r="H109" s="133">
        <v>225</v>
      </c>
      <c r="I109" s="134"/>
      <c r="J109" s="135">
        <f t="shared" si="1"/>
        <v>0</v>
      </c>
      <c r="K109" s="131" t="s">
        <v>19</v>
      </c>
      <c r="L109" s="33"/>
      <c r="M109" s="136" t="s">
        <v>19</v>
      </c>
      <c r="N109" s="137" t="s">
        <v>47</v>
      </c>
      <c r="P109" s="138">
        <f t="shared" si="2"/>
        <v>0</v>
      </c>
      <c r="Q109" s="138">
        <v>0</v>
      </c>
      <c r="R109" s="138">
        <f t="shared" si="3"/>
        <v>0</v>
      </c>
      <c r="S109" s="138">
        <v>0</v>
      </c>
      <c r="T109" s="138">
        <f t="shared" si="4"/>
        <v>0</v>
      </c>
      <c r="U109" s="331" t="s">
        <v>19</v>
      </c>
      <c r="V109" s="1" t="str">
        <f t="shared" si="0"/>
        <v/>
      </c>
      <c r="AR109" s="140" t="s">
        <v>157</v>
      </c>
      <c r="AT109" s="140" t="s">
        <v>153</v>
      </c>
      <c r="AU109" s="140" t="s">
        <v>82</v>
      </c>
      <c r="AY109" s="18" t="s">
        <v>150</v>
      </c>
      <c r="BE109" s="141">
        <f t="shared" si="5"/>
        <v>0</v>
      </c>
      <c r="BF109" s="141">
        <f t="shared" si="6"/>
        <v>0</v>
      </c>
      <c r="BG109" s="141">
        <f t="shared" si="7"/>
        <v>0</v>
      </c>
      <c r="BH109" s="141">
        <f t="shared" si="8"/>
        <v>0</v>
      </c>
      <c r="BI109" s="141">
        <f t="shared" si="9"/>
        <v>0</v>
      </c>
      <c r="BJ109" s="18" t="s">
        <v>88</v>
      </c>
      <c r="BK109" s="141">
        <f t="shared" si="10"/>
        <v>0</v>
      </c>
      <c r="BL109" s="18" t="s">
        <v>157</v>
      </c>
      <c r="BM109" s="140" t="s">
        <v>427</v>
      </c>
    </row>
    <row r="110" spans="2:65" s="1" customFormat="1" ht="16.5" customHeight="1" x14ac:dyDescent="0.2">
      <c r="B110" s="33"/>
      <c r="C110" s="129" t="s">
        <v>295</v>
      </c>
      <c r="D110" s="129" t="s">
        <v>153</v>
      </c>
      <c r="E110" s="130" t="s">
        <v>1104</v>
      </c>
      <c r="F110" s="131" t="s">
        <v>1105</v>
      </c>
      <c r="G110" s="132" t="s">
        <v>156</v>
      </c>
      <c r="H110" s="133">
        <v>210</v>
      </c>
      <c r="I110" s="134"/>
      <c r="J110" s="135">
        <f t="shared" si="1"/>
        <v>0</v>
      </c>
      <c r="K110" s="131" t="s">
        <v>19</v>
      </c>
      <c r="L110" s="33"/>
      <c r="M110" s="136" t="s">
        <v>19</v>
      </c>
      <c r="N110" s="137" t="s">
        <v>47</v>
      </c>
      <c r="P110" s="138">
        <f t="shared" si="2"/>
        <v>0</v>
      </c>
      <c r="Q110" s="138">
        <v>0</v>
      </c>
      <c r="R110" s="138">
        <f t="shared" si="3"/>
        <v>0</v>
      </c>
      <c r="S110" s="138">
        <v>0</v>
      </c>
      <c r="T110" s="138">
        <f t="shared" si="4"/>
        <v>0</v>
      </c>
      <c r="U110" s="331" t="s">
        <v>19</v>
      </c>
      <c r="V110" s="1" t="str">
        <f t="shared" si="0"/>
        <v/>
      </c>
      <c r="AR110" s="140" t="s">
        <v>157</v>
      </c>
      <c r="AT110" s="140" t="s">
        <v>153</v>
      </c>
      <c r="AU110" s="140" t="s">
        <v>82</v>
      </c>
      <c r="AY110" s="18" t="s">
        <v>150</v>
      </c>
      <c r="BE110" s="141">
        <f t="shared" si="5"/>
        <v>0</v>
      </c>
      <c r="BF110" s="141">
        <f t="shared" si="6"/>
        <v>0</v>
      </c>
      <c r="BG110" s="141">
        <f t="shared" si="7"/>
        <v>0</v>
      </c>
      <c r="BH110" s="141">
        <f t="shared" si="8"/>
        <v>0</v>
      </c>
      <c r="BI110" s="141">
        <f t="shared" si="9"/>
        <v>0</v>
      </c>
      <c r="BJ110" s="18" t="s">
        <v>88</v>
      </c>
      <c r="BK110" s="141">
        <f t="shared" si="10"/>
        <v>0</v>
      </c>
      <c r="BL110" s="18" t="s">
        <v>157</v>
      </c>
      <c r="BM110" s="140" t="s">
        <v>442</v>
      </c>
    </row>
    <row r="111" spans="2:65" s="1" customFormat="1" ht="16.5" customHeight="1" x14ac:dyDescent="0.2">
      <c r="B111" s="33"/>
      <c r="C111" s="129" t="s">
        <v>301</v>
      </c>
      <c r="D111" s="129" t="s">
        <v>153</v>
      </c>
      <c r="E111" s="130" t="s">
        <v>1106</v>
      </c>
      <c r="F111" s="131" t="s">
        <v>1107</v>
      </c>
      <c r="G111" s="132" t="s">
        <v>156</v>
      </c>
      <c r="H111" s="133">
        <v>63</v>
      </c>
      <c r="I111" s="134"/>
      <c r="J111" s="135">
        <f t="shared" si="1"/>
        <v>0</v>
      </c>
      <c r="K111" s="131" t="s">
        <v>19</v>
      </c>
      <c r="L111" s="33"/>
      <c r="M111" s="136" t="s">
        <v>19</v>
      </c>
      <c r="N111" s="137" t="s">
        <v>47</v>
      </c>
      <c r="P111" s="138">
        <f t="shared" si="2"/>
        <v>0</v>
      </c>
      <c r="Q111" s="138">
        <v>0</v>
      </c>
      <c r="R111" s="138">
        <f t="shared" si="3"/>
        <v>0</v>
      </c>
      <c r="S111" s="138">
        <v>0</v>
      </c>
      <c r="T111" s="138">
        <f t="shared" si="4"/>
        <v>0</v>
      </c>
      <c r="U111" s="331" t="s">
        <v>19</v>
      </c>
      <c r="V111" s="1" t="str">
        <f t="shared" si="0"/>
        <v/>
      </c>
      <c r="AR111" s="140" t="s">
        <v>157</v>
      </c>
      <c r="AT111" s="140" t="s">
        <v>153</v>
      </c>
      <c r="AU111" s="140" t="s">
        <v>82</v>
      </c>
      <c r="AY111" s="18" t="s">
        <v>150</v>
      </c>
      <c r="BE111" s="141">
        <f t="shared" si="5"/>
        <v>0</v>
      </c>
      <c r="BF111" s="141">
        <f t="shared" si="6"/>
        <v>0</v>
      </c>
      <c r="BG111" s="141">
        <f t="shared" si="7"/>
        <v>0</v>
      </c>
      <c r="BH111" s="141">
        <f t="shared" si="8"/>
        <v>0</v>
      </c>
      <c r="BI111" s="141">
        <f t="shared" si="9"/>
        <v>0</v>
      </c>
      <c r="BJ111" s="18" t="s">
        <v>88</v>
      </c>
      <c r="BK111" s="141">
        <f t="shared" si="10"/>
        <v>0</v>
      </c>
      <c r="BL111" s="18" t="s">
        <v>157</v>
      </c>
      <c r="BM111" s="140" t="s">
        <v>459</v>
      </c>
    </row>
    <row r="112" spans="2:65" s="1" customFormat="1" ht="16.5" customHeight="1" x14ac:dyDescent="0.2">
      <c r="B112" s="33"/>
      <c r="C112" s="129" t="s">
        <v>307</v>
      </c>
      <c r="D112" s="129" t="s">
        <v>153</v>
      </c>
      <c r="E112" s="130" t="s">
        <v>1108</v>
      </c>
      <c r="F112" s="131" t="s">
        <v>1109</v>
      </c>
      <c r="G112" s="132" t="s">
        <v>156</v>
      </c>
      <c r="H112" s="133">
        <v>25</v>
      </c>
      <c r="I112" s="134"/>
      <c r="J112" s="135">
        <f t="shared" si="1"/>
        <v>0</v>
      </c>
      <c r="K112" s="131" t="s">
        <v>19</v>
      </c>
      <c r="L112" s="33"/>
      <c r="M112" s="136" t="s">
        <v>19</v>
      </c>
      <c r="N112" s="137" t="s">
        <v>47</v>
      </c>
      <c r="P112" s="138">
        <f t="shared" si="2"/>
        <v>0</v>
      </c>
      <c r="Q112" s="138">
        <v>0</v>
      </c>
      <c r="R112" s="138">
        <f t="shared" si="3"/>
        <v>0</v>
      </c>
      <c r="S112" s="138">
        <v>0</v>
      </c>
      <c r="T112" s="138">
        <f t="shared" si="4"/>
        <v>0</v>
      </c>
      <c r="U112" s="331" t="s">
        <v>19</v>
      </c>
      <c r="V112" s="1" t="str">
        <f t="shared" si="0"/>
        <v/>
      </c>
      <c r="AR112" s="140" t="s">
        <v>157</v>
      </c>
      <c r="AT112" s="140" t="s">
        <v>153</v>
      </c>
      <c r="AU112" s="140" t="s">
        <v>82</v>
      </c>
      <c r="AY112" s="18" t="s">
        <v>150</v>
      </c>
      <c r="BE112" s="141">
        <f t="shared" si="5"/>
        <v>0</v>
      </c>
      <c r="BF112" s="141">
        <f t="shared" si="6"/>
        <v>0</v>
      </c>
      <c r="BG112" s="141">
        <f t="shared" si="7"/>
        <v>0</v>
      </c>
      <c r="BH112" s="141">
        <f t="shared" si="8"/>
        <v>0</v>
      </c>
      <c r="BI112" s="141">
        <f t="shared" si="9"/>
        <v>0</v>
      </c>
      <c r="BJ112" s="18" t="s">
        <v>88</v>
      </c>
      <c r="BK112" s="141">
        <f t="shared" si="10"/>
        <v>0</v>
      </c>
      <c r="BL112" s="18" t="s">
        <v>157</v>
      </c>
      <c r="BM112" s="140" t="s">
        <v>473</v>
      </c>
    </row>
    <row r="113" spans="2:65" s="1" customFormat="1" ht="16.5" customHeight="1" x14ac:dyDescent="0.2">
      <c r="B113" s="33"/>
      <c r="C113" s="129" t="s">
        <v>314</v>
      </c>
      <c r="D113" s="129" t="s">
        <v>153</v>
      </c>
      <c r="E113" s="130" t="s">
        <v>1110</v>
      </c>
      <c r="F113" s="131" t="s">
        <v>1111</v>
      </c>
      <c r="G113" s="132" t="s">
        <v>156</v>
      </c>
      <c r="H113" s="133">
        <v>24</v>
      </c>
      <c r="I113" s="134"/>
      <c r="J113" s="135">
        <f t="shared" si="1"/>
        <v>0</v>
      </c>
      <c r="K113" s="131" t="s">
        <v>19</v>
      </c>
      <c r="L113" s="33"/>
      <c r="M113" s="136" t="s">
        <v>19</v>
      </c>
      <c r="N113" s="137" t="s">
        <v>47</v>
      </c>
      <c r="P113" s="138">
        <f t="shared" si="2"/>
        <v>0</v>
      </c>
      <c r="Q113" s="138">
        <v>0</v>
      </c>
      <c r="R113" s="138">
        <f t="shared" si="3"/>
        <v>0</v>
      </c>
      <c r="S113" s="138">
        <v>0</v>
      </c>
      <c r="T113" s="138">
        <f t="shared" si="4"/>
        <v>0</v>
      </c>
      <c r="U113" s="331" t="s">
        <v>19</v>
      </c>
      <c r="V113" s="1" t="str">
        <f t="shared" si="0"/>
        <v/>
      </c>
      <c r="AR113" s="140" t="s">
        <v>157</v>
      </c>
      <c r="AT113" s="140" t="s">
        <v>153</v>
      </c>
      <c r="AU113" s="140" t="s">
        <v>82</v>
      </c>
      <c r="AY113" s="18" t="s">
        <v>150</v>
      </c>
      <c r="BE113" s="141">
        <f t="shared" si="5"/>
        <v>0</v>
      </c>
      <c r="BF113" s="141">
        <f t="shared" si="6"/>
        <v>0</v>
      </c>
      <c r="BG113" s="141">
        <f t="shared" si="7"/>
        <v>0</v>
      </c>
      <c r="BH113" s="141">
        <f t="shared" si="8"/>
        <v>0</v>
      </c>
      <c r="BI113" s="141">
        <f t="shared" si="9"/>
        <v>0</v>
      </c>
      <c r="BJ113" s="18" t="s">
        <v>88</v>
      </c>
      <c r="BK113" s="141">
        <f t="shared" si="10"/>
        <v>0</v>
      </c>
      <c r="BL113" s="18" t="s">
        <v>157</v>
      </c>
      <c r="BM113" s="140" t="s">
        <v>1112</v>
      </c>
    </row>
    <row r="114" spans="2:65" s="1" customFormat="1" ht="16.5" customHeight="1" x14ac:dyDescent="0.2">
      <c r="B114" s="33"/>
      <c r="C114" s="129" t="s">
        <v>320</v>
      </c>
      <c r="D114" s="129" t="s">
        <v>153</v>
      </c>
      <c r="E114" s="130" t="s">
        <v>1113</v>
      </c>
      <c r="F114" s="131" t="s">
        <v>1114</v>
      </c>
      <c r="G114" s="132" t="s">
        <v>156</v>
      </c>
      <c r="H114" s="133">
        <v>24</v>
      </c>
      <c r="I114" s="134"/>
      <c r="J114" s="135">
        <f t="shared" si="1"/>
        <v>0</v>
      </c>
      <c r="K114" s="131" t="s">
        <v>19</v>
      </c>
      <c r="L114" s="33"/>
      <c r="M114" s="136" t="s">
        <v>19</v>
      </c>
      <c r="N114" s="137" t="s">
        <v>47</v>
      </c>
      <c r="P114" s="138">
        <f t="shared" si="2"/>
        <v>0</v>
      </c>
      <c r="Q114" s="138">
        <v>0</v>
      </c>
      <c r="R114" s="138">
        <f t="shared" si="3"/>
        <v>0</v>
      </c>
      <c r="S114" s="138">
        <v>0</v>
      </c>
      <c r="T114" s="138">
        <f t="shared" si="4"/>
        <v>0</v>
      </c>
      <c r="U114" s="331" t="s">
        <v>19</v>
      </c>
      <c r="V114" s="1" t="str">
        <f t="shared" si="0"/>
        <v/>
      </c>
      <c r="AR114" s="140" t="s">
        <v>157</v>
      </c>
      <c r="AT114" s="140" t="s">
        <v>153</v>
      </c>
      <c r="AU114" s="140" t="s">
        <v>82</v>
      </c>
      <c r="AY114" s="18" t="s">
        <v>150</v>
      </c>
      <c r="BE114" s="141">
        <f t="shared" si="5"/>
        <v>0</v>
      </c>
      <c r="BF114" s="141">
        <f t="shared" si="6"/>
        <v>0</v>
      </c>
      <c r="BG114" s="141">
        <f t="shared" si="7"/>
        <v>0</v>
      </c>
      <c r="BH114" s="141">
        <f t="shared" si="8"/>
        <v>0</v>
      </c>
      <c r="BI114" s="141">
        <f t="shared" si="9"/>
        <v>0</v>
      </c>
      <c r="BJ114" s="18" t="s">
        <v>88</v>
      </c>
      <c r="BK114" s="141">
        <f t="shared" si="10"/>
        <v>0</v>
      </c>
      <c r="BL114" s="18" t="s">
        <v>157</v>
      </c>
      <c r="BM114" s="140" t="s">
        <v>1115</v>
      </c>
    </row>
    <row r="115" spans="2:65" s="1" customFormat="1" ht="16.5" customHeight="1" x14ac:dyDescent="0.2">
      <c r="B115" s="33"/>
      <c r="C115" s="129" t="s">
        <v>325</v>
      </c>
      <c r="D115" s="129" t="s">
        <v>153</v>
      </c>
      <c r="E115" s="130" t="s">
        <v>1116</v>
      </c>
      <c r="F115" s="131" t="s">
        <v>1117</v>
      </c>
      <c r="G115" s="132" t="s">
        <v>951</v>
      </c>
      <c r="H115" s="133">
        <v>1</v>
      </c>
      <c r="I115" s="134"/>
      <c r="J115" s="135">
        <f t="shared" si="1"/>
        <v>0</v>
      </c>
      <c r="K115" s="131" t="s">
        <v>19</v>
      </c>
      <c r="L115" s="33"/>
      <c r="M115" s="136" t="s">
        <v>19</v>
      </c>
      <c r="N115" s="137" t="s">
        <v>47</v>
      </c>
      <c r="P115" s="138">
        <f t="shared" si="2"/>
        <v>0</v>
      </c>
      <c r="Q115" s="138">
        <v>0</v>
      </c>
      <c r="R115" s="138">
        <f t="shared" si="3"/>
        <v>0</v>
      </c>
      <c r="S115" s="138">
        <v>0</v>
      </c>
      <c r="T115" s="138">
        <f t="shared" si="4"/>
        <v>0</v>
      </c>
      <c r="U115" s="331" t="s">
        <v>19</v>
      </c>
      <c r="V115" s="1" t="str">
        <f t="shared" si="0"/>
        <v/>
      </c>
      <c r="AR115" s="140" t="s">
        <v>157</v>
      </c>
      <c r="AT115" s="140" t="s">
        <v>153</v>
      </c>
      <c r="AU115" s="140" t="s">
        <v>82</v>
      </c>
      <c r="AY115" s="18" t="s">
        <v>150</v>
      </c>
      <c r="BE115" s="141">
        <f t="shared" si="5"/>
        <v>0</v>
      </c>
      <c r="BF115" s="141">
        <f t="shared" si="6"/>
        <v>0</v>
      </c>
      <c r="BG115" s="141">
        <f t="shared" si="7"/>
        <v>0</v>
      </c>
      <c r="BH115" s="141">
        <f t="shared" si="8"/>
        <v>0</v>
      </c>
      <c r="BI115" s="141">
        <f t="shared" si="9"/>
        <v>0</v>
      </c>
      <c r="BJ115" s="18" t="s">
        <v>88</v>
      </c>
      <c r="BK115" s="141">
        <f t="shared" si="10"/>
        <v>0</v>
      </c>
      <c r="BL115" s="18" t="s">
        <v>157</v>
      </c>
      <c r="BM115" s="140" t="s">
        <v>483</v>
      </c>
    </row>
    <row r="116" spans="2:65" s="1" customFormat="1" ht="16.5" customHeight="1" x14ac:dyDescent="0.2">
      <c r="B116" s="33"/>
      <c r="C116" s="129" t="s">
        <v>330</v>
      </c>
      <c r="D116" s="129" t="s">
        <v>153</v>
      </c>
      <c r="E116" s="130" t="s">
        <v>1118</v>
      </c>
      <c r="F116" s="131" t="s">
        <v>1119</v>
      </c>
      <c r="G116" s="132" t="s">
        <v>951</v>
      </c>
      <c r="H116" s="133">
        <v>132</v>
      </c>
      <c r="I116" s="134"/>
      <c r="J116" s="135">
        <f t="shared" si="1"/>
        <v>0</v>
      </c>
      <c r="K116" s="131" t="s">
        <v>19</v>
      </c>
      <c r="L116" s="33"/>
      <c r="M116" s="136" t="s">
        <v>19</v>
      </c>
      <c r="N116" s="137" t="s">
        <v>47</v>
      </c>
      <c r="P116" s="138">
        <f t="shared" si="2"/>
        <v>0</v>
      </c>
      <c r="Q116" s="138">
        <v>0</v>
      </c>
      <c r="R116" s="138">
        <f t="shared" si="3"/>
        <v>0</v>
      </c>
      <c r="S116" s="138">
        <v>0</v>
      </c>
      <c r="T116" s="138">
        <f t="shared" si="4"/>
        <v>0</v>
      </c>
      <c r="U116" s="331" t="s">
        <v>19</v>
      </c>
      <c r="V116" s="1" t="str">
        <f t="shared" si="0"/>
        <v/>
      </c>
      <c r="AR116" s="140" t="s">
        <v>157</v>
      </c>
      <c r="AT116" s="140" t="s">
        <v>153</v>
      </c>
      <c r="AU116" s="140" t="s">
        <v>82</v>
      </c>
      <c r="AY116" s="18" t="s">
        <v>150</v>
      </c>
      <c r="BE116" s="141">
        <f t="shared" si="5"/>
        <v>0</v>
      </c>
      <c r="BF116" s="141">
        <f t="shared" si="6"/>
        <v>0</v>
      </c>
      <c r="BG116" s="141">
        <f t="shared" si="7"/>
        <v>0</v>
      </c>
      <c r="BH116" s="141">
        <f t="shared" si="8"/>
        <v>0</v>
      </c>
      <c r="BI116" s="141">
        <f t="shared" si="9"/>
        <v>0</v>
      </c>
      <c r="BJ116" s="18" t="s">
        <v>88</v>
      </c>
      <c r="BK116" s="141">
        <f t="shared" si="10"/>
        <v>0</v>
      </c>
      <c r="BL116" s="18" t="s">
        <v>157</v>
      </c>
      <c r="BM116" s="140" t="s">
        <v>493</v>
      </c>
    </row>
    <row r="117" spans="2:65" s="1" customFormat="1" ht="16.5" customHeight="1" x14ac:dyDescent="0.2">
      <c r="B117" s="33"/>
      <c r="C117" s="129" t="s">
        <v>335</v>
      </c>
      <c r="D117" s="129" t="s">
        <v>153</v>
      </c>
      <c r="E117" s="130" t="s">
        <v>1120</v>
      </c>
      <c r="F117" s="131" t="s">
        <v>1121</v>
      </c>
      <c r="G117" s="132" t="s">
        <v>156</v>
      </c>
      <c r="H117" s="133">
        <v>100</v>
      </c>
      <c r="I117" s="134"/>
      <c r="J117" s="135">
        <f t="shared" si="1"/>
        <v>0</v>
      </c>
      <c r="K117" s="131" t="s">
        <v>19</v>
      </c>
      <c r="L117" s="33"/>
      <c r="M117" s="136" t="s">
        <v>19</v>
      </c>
      <c r="N117" s="137" t="s">
        <v>47</v>
      </c>
      <c r="P117" s="138">
        <f t="shared" si="2"/>
        <v>0</v>
      </c>
      <c r="Q117" s="138">
        <v>0</v>
      </c>
      <c r="R117" s="138">
        <f t="shared" si="3"/>
        <v>0</v>
      </c>
      <c r="S117" s="138">
        <v>0</v>
      </c>
      <c r="T117" s="138">
        <f t="shared" si="4"/>
        <v>0</v>
      </c>
      <c r="U117" s="331" t="s">
        <v>19</v>
      </c>
      <c r="V117" s="1" t="str">
        <f t="shared" si="0"/>
        <v/>
      </c>
      <c r="AR117" s="140" t="s">
        <v>157</v>
      </c>
      <c r="AT117" s="140" t="s">
        <v>153</v>
      </c>
      <c r="AU117" s="140" t="s">
        <v>82</v>
      </c>
      <c r="AY117" s="18" t="s">
        <v>150</v>
      </c>
      <c r="BE117" s="141">
        <f t="shared" si="5"/>
        <v>0</v>
      </c>
      <c r="BF117" s="141">
        <f t="shared" si="6"/>
        <v>0</v>
      </c>
      <c r="BG117" s="141">
        <f t="shared" si="7"/>
        <v>0</v>
      </c>
      <c r="BH117" s="141">
        <f t="shared" si="8"/>
        <v>0</v>
      </c>
      <c r="BI117" s="141">
        <f t="shared" si="9"/>
        <v>0</v>
      </c>
      <c r="BJ117" s="18" t="s">
        <v>88</v>
      </c>
      <c r="BK117" s="141">
        <f t="shared" si="10"/>
        <v>0</v>
      </c>
      <c r="BL117" s="18" t="s">
        <v>157</v>
      </c>
      <c r="BM117" s="140" t="s">
        <v>504</v>
      </c>
    </row>
    <row r="118" spans="2:65" s="1" customFormat="1" ht="16.5" customHeight="1" x14ac:dyDescent="0.2">
      <c r="B118" s="33"/>
      <c r="C118" s="129" t="s">
        <v>341</v>
      </c>
      <c r="D118" s="129" t="s">
        <v>153</v>
      </c>
      <c r="E118" s="130" t="s">
        <v>1122</v>
      </c>
      <c r="F118" s="131" t="s">
        <v>1123</v>
      </c>
      <c r="G118" s="132" t="s">
        <v>951</v>
      </c>
      <c r="H118" s="133">
        <v>1</v>
      </c>
      <c r="I118" s="134"/>
      <c r="J118" s="135">
        <f t="shared" si="1"/>
        <v>0</v>
      </c>
      <c r="K118" s="131" t="s">
        <v>19</v>
      </c>
      <c r="L118" s="33"/>
      <c r="M118" s="136" t="s">
        <v>19</v>
      </c>
      <c r="N118" s="137" t="s">
        <v>47</v>
      </c>
      <c r="P118" s="138">
        <f t="shared" si="2"/>
        <v>0</v>
      </c>
      <c r="Q118" s="138">
        <v>0</v>
      </c>
      <c r="R118" s="138">
        <f t="shared" si="3"/>
        <v>0</v>
      </c>
      <c r="S118" s="138">
        <v>0</v>
      </c>
      <c r="T118" s="138">
        <f t="shared" si="4"/>
        <v>0</v>
      </c>
      <c r="U118" s="331" t="s">
        <v>19</v>
      </c>
      <c r="V118" s="1" t="str">
        <f t="shared" si="0"/>
        <v/>
      </c>
      <c r="AR118" s="140" t="s">
        <v>157</v>
      </c>
      <c r="AT118" s="140" t="s">
        <v>153</v>
      </c>
      <c r="AU118" s="140" t="s">
        <v>82</v>
      </c>
      <c r="AY118" s="18" t="s">
        <v>150</v>
      </c>
      <c r="BE118" s="141">
        <f t="shared" si="5"/>
        <v>0</v>
      </c>
      <c r="BF118" s="141">
        <f t="shared" si="6"/>
        <v>0</v>
      </c>
      <c r="BG118" s="141">
        <f t="shared" si="7"/>
        <v>0</v>
      </c>
      <c r="BH118" s="141">
        <f t="shared" si="8"/>
        <v>0</v>
      </c>
      <c r="BI118" s="141">
        <f t="shared" si="9"/>
        <v>0</v>
      </c>
      <c r="BJ118" s="18" t="s">
        <v>88</v>
      </c>
      <c r="BK118" s="141">
        <f t="shared" si="10"/>
        <v>0</v>
      </c>
      <c r="BL118" s="18" t="s">
        <v>157</v>
      </c>
      <c r="BM118" s="140" t="s">
        <v>513</v>
      </c>
    </row>
    <row r="119" spans="2:65" s="1" customFormat="1" ht="16.5" customHeight="1" x14ac:dyDescent="0.2">
      <c r="B119" s="33"/>
      <c r="C119" s="129" t="s">
        <v>348</v>
      </c>
      <c r="D119" s="129" t="s">
        <v>153</v>
      </c>
      <c r="E119" s="130" t="s">
        <v>1124</v>
      </c>
      <c r="F119" s="131" t="s">
        <v>1125</v>
      </c>
      <c r="G119" s="132" t="s">
        <v>462</v>
      </c>
      <c r="H119" s="171"/>
      <c r="I119" s="134"/>
      <c r="J119" s="135">
        <f t="shared" si="1"/>
        <v>0</v>
      </c>
      <c r="K119" s="131" t="s">
        <v>19</v>
      </c>
      <c r="L119" s="33"/>
      <c r="M119" s="136" t="s">
        <v>19</v>
      </c>
      <c r="N119" s="137" t="s">
        <v>47</v>
      </c>
      <c r="P119" s="138">
        <f t="shared" si="2"/>
        <v>0</v>
      </c>
      <c r="Q119" s="138">
        <v>0</v>
      </c>
      <c r="R119" s="138">
        <f t="shared" si="3"/>
        <v>0</v>
      </c>
      <c r="S119" s="138">
        <v>0</v>
      </c>
      <c r="T119" s="138">
        <f t="shared" si="4"/>
        <v>0</v>
      </c>
      <c r="U119" s="331" t="s">
        <v>19</v>
      </c>
      <c r="V119" s="1" t="str">
        <f t="shared" si="0"/>
        <v/>
      </c>
      <c r="AR119" s="140" t="s">
        <v>157</v>
      </c>
      <c r="AT119" s="140" t="s">
        <v>153</v>
      </c>
      <c r="AU119" s="140" t="s">
        <v>82</v>
      </c>
      <c r="AY119" s="18" t="s">
        <v>150</v>
      </c>
      <c r="BE119" s="141">
        <f t="shared" si="5"/>
        <v>0</v>
      </c>
      <c r="BF119" s="141">
        <f t="shared" si="6"/>
        <v>0</v>
      </c>
      <c r="BG119" s="141">
        <f t="shared" si="7"/>
        <v>0</v>
      </c>
      <c r="BH119" s="141">
        <f t="shared" si="8"/>
        <v>0</v>
      </c>
      <c r="BI119" s="141">
        <f t="shared" si="9"/>
        <v>0</v>
      </c>
      <c r="BJ119" s="18" t="s">
        <v>88</v>
      </c>
      <c r="BK119" s="141">
        <f t="shared" si="10"/>
        <v>0</v>
      </c>
      <c r="BL119" s="18" t="s">
        <v>157</v>
      </c>
      <c r="BM119" s="140" t="s">
        <v>525</v>
      </c>
    </row>
    <row r="120" spans="2:65" s="1" customFormat="1" ht="16.5" customHeight="1" x14ac:dyDescent="0.2">
      <c r="B120" s="33"/>
      <c r="C120" s="129" t="s">
        <v>354</v>
      </c>
      <c r="D120" s="129" t="s">
        <v>153</v>
      </c>
      <c r="E120" s="130" t="s">
        <v>1126</v>
      </c>
      <c r="F120" s="131" t="s">
        <v>1127</v>
      </c>
      <c r="G120" s="132" t="s">
        <v>462</v>
      </c>
      <c r="H120" s="171"/>
      <c r="I120" s="134"/>
      <c r="J120" s="135">
        <f t="shared" si="1"/>
        <v>0</v>
      </c>
      <c r="K120" s="131" t="s">
        <v>19</v>
      </c>
      <c r="L120" s="33"/>
      <c r="M120" s="136" t="s">
        <v>19</v>
      </c>
      <c r="N120" s="137" t="s">
        <v>47</v>
      </c>
      <c r="P120" s="138">
        <f t="shared" si="2"/>
        <v>0</v>
      </c>
      <c r="Q120" s="138">
        <v>0</v>
      </c>
      <c r="R120" s="138">
        <f t="shared" si="3"/>
        <v>0</v>
      </c>
      <c r="S120" s="138">
        <v>0</v>
      </c>
      <c r="T120" s="138">
        <f t="shared" si="4"/>
        <v>0</v>
      </c>
      <c r="U120" s="331" t="s">
        <v>19</v>
      </c>
      <c r="V120" s="1" t="str">
        <f t="shared" si="0"/>
        <v/>
      </c>
      <c r="AR120" s="140" t="s">
        <v>157</v>
      </c>
      <c r="AT120" s="140" t="s">
        <v>153</v>
      </c>
      <c r="AU120" s="140" t="s">
        <v>82</v>
      </c>
      <c r="AY120" s="18" t="s">
        <v>150</v>
      </c>
      <c r="BE120" s="141">
        <f t="shared" si="5"/>
        <v>0</v>
      </c>
      <c r="BF120" s="141">
        <f t="shared" si="6"/>
        <v>0</v>
      </c>
      <c r="BG120" s="141">
        <f t="shared" si="7"/>
        <v>0</v>
      </c>
      <c r="BH120" s="141">
        <f t="shared" si="8"/>
        <v>0</v>
      </c>
      <c r="BI120" s="141">
        <f t="shared" si="9"/>
        <v>0</v>
      </c>
      <c r="BJ120" s="18" t="s">
        <v>88</v>
      </c>
      <c r="BK120" s="141">
        <f t="shared" si="10"/>
        <v>0</v>
      </c>
      <c r="BL120" s="18" t="s">
        <v>157</v>
      </c>
      <c r="BM120" s="140" t="s">
        <v>538</v>
      </c>
    </row>
    <row r="121" spans="2:65" s="1" customFormat="1" ht="16.5" customHeight="1" x14ac:dyDescent="0.2">
      <c r="B121" s="33"/>
      <c r="C121" s="129" t="s">
        <v>360</v>
      </c>
      <c r="D121" s="129" t="s">
        <v>153</v>
      </c>
      <c r="E121" s="130" t="s">
        <v>1128</v>
      </c>
      <c r="F121" s="131" t="s">
        <v>1129</v>
      </c>
      <c r="G121" s="132" t="s">
        <v>951</v>
      </c>
      <c r="H121" s="133">
        <v>1</v>
      </c>
      <c r="I121" s="134"/>
      <c r="J121" s="135">
        <f t="shared" si="1"/>
        <v>0</v>
      </c>
      <c r="K121" s="131" t="s">
        <v>19</v>
      </c>
      <c r="L121" s="33"/>
      <c r="M121" s="136" t="s">
        <v>19</v>
      </c>
      <c r="N121" s="137" t="s">
        <v>47</v>
      </c>
      <c r="P121" s="138">
        <f t="shared" si="2"/>
        <v>0</v>
      </c>
      <c r="Q121" s="138">
        <v>0</v>
      </c>
      <c r="R121" s="138">
        <f t="shared" si="3"/>
        <v>0</v>
      </c>
      <c r="S121" s="138">
        <v>0</v>
      </c>
      <c r="T121" s="138">
        <f t="shared" si="4"/>
        <v>0</v>
      </c>
      <c r="U121" s="331" t="s">
        <v>19</v>
      </c>
      <c r="V121" s="1" t="str">
        <f t="shared" si="0"/>
        <v/>
      </c>
      <c r="AR121" s="140" t="s">
        <v>157</v>
      </c>
      <c r="AT121" s="140" t="s">
        <v>153</v>
      </c>
      <c r="AU121" s="140" t="s">
        <v>82</v>
      </c>
      <c r="AY121" s="18" t="s">
        <v>150</v>
      </c>
      <c r="BE121" s="141">
        <f t="shared" si="5"/>
        <v>0</v>
      </c>
      <c r="BF121" s="141">
        <f t="shared" si="6"/>
        <v>0</v>
      </c>
      <c r="BG121" s="141">
        <f t="shared" si="7"/>
        <v>0</v>
      </c>
      <c r="BH121" s="141">
        <f t="shared" si="8"/>
        <v>0</v>
      </c>
      <c r="BI121" s="141">
        <f t="shared" si="9"/>
        <v>0</v>
      </c>
      <c r="BJ121" s="18" t="s">
        <v>88</v>
      </c>
      <c r="BK121" s="141">
        <f t="shared" si="10"/>
        <v>0</v>
      </c>
      <c r="BL121" s="18" t="s">
        <v>157</v>
      </c>
      <c r="BM121" s="140" t="s">
        <v>549</v>
      </c>
    </row>
    <row r="122" spans="2:65" s="1" customFormat="1" ht="16.5" customHeight="1" x14ac:dyDescent="0.2">
      <c r="B122" s="33"/>
      <c r="C122" s="129" t="s">
        <v>366</v>
      </c>
      <c r="D122" s="129" t="s">
        <v>153</v>
      </c>
      <c r="E122" s="130" t="s">
        <v>1130</v>
      </c>
      <c r="F122" s="131" t="s">
        <v>1131</v>
      </c>
      <c r="G122" s="132" t="s">
        <v>462</v>
      </c>
      <c r="H122" s="171"/>
      <c r="I122" s="134"/>
      <c r="J122" s="135">
        <f t="shared" si="1"/>
        <v>0</v>
      </c>
      <c r="K122" s="131" t="s">
        <v>19</v>
      </c>
      <c r="L122" s="33"/>
      <c r="M122" s="136" t="s">
        <v>19</v>
      </c>
      <c r="N122" s="137" t="s">
        <v>47</v>
      </c>
      <c r="P122" s="138">
        <f t="shared" si="2"/>
        <v>0</v>
      </c>
      <c r="Q122" s="138">
        <v>0</v>
      </c>
      <c r="R122" s="138">
        <f t="shared" si="3"/>
        <v>0</v>
      </c>
      <c r="S122" s="138">
        <v>0</v>
      </c>
      <c r="T122" s="138">
        <f t="shared" si="4"/>
        <v>0</v>
      </c>
      <c r="U122" s="331" t="s">
        <v>19</v>
      </c>
      <c r="V122" s="1" t="str">
        <f t="shared" si="0"/>
        <v/>
      </c>
      <c r="AR122" s="140" t="s">
        <v>157</v>
      </c>
      <c r="AT122" s="140" t="s">
        <v>153</v>
      </c>
      <c r="AU122" s="140" t="s">
        <v>82</v>
      </c>
      <c r="AY122" s="18" t="s">
        <v>150</v>
      </c>
      <c r="BE122" s="141">
        <f t="shared" si="5"/>
        <v>0</v>
      </c>
      <c r="BF122" s="141">
        <f t="shared" si="6"/>
        <v>0</v>
      </c>
      <c r="BG122" s="141">
        <f t="shared" si="7"/>
        <v>0</v>
      </c>
      <c r="BH122" s="141">
        <f t="shared" si="8"/>
        <v>0</v>
      </c>
      <c r="BI122" s="141">
        <f t="shared" si="9"/>
        <v>0</v>
      </c>
      <c r="BJ122" s="18" t="s">
        <v>88</v>
      </c>
      <c r="BK122" s="141">
        <f t="shared" si="10"/>
        <v>0</v>
      </c>
      <c r="BL122" s="18" t="s">
        <v>157</v>
      </c>
      <c r="BM122" s="140" t="s">
        <v>559</v>
      </c>
    </row>
    <row r="123" spans="2:65" s="1" customFormat="1" ht="16.5" customHeight="1" x14ac:dyDescent="0.2">
      <c r="B123" s="33"/>
      <c r="C123" s="129" t="s">
        <v>380</v>
      </c>
      <c r="D123" s="129" t="s">
        <v>153</v>
      </c>
      <c r="E123" s="130" t="s">
        <v>1132</v>
      </c>
      <c r="F123" s="131" t="s">
        <v>1133</v>
      </c>
      <c r="G123" s="132" t="s">
        <v>951</v>
      </c>
      <c r="H123" s="133">
        <v>1</v>
      </c>
      <c r="I123" s="134"/>
      <c r="J123" s="135">
        <f t="shared" si="1"/>
        <v>0</v>
      </c>
      <c r="K123" s="131" t="s">
        <v>19</v>
      </c>
      <c r="L123" s="33"/>
      <c r="M123" s="136" t="s">
        <v>19</v>
      </c>
      <c r="N123" s="137" t="s">
        <v>47</v>
      </c>
      <c r="P123" s="138">
        <f t="shared" si="2"/>
        <v>0</v>
      </c>
      <c r="Q123" s="138">
        <v>0</v>
      </c>
      <c r="R123" s="138">
        <f t="shared" si="3"/>
        <v>0</v>
      </c>
      <c r="S123" s="138">
        <v>0</v>
      </c>
      <c r="T123" s="138">
        <f t="shared" si="4"/>
        <v>0</v>
      </c>
      <c r="U123" s="331" t="s">
        <v>19</v>
      </c>
      <c r="V123" s="1" t="str">
        <f t="shared" si="0"/>
        <v/>
      </c>
      <c r="AR123" s="140" t="s">
        <v>157</v>
      </c>
      <c r="AT123" s="140" t="s">
        <v>153</v>
      </c>
      <c r="AU123" s="140" t="s">
        <v>82</v>
      </c>
      <c r="AY123" s="18" t="s">
        <v>150</v>
      </c>
      <c r="BE123" s="141">
        <f t="shared" si="5"/>
        <v>0</v>
      </c>
      <c r="BF123" s="141">
        <f t="shared" si="6"/>
        <v>0</v>
      </c>
      <c r="BG123" s="141">
        <f t="shared" si="7"/>
        <v>0</v>
      </c>
      <c r="BH123" s="141">
        <f t="shared" si="8"/>
        <v>0</v>
      </c>
      <c r="BI123" s="141">
        <f t="shared" si="9"/>
        <v>0</v>
      </c>
      <c r="BJ123" s="18" t="s">
        <v>88</v>
      </c>
      <c r="BK123" s="141">
        <f t="shared" si="10"/>
        <v>0</v>
      </c>
      <c r="BL123" s="18" t="s">
        <v>157</v>
      </c>
      <c r="BM123" s="140" t="s">
        <v>572</v>
      </c>
    </row>
    <row r="124" spans="2:65" s="1" customFormat="1" ht="16.5" customHeight="1" x14ac:dyDescent="0.2">
      <c r="B124" s="33"/>
      <c r="C124" s="129" t="s">
        <v>385</v>
      </c>
      <c r="D124" s="129" t="s">
        <v>153</v>
      </c>
      <c r="E124" s="130" t="s">
        <v>1134</v>
      </c>
      <c r="F124" s="131" t="s">
        <v>1135</v>
      </c>
      <c r="G124" s="132" t="s">
        <v>1095</v>
      </c>
      <c r="H124" s="133">
        <v>2</v>
      </c>
      <c r="I124" s="134"/>
      <c r="J124" s="135">
        <f t="shared" si="1"/>
        <v>0</v>
      </c>
      <c r="K124" s="131" t="s">
        <v>19</v>
      </c>
      <c r="L124" s="33"/>
      <c r="M124" s="136" t="s">
        <v>19</v>
      </c>
      <c r="N124" s="137" t="s">
        <v>47</v>
      </c>
      <c r="P124" s="138">
        <f t="shared" si="2"/>
        <v>0</v>
      </c>
      <c r="Q124" s="138">
        <v>0</v>
      </c>
      <c r="R124" s="138">
        <f t="shared" si="3"/>
        <v>0</v>
      </c>
      <c r="S124" s="138">
        <v>0</v>
      </c>
      <c r="T124" s="138">
        <f t="shared" si="4"/>
        <v>0</v>
      </c>
      <c r="U124" s="331" t="s">
        <v>19</v>
      </c>
      <c r="V124" s="1" t="str">
        <f t="shared" si="0"/>
        <v/>
      </c>
      <c r="AR124" s="140" t="s">
        <v>157</v>
      </c>
      <c r="AT124" s="140" t="s">
        <v>153</v>
      </c>
      <c r="AU124" s="140" t="s">
        <v>82</v>
      </c>
      <c r="AY124" s="18" t="s">
        <v>150</v>
      </c>
      <c r="BE124" s="141">
        <f t="shared" si="5"/>
        <v>0</v>
      </c>
      <c r="BF124" s="141">
        <f t="shared" si="6"/>
        <v>0</v>
      </c>
      <c r="BG124" s="141">
        <f t="shared" si="7"/>
        <v>0</v>
      </c>
      <c r="BH124" s="141">
        <f t="shared" si="8"/>
        <v>0</v>
      </c>
      <c r="BI124" s="141">
        <f t="shared" si="9"/>
        <v>0</v>
      </c>
      <c r="BJ124" s="18" t="s">
        <v>88</v>
      </c>
      <c r="BK124" s="141">
        <f t="shared" si="10"/>
        <v>0</v>
      </c>
      <c r="BL124" s="18" t="s">
        <v>157</v>
      </c>
      <c r="BM124" s="140" t="s">
        <v>588</v>
      </c>
    </row>
    <row r="125" spans="2:65" s="1" customFormat="1" ht="16.5" customHeight="1" x14ac:dyDescent="0.2">
      <c r="B125" s="33"/>
      <c r="C125" s="129" t="s">
        <v>390</v>
      </c>
      <c r="D125" s="129" t="s">
        <v>153</v>
      </c>
      <c r="E125" s="130" t="s">
        <v>1136</v>
      </c>
      <c r="F125" s="131" t="s">
        <v>1137</v>
      </c>
      <c r="G125" s="132" t="s">
        <v>951</v>
      </c>
      <c r="H125" s="133">
        <v>1</v>
      </c>
      <c r="I125" s="134"/>
      <c r="J125" s="135">
        <f t="shared" si="1"/>
        <v>0</v>
      </c>
      <c r="K125" s="131" t="s">
        <v>19</v>
      </c>
      <c r="L125" s="33"/>
      <c r="M125" s="136" t="s">
        <v>19</v>
      </c>
      <c r="N125" s="137" t="s">
        <v>47</v>
      </c>
      <c r="P125" s="138">
        <f t="shared" si="2"/>
        <v>0</v>
      </c>
      <c r="Q125" s="138">
        <v>0</v>
      </c>
      <c r="R125" s="138">
        <f t="shared" si="3"/>
        <v>0</v>
      </c>
      <c r="S125" s="138">
        <v>0</v>
      </c>
      <c r="T125" s="138">
        <f t="shared" si="4"/>
        <v>0</v>
      </c>
      <c r="U125" s="331" t="s">
        <v>19</v>
      </c>
      <c r="V125" s="1" t="str">
        <f t="shared" si="0"/>
        <v/>
      </c>
      <c r="AR125" s="140" t="s">
        <v>157</v>
      </c>
      <c r="AT125" s="140" t="s">
        <v>153</v>
      </c>
      <c r="AU125" s="140" t="s">
        <v>82</v>
      </c>
      <c r="AY125" s="18" t="s">
        <v>150</v>
      </c>
      <c r="BE125" s="141">
        <f t="shared" si="5"/>
        <v>0</v>
      </c>
      <c r="BF125" s="141">
        <f t="shared" si="6"/>
        <v>0</v>
      </c>
      <c r="BG125" s="141">
        <f t="shared" si="7"/>
        <v>0</v>
      </c>
      <c r="BH125" s="141">
        <f t="shared" si="8"/>
        <v>0</v>
      </c>
      <c r="BI125" s="141">
        <f t="shared" si="9"/>
        <v>0</v>
      </c>
      <c r="BJ125" s="18" t="s">
        <v>88</v>
      </c>
      <c r="BK125" s="141">
        <f t="shared" si="10"/>
        <v>0</v>
      </c>
      <c r="BL125" s="18" t="s">
        <v>157</v>
      </c>
      <c r="BM125" s="140" t="s">
        <v>600</v>
      </c>
    </row>
    <row r="126" spans="2:65" s="1" customFormat="1" ht="16.5" customHeight="1" x14ac:dyDescent="0.2">
      <c r="B126" s="33"/>
      <c r="C126" s="129" t="s">
        <v>397</v>
      </c>
      <c r="D126" s="129" t="s">
        <v>153</v>
      </c>
      <c r="E126" s="130" t="s">
        <v>1138</v>
      </c>
      <c r="F126" s="131" t="s">
        <v>1139</v>
      </c>
      <c r="G126" s="132" t="s">
        <v>1095</v>
      </c>
      <c r="H126" s="133">
        <v>6</v>
      </c>
      <c r="I126" s="134"/>
      <c r="J126" s="135">
        <f t="shared" si="1"/>
        <v>0</v>
      </c>
      <c r="K126" s="131" t="s">
        <v>19</v>
      </c>
      <c r="L126" s="33"/>
      <c r="M126" s="184" t="s">
        <v>19</v>
      </c>
      <c r="N126" s="185" t="s">
        <v>47</v>
      </c>
      <c r="O126" s="186"/>
      <c r="P126" s="187">
        <f t="shared" si="2"/>
        <v>0</v>
      </c>
      <c r="Q126" s="187">
        <v>0</v>
      </c>
      <c r="R126" s="187">
        <f t="shared" si="3"/>
        <v>0</v>
      </c>
      <c r="S126" s="187">
        <v>0</v>
      </c>
      <c r="T126" s="187">
        <f t="shared" si="4"/>
        <v>0</v>
      </c>
      <c r="U126" s="338" t="s">
        <v>19</v>
      </c>
      <c r="V126" s="1" t="str">
        <f t="shared" si="0"/>
        <v/>
      </c>
      <c r="AR126" s="140" t="s">
        <v>157</v>
      </c>
      <c r="AT126" s="140" t="s">
        <v>153</v>
      </c>
      <c r="AU126" s="140" t="s">
        <v>82</v>
      </c>
      <c r="AY126" s="18" t="s">
        <v>150</v>
      </c>
      <c r="BE126" s="141">
        <f t="shared" si="5"/>
        <v>0</v>
      </c>
      <c r="BF126" s="141">
        <f t="shared" si="6"/>
        <v>0</v>
      </c>
      <c r="BG126" s="141">
        <f t="shared" si="7"/>
        <v>0</v>
      </c>
      <c r="BH126" s="141">
        <f t="shared" si="8"/>
        <v>0</v>
      </c>
      <c r="BI126" s="141">
        <f t="shared" si="9"/>
        <v>0</v>
      </c>
      <c r="BJ126" s="18" t="s">
        <v>88</v>
      </c>
      <c r="BK126" s="141">
        <f t="shared" si="10"/>
        <v>0</v>
      </c>
      <c r="BL126" s="18" t="s">
        <v>157</v>
      </c>
      <c r="BM126" s="140" t="s">
        <v>611</v>
      </c>
    </row>
    <row r="127" spans="2:65" s="1" customFormat="1" ht="6.95" customHeight="1" x14ac:dyDescent="0.2">
      <c r="B127" s="42"/>
      <c r="C127" s="43"/>
      <c r="D127" s="43"/>
      <c r="E127" s="43"/>
      <c r="F127" s="43"/>
      <c r="G127" s="43"/>
      <c r="H127" s="43"/>
      <c r="I127" s="43"/>
      <c r="J127" s="43"/>
      <c r="K127" s="43"/>
      <c r="L127" s="33"/>
    </row>
  </sheetData>
  <sheetProtection algorithmName="SHA-512" hashValue="txKHuFjHjSfotEeQbtjgCzF2LUW7m+EAkcjv1eWk2wbmXmvCW44bSFvyJWDGqQbxJRbRWIY69qX9DlXEbNscNQ==" saltValue="lT1FJQ/nvBnmwSDWCFsYlQ==" spinCount="100000" sheet="1" objects="1" scenarios="1" formatColumns="0" formatRows="0" autoFilter="0"/>
  <autoFilter ref="C85:K126" xr:uid="{00000000-0009-0000-0000-000005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08"/>
  <sheetViews>
    <sheetView showGridLines="0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105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106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6" t="str">
        <f>'Rekapitulace stavby'!K6</f>
        <v>Rekonstrukce bytových jednotek MČ Lidická 40, 15000 Praha 5, b.j.č. 9 - revize 3</v>
      </c>
      <c r="F7" s="317"/>
      <c r="G7" s="317"/>
      <c r="H7" s="317"/>
      <c r="L7" s="21"/>
    </row>
    <row r="8" spans="2:46" s="1" customFormat="1" ht="12" customHeight="1" x14ac:dyDescent="0.2">
      <c r="B8" s="33"/>
      <c r="D8" s="28" t="s">
        <v>107</v>
      </c>
      <c r="L8" s="33"/>
    </row>
    <row r="9" spans="2:46" s="1" customFormat="1" ht="16.5" customHeight="1" x14ac:dyDescent="0.2">
      <c r="B9" s="33"/>
      <c r="E9" s="275" t="s">
        <v>1140</v>
      </c>
      <c r="F9" s="318"/>
      <c r="G9" s="318"/>
      <c r="H9" s="318"/>
      <c r="L9" s="33"/>
    </row>
    <row r="10" spans="2:46" s="1" customFormat="1" ht="11.25" x14ac:dyDescent="0.2">
      <c r="B10" s="33"/>
      <c r="L10" s="33"/>
    </row>
    <row r="11" spans="2:46" s="1" customFormat="1" ht="12" customHeight="1" x14ac:dyDescent="0.2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 x14ac:dyDescent="0.2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25. 4. 2024</v>
      </c>
      <c r="L12" s="33"/>
    </row>
    <row r="13" spans="2:46" s="1" customFormat="1" ht="10.9" customHeight="1" x14ac:dyDescent="0.2">
      <c r="B13" s="33"/>
      <c r="L13" s="33"/>
    </row>
    <row r="14" spans="2:46" s="1" customFormat="1" ht="12" customHeight="1" x14ac:dyDescent="0.2">
      <c r="B14" s="33"/>
      <c r="D14" s="28" t="s">
        <v>25</v>
      </c>
      <c r="I14" s="28" t="s">
        <v>26</v>
      </c>
      <c r="J14" s="26" t="s">
        <v>27</v>
      </c>
      <c r="L14" s="33"/>
    </row>
    <row r="15" spans="2:46" s="1" customFormat="1" ht="18" customHeight="1" x14ac:dyDescent="0.2">
      <c r="B15" s="33"/>
      <c r="E15" s="26" t="s">
        <v>28</v>
      </c>
      <c r="I15" s="28" t="s">
        <v>29</v>
      </c>
      <c r="J15" s="26" t="s">
        <v>30</v>
      </c>
      <c r="L15" s="33"/>
    </row>
    <row r="16" spans="2:46" s="1" customFormat="1" ht="6.95" customHeight="1" x14ac:dyDescent="0.2">
      <c r="B16" s="33"/>
      <c r="L16" s="33"/>
    </row>
    <row r="17" spans="2:12" s="1" customFormat="1" ht="12" customHeight="1" x14ac:dyDescent="0.2">
      <c r="B17" s="33"/>
      <c r="D17" s="28" t="s">
        <v>31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 x14ac:dyDescent="0.2">
      <c r="B18" s="33"/>
      <c r="E18" s="319" t="str">
        <f>'Rekapitulace stavby'!E14</f>
        <v>Vyplň údaj</v>
      </c>
      <c r="F18" s="300"/>
      <c r="G18" s="300"/>
      <c r="H18" s="300"/>
      <c r="I18" s="28" t="s">
        <v>29</v>
      </c>
      <c r="J18" s="29" t="str">
        <f>'Rekapitulace stavby'!AN14</f>
        <v>Vyplň údaj</v>
      </c>
      <c r="L18" s="33"/>
    </row>
    <row r="19" spans="2:12" s="1" customFormat="1" ht="6.95" customHeight="1" x14ac:dyDescent="0.2">
      <c r="B19" s="33"/>
      <c r="L19" s="33"/>
    </row>
    <row r="20" spans="2:12" s="1" customFormat="1" ht="12" customHeight="1" x14ac:dyDescent="0.2">
      <c r="B20" s="33"/>
      <c r="D20" s="28" t="s">
        <v>33</v>
      </c>
      <c r="I20" s="28" t="s">
        <v>26</v>
      </c>
      <c r="J20" s="26" t="s">
        <v>34</v>
      </c>
      <c r="L20" s="33"/>
    </row>
    <row r="21" spans="2:12" s="1" customFormat="1" ht="18" customHeight="1" x14ac:dyDescent="0.2">
      <c r="B21" s="33"/>
      <c r="E21" s="26" t="s">
        <v>35</v>
      </c>
      <c r="I21" s="28" t="s">
        <v>29</v>
      </c>
      <c r="J21" s="26" t="s">
        <v>19</v>
      </c>
      <c r="L21" s="33"/>
    </row>
    <row r="22" spans="2:12" s="1" customFormat="1" ht="6.95" customHeight="1" x14ac:dyDescent="0.2">
      <c r="B22" s="33"/>
      <c r="L22" s="33"/>
    </row>
    <row r="23" spans="2:12" s="1" customFormat="1" ht="12" customHeight="1" x14ac:dyDescent="0.2">
      <c r="B23" s="33"/>
      <c r="D23" s="28" t="s">
        <v>37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 x14ac:dyDescent="0.2">
      <c r="B24" s="33"/>
      <c r="E24" s="26" t="str">
        <f>IF('Rekapitulace stavby'!E20="","",'Rekapitulace stavby'!E20)</f>
        <v xml:space="preserve"> </v>
      </c>
      <c r="I24" s="28" t="s">
        <v>29</v>
      </c>
      <c r="J24" s="26" t="str">
        <f>IF('Rekapitulace stavby'!AN20="","",'Rekapitulace stavby'!AN20)</f>
        <v/>
      </c>
      <c r="L24" s="33"/>
    </row>
    <row r="25" spans="2:12" s="1" customFormat="1" ht="6.95" customHeight="1" x14ac:dyDescent="0.2">
      <c r="B25" s="33"/>
      <c r="L25" s="33"/>
    </row>
    <row r="26" spans="2:12" s="1" customFormat="1" ht="12" customHeight="1" x14ac:dyDescent="0.2">
      <c r="B26" s="33"/>
      <c r="D26" s="28" t="s">
        <v>39</v>
      </c>
      <c r="L26" s="33"/>
    </row>
    <row r="27" spans="2:12" s="7" customFormat="1" ht="47.25" customHeight="1" x14ac:dyDescent="0.2">
      <c r="B27" s="90"/>
      <c r="E27" s="305" t="s">
        <v>40</v>
      </c>
      <c r="F27" s="305"/>
      <c r="G27" s="305"/>
      <c r="H27" s="305"/>
      <c r="L27" s="90"/>
    </row>
    <row r="28" spans="2:12" s="1" customFormat="1" ht="6.95" customHeight="1" x14ac:dyDescent="0.2">
      <c r="B28" s="33"/>
      <c r="L28" s="33"/>
    </row>
    <row r="29" spans="2:12" s="1" customFormat="1" ht="6.95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 x14ac:dyDescent="0.2">
      <c r="B30" s="33"/>
      <c r="D30" s="91" t="s">
        <v>41</v>
      </c>
      <c r="J30" s="63">
        <f>ROUND(J85, 2)</f>
        <v>0</v>
      </c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 x14ac:dyDescent="0.2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5" customHeight="1" x14ac:dyDescent="0.2">
      <c r="B33" s="33"/>
      <c r="D33" s="53" t="s">
        <v>45</v>
      </c>
      <c r="E33" s="28" t="s">
        <v>46</v>
      </c>
      <c r="F33" s="82">
        <f>ROUND((SUM(BE85:BE107)),  2)</f>
        <v>0</v>
      </c>
      <c r="I33" s="92">
        <v>0.21</v>
      </c>
      <c r="J33" s="82">
        <f>ROUND(((SUM(BE85:BE107))*I33),  2)</f>
        <v>0</v>
      </c>
      <c r="L33" s="33"/>
    </row>
    <row r="34" spans="2:12" s="1" customFormat="1" ht="14.45" customHeight="1" x14ac:dyDescent="0.2">
      <c r="B34" s="33"/>
      <c r="E34" s="28" t="s">
        <v>47</v>
      </c>
      <c r="F34" s="82">
        <f>ROUND((SUM(BF85:BF107)),  2)</f>
        <v>0</v>
      </c>
      <c r="I34" s="92">
        <v>0.12</v>
      </c>
      <c r="J34" s="82">
        <f>ROUND(((SUM(BF85:BF107))*I34),  2)</f>
        <v>0</v>
      </c>
      <c r="L34" s="33"/>
    </row>
    <row r="35" spans="2:12" s="1" customFormat="1" ht="14.45" hidden="1" customHeight="1" x14ac:dyDescent="0.2">
      <c r="B35" s="33"/>
      <c r="E35" s="28" t="s">
        <v>48</v>
      </c>
      <c r="F35" s="82">
        <f>ROUND((SUM(BG85:BG107)),  2)</f>
        <v>0</v>
      </c>
      <c r="I35" s="92">
        <v>0.21</v>
      </c>
      <c r="J35" s="82">
        <f>0</f>
        <v>0</v>
      </c>
      <c r="L35" s="33"/>
    </row>
    <row r="36" spans="2:12" s="1" customFormat="1" ht="14.45" hidden="1" customHeight="1" x14ac:dyDescent="0.2">
      <c r="B36" s="33"/>
      <c r="E36" s="28" t="s">
        <v>49</v>
      </c>
      <c r="F36" s="82">
        <f>ROUND((SUM(BH85:BH107)),  2)</f>
        <v>0</v>
      </c>
      <c r="I36" s="92">
        <v>0.12</v>
      </c>
      <c r="J36" s="82">
        <f>0</f>
        <v>0</v>
      </c>
      <c r="L36" s="33"/>
    </row>
    <row r="37" spans="2:12" s="1" customFormat="1" ht="14.45" hidden="1" customHeight="1" x14ac:dyDescent="0.2">
      <c r="B37" s="33"/>
      <c r="E37" s="28" t="s">
        <v>50</v>
      </c>
      <c r="F37" s="82">
        <f>ROUND((SUM(BI85:BI107)),  2)</f>
        <v>0</v>
      </c>
      <c r="I37" s="92">
        <v>0</v>
      </c>
      <c r="J37" s="82">
        <f>0</f>
        <v>0</v>
      </c>
      <c r="L37" s="33"/>
    </row>
    <row r="38" spans="2:12" s="1" customFormat="1" ht="6.95" customHeight="1" x14ac:dyDescent="0.2">
      <c r="B38" s="33"/>
      <c r="L38" s="33"/>
    </row>
    <row r="39" spans="2:12" s="1" customFormat="1" ht="25.35" customHeight="1" x14ac:dyDescent="0.2">
      <c r="B39" s="33"/>
      <c r="C39" s="93"/>
      <c r="D39" s="94" t="s">
        <v>51</v>
      </c>
      <c r="E39" s="55"/>
      <c r="F39" s="55"/>
      <c r="G39" s="95" t="s">
        <v>52</v>
      </c>
      <c r="H39" s="96" t="s">
        <v>53</v>
      </c>
      <c r="I39" s="55"/>
      <c r="J39" s="97">
        <f>SUM(J30:J37)</f>
        <v>0</v>
      </c>
      <c r="K39" s="98"/>
      <c r="L39" s="33"/>
    </row>
    <row r="40" spans="2:12" s="1" customFormat="1" ht="14.45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 x14ac:dyDescent="0.2">
      <c r="B45" s="33"/>
      <c r="C45" s="22" t="s">
        <v>111</v>
      </c>
      <c r="L45" s="33"/>
    </row>
    <row r="46" spans="2:12" s="1" customFormat="1" ht="6.95" customHeight="1" x14ac:dyDescent="0.2">
      <c r="B46" s="33"/>
      <c r="L46" s="33"/>
    </row>
    <row r="47" spans="2:12" s="1" customFormat="1" ht="12" customHeight="1" x14ac:dyDescent="0.2">
      <c r="B47" s="33"/>
      <c r="C47" s="28" t="s">
        <v>16</v>
      </c>
      <c r="L47" s="33"/>
    </row>
    <row r="48" spans="2:12" s="1" customFormat="1" ht="16.5" customHeight="1" x14ac:dyDescent="0.2">
      <c r="B48" s="33"/>
      <c r="E48" s="316" t="str">
        <f>E7</f>
        <v>Rekonstrukce bytových jednotek MČ Lidická 40, 15000 Praha 5, b.j.č. 9 - revize 3</v>
      </c>
      <c r="F48" s="317"/>
      <c r="G48" s="317"/>
      <c r="H48" s="317"/>
      <c r="L48" s="33"/>
    </row>
    <row r="49" spans="2:47" s="1" customFormat="1" ht="12" customHeight="1" x14ac:dyDescent="0.2">
      <c r="B49" s="33"/>
      <c r="C49" s="28" t="s">
        <v>107</v>
      </c>
      <c r="L49" s="33"/>
    </row>
    <row r="50" spans="2:47" s="1" customFormat="1" ht="16.5" customHeight="1" x14ac:dyDescent="0.2">
      <c r="B50" s="33"/>
      <c r="E50" s="275" t="str">
        <f>E9</f>
        <v>VRN - Vedlejší rozpočtové náklady</v>
      </c>
      <c r="F50" s="318"/>
      <c r="G50" s="318"/>
      <c r="H50" s="318"/>
      <c r="L50" s="33"/>
    </row>
    <row r="51" spans="2:47" s="1" customFormat="1" ht="6.95" customHeight="1" x14ac:dyDescent="0.2">
      <c r="B51" s="33"/>
      <c r="L51" s="33"/>
    </row>
    <row r="52" spans="2:47" s="1" customFormat="1" ht="12" customHeight="1" x14ac:dyDescent="0.2">
      <c r="B52" s="33"/>
      <c r="C52" s="28" t="s">
        <v>21</v>
      </c>
      <c r="F52" s="26" t="str">
        <f>F12</f>
        <v>Lidická 40, 15000 Praha 5</v>
      </c>
      <c r="I52" s="28" t="s">
        <v>23</v>
      </c>
      <c r="J52" s="50" t="str">
        <f>IF(J12="","",J12)</f>
        <v>25. 4. 2024</v>
      </c>
      <c r="L52" s="33"/>
    </row>
    <row r="53" spans="2:47" s="1" customFormat="1" ht="6.95" customHeight="1" x14ac:dyDescent="0.2">
      <c r="B53" s="33"/>
      <c r="L53" s="33"/>
    </row>
    <row r="54" spans="2:47" s="1" customFormat="1" ht="15.2" customHeight="1" x14ac:dyDescent="0.2">
      <c r="B54" s="33"/>
      <c r="C54" s="28" t="s">
        <v>25</v>
      </c>
      <c r="F54" s="26" t="str">
        <f>E15</f>
        <v>Městská část Praha 5</v>
      </c>
      <c r="I54" s="28" t="s">
        <v>33</v>
      </c>
      <c r="J54" s="31" t="str">
        <f>E21</f>
        <v>Boa projekt s.r.o.</v>
      </c>
      <c r="L54" s="33"/>
    </row>
    <row r="55" spans="2:47" s="1" customFormat="1" ht="15.2" customHeight="1" x14ac:dyDescent="0.2">
      <c r="B55" s="33"/>
      <c r="C55" s="28" t="s">
        <v>31</v>
      </c>
      <c r="F55" s="26" t="str">
        <f>IF(E18="","",E18)</f>
        <v>Vyplň údaj</v>
      </c>
      <c r="I55" s="28" t="s">
        <v>37</v>
      </c>
      <c r="J55" s="31" t="str">
        <f>E24</f>
        <v xml:space="preserve"> </v>
      </c>
      <c r="L55" s="33"/>
    </row>
    <row r="56" spans="2:47" s="1" customFormat="1" ht="10.35" customHeight="1" x14ac:dyDescent="0.2">
      <c r="B56" s="33"/>
      <c r="L56" s="33"/>
    </row>
    <row r="57" spans="2:47" s="1" customFormat="1" ht="29.25" customHeight="1" x14ac:dyDescent="0.2">
      <c r="B57" s="33"/>
      <c r="C57" s="99" t="s">
        <v>112</v>
      </c>
      <c r="D57" s="93"/>
      <c r="E57" s="93"/>
      <c r="F57" s="93"/>
      <c r="G57" s="93"/>
      <c r="H57" s="93"/>
      <c r="I57" s="93"/>
      <c r="J57" s="100" t="s">
        <v>113</v>
      </c>
      <c r="K57" s="93"/>
      <c r="L57" s="33"/>
    </row>
    <row r="58" spans="2:47" s="1" customFormat="1" ht="10.35" customHeight="1" x14ac:dyDescent="0.2">
      <c r="B58" s="33"/>
      <c r="L58" s="33"/>
    </row>
    <row r="59" spans="2:47" s="1" customFormat="1" ht="22.9" customHeight="1" x14ac:dyDescent="0.2">
      <c r="B59" s="33"/>
      <c r="C59" s="101" t="s">
        <v>73</v>
      </c>
      <c r="J59" s="63">
        <f>J85</f>
        <v>0</v>
      </c>
      <c r="L59" s="33"/>
      <c r="AU59" s="18" t="s">
        <v>114</v>
      </c>
    </row>
    <row r="60" spans="2:47" s="8" customFormat="1" ht="24.95" customHeight="1" x14ac:dyDescent="0.2">
      <c r="B60" s="102"/>
      <c r="D60" s="103" t="s">
        <v>1140</v>
      </c>
      <c r="E60" s="104"/>
      <c r="F60" s="104"/>
      <c r="G60" s="104"/>
      <c r="H60" s="104"/>
      <c r="I60" s="104"/>
      <c r="J60" s="105">
        <f>J86</f>
        <v>0</v>
      </c>
      <c r="L60" s="102"/>
    </row>
    <row r="61" spans="2:47" s="9" customFormat="1" ht="19.899999999999999" customHeight="1" x14ac:dyDescent="0.2">
      <c r="B61" s="106"/>
      <c r="D61" s="107" t="s">
        <v>1141</v>
      </c>
      <c r="E61" s="108"/>
      <c r="F61" s="108"/>
      <c r="G61" s="108"/>
      <c r="H61" s="108"/>
      <c r="I61" s="108"/>
      <c r="J61" s="109">
        <f>J87</f>
        <v>0</v>
      </c>
      <c r="L61" s="106"/>
    </row>
    <row r="62" spans="2:47" s="9" customFormat="1" ht="19.899999999999999" customHeight="1" x14ac:dyDescent="0.2">
      <c r="B62" s="106"/>
      <c r="D62" s="107" t="s">
        <v>1142</v>
      </c>
      <c r="E62" s="108"/>
      <c r="F62" s="108"/>
      <c r="G62" s="108"/>
      <c r="H62" s="108"/>
      <c r="I62" s="108"/>
      <c r="J62" s="109">
        <f>J90</f>
        <v>0</v>
      </c>
      <c r="L62" s="106"/>
    </row>
    <row r="63" spans="2:47" s="9" customFormat="1" ht="19.899999999999999" customHeight="1" x14ac:dyDescent="0.2">
      <c r="B63" s="106"/>
      <c r="D63" s="107" t="s">
        <v>1143</v>
      </c>
      <c r="E63" s="108"/>
      <c r="F63" s="108"/>
      <c r="G63" s="108"/>
      <c r="H63" s="108"/>
      <c r="I63" s="108"/>
      <c r="J63" s="109">
        <f>J95</f>
        <v>0</v>
      </c>
      <c r="L63" s="106"/>
    </row>
    <row r="64" spans="2:47" s="9" customFormat="1" ht="19.899999999999999" customHeight="1" x14ac:dyDescent="0.2">
      <c r="B64" s="106"/>
      <c r="D64" s="107" t="s">
        <v>1144</v>
      </c>
      <c r="E64" s="108"/>
      <c r="F64" s="108"/>
      <c r="G64" s="108"/>
      <c r="H64" s="108"/>
      <c r="I64" s="108"/>
      <c r="J64" s="109">
        <f>J98</f>
        <v>0</v>
      </c>
      <c r="L64" s="106"/>
    </row>
    <row r="65" spans="2:12" s="9" customFormat="1" ht="19.899999999999999" customHeight="1" x14ac:dyDescent="0.2">
      <c r="B65" s="106"/>
      <c r="D65" s="107" t="s">
        <v>1145</v>
      </c>
      <c r="E65" s="108"/>
      <c r="F65" s="108"/>
      <c r="G65" s="108"/>
      <c r="H65" s="108"/>
      <c r="I65" s="108"/>
      <c r="J65" s="109">
        <f>J102</f>
        <v>0</v>
      </c>
      <c r="L65" s="106"/>
    </row>
    <row r="66" spans="2:12" s="1" customFormat="1" ht="21.75" customHeight="1" x14ac:dyDescent="0.2">
      <c r="B66" s="33"/>
      <c r="L66" s="33"/>
    </row>
    <row r="67" spans="2:12" s="1" customFormat="1" ht="6.95" customHeight="1" x14ac:dyDescent="0.2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71" spans="2:12" s="1" customFormat="1" ht="6.95" customHeight="1" x14ac:dyDescent="0.2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5" customHeight="1" x14ac:dyDescent="0.2">
      <c r="B72" s="33"/>
      <c r="C72" s="22" t="s">
        <v>134</v>
      </c>
      <c r="L72" s="33"/>
    </row>
    <row r="73" spans="2:12" s="1" customFormat="1" ht="6.95" customHeight="1" x14ac:dyDescent="0.2">
      <c r="B73" s="33"/>
      <c r="L73" s="33"/>
    </row>
    <row r="74" spans="2:12" s="1" customFormat="1" ht="12" customHeight="1" x14ac:dyDescent="0.2">
      <c r="B74" s="33"/>
      <c r="C74" s="28" t="s">
        <v>16</v>
      </c>
      <c r="L74" s="33"/>
    </row>
    <row r="75" spans="2:12" s="1" customFormat="1" ht="16.5" customHeight="1" x14ac:dyDescent="0.2">
      <c r="B75" s="33"/>
      <c r="E75" s="316" t="str">
        <f>E7</f>
        <v>Rekonstrukce bytových jednotek MČ Lidická 40, 15000 Praha 5, b.j.č. 9 - revize 3</v>
      </c>
      <c r="F75" s="317"/>
      <c r="G75" s="317"/>
      <c r="H75" s="317"/>
      <c r="L75" s="33"/>
    </row>
    <row r="76" spans="2:12" s="1" customFormat="1" ht="12" customHeight="1" x14ac:dyDescent="0.2">
      <c r="B76" s="33"/>
      <c r="C76" s="28" t="s">
        <v>107</v>
      </c>
      <c r="L76" s="33"/>
    </row>
    <row r="77" spans="2:12" s="1" customFormat="1" ht="16.5" customHeight="1" x14ac:dyDescent="0.2">
      <c r="B77" s="33"/>
      <c r="E77" s="275" t="str">
        <f>E9</f>
        <v>VRN - Vedlejší rozpočtové náklady</v>
      </c>
      <c r="F77" s="318"/>
      <c r="G77" s="318"/>
      <c r="H77" s="318"/>
      <c r="L77" s="33"/>
    </row>
    <row r="78" spans="2:12" s="1" customFormat="1" ht="6.95" customHeight="1" x14ac:dyDescent="0.2">
      <c r="B78" s="33"/>
      <c r="L78" s="33"/>
    </row>
    <row r="79" spans="2:12" s="1" customFormat="1" ht="12" customHeight="1" x14ac:dyDescent="0.2">
      <c r="B79" s="33"/>
      <c r="C79" s="28" t="s">
        <v>21</v>
      </c>
      <c r="F79" s="26" t="str">
        <f>F12</f>
        <v>Lidická 40, 15000 Praha 5</v>
      </c>
      <c r="I79" s="28" t="s">
        <v>23</v>
      </c>
      <c r="J79" s="50" t="str">
        <f>IF(J12="","",J12)</f>
        <v>25. 4. 2024</v>
      </c>
      <c r="L79" s="33"/>
    </row>
    <row r="80" spans="2:12" s="1" customFormat="1" ht="6.95" customHeight="1" x14ac:dyDescent="0.2">
      <c r="B80" s="33"/>
      <c r="L80" s="33"/>
    </row>
    <row r="81" spans="2:65" s="1" customFormat="1" ht="15.2" customHeight="1" x14ac:dyDescent="0.2">
      <c r="B81" s="33"/>
      <c r="C81" s="28" t="s">
        <v>25</v>
      </c>
      <c r="F81" s="26" t="str">
        <f>E15</f>
        <v>Městská část Praha 5</v>
      </c>
      <c r="I81" s="28" t="s">
        <v>33</v>
      </c>
      <c r="J81" s="31" t="str">
        <f>E21</f>
        <v>Boa projekt s.r.o.</v>
      </c>
      <c r="L81" s="33"/>
    </row>
    <row r="82" spans="2:65" s="1" customFormat="1" ht="15.2" customHeight="1" x14ac:dyDescent="0.2">
      <c r="B82" s="33"/>
      <c r="C82" s="28" t="s">
        <v>31</v>
      </c>
      <c r="F82" s="26" t="str">
        <f>IF(E18="","",E18)</f>
        <v>Vyplň údaj</v>
      </c>
      <c r="I82" s="28" t="s">
        <v>37</v>
      </c>
      <c r="J82" s="31" t="str">
        <f>E24</f>
        <v xml:space="preserve"> </v>
      </c>
      <c r="L82" s="33"/>
    </row>
    <row r="83" spans="2:65" s="1" customFormat="1" ht="10.35" customHeight="1" x14ac:dyDescent="0.2">
      <c r="B83" s="33"/>
      <c r="L83" s="33"/>
    </row>
    <row r="84" spans="2:65" s="10" customFormat="1" ht="29.25" customHeight="1" x14ac:dyDescent="0.2">
      <c r="B84" s="110"/>
      <c r="C84" s="111" t="s">
        <v>135</v>
      </c>
      <c r="D84" s="112" t="s">
        <v>60</v>
      </c>
      <c r="E84" s="112" t="s">
        <v>56</v>
      </c>
      <c r="F84" s="112" t="s">
        <v>57</v>
      </c>
      <c r="G84" s="112" t="s">
        <v>136</v>
      </c>
      <c r="H84" s="112" t="s">
        <v>137</v>
      </c>
      <c r="I84" s="112" t="s">
        <v>138</v>
      </c>
      <c r="J84" s="112" t="s">
        <v>113</v>
      </c>
      <c r="K84" s="113" t="s">
        <v>139</v>
      </c>
      <c r="L84" s="110"/>
      <c r="M84" s="56" t="s">
        <v>19</v>
      </c>
      <c r="N84" s="57" t="s">
        <v>45</v>
      </c>
      <c r="O84" s="57" t="s">
        <v>140</v>
      </c>
      <c r="P84" s="57" t="s">
        <v>141</v>
      </c>
      <c r="Q84" s="57" t="s">
        <v>142</v>
      </c>
      <c r="R84" s="57" t="s">
        <v>143</v>
      </c>
      <c r="S84" s="57" t="s">
        <v>144</v>
      </c>
      <c r="T84" s="57" t="s">
        <v>145</v>
      </c>
      <c r="U84" s="58" t="s">
        <v>146</v>
      </c>
    </row>
    <row r="85" spans="2:65" s="1" customFormat="1" ht="22.9" customHeight="1" x14ac:dyDescent="0.25">
      <c r="B85" s="33"/>
      <c r="C85" s="61" t="s">
        <v>147</v>
      </c>
      <c r="J85" s="114">
        <f>BK85</f>
        <v>0</v>
      </c>
      <c r="L85" s="33"/>
      <c r="M85" s="59"/>
      <c r="N85" s="51"/>
      <c r="O85" s="51"/>
      <c r="P85" s="115">
        <f>P86</f>
        <v>0</v>
      </c>
      <c r="Q85" s="51"/>
      <c r="R85" s="115">
        <f>R86</f>
        <v>0</v>
      </c>
      <c r="S85" s="51"/>
      <c r="T85" s="115">
        <f>T86</f>
        <v>0</v>
      </c>
      <c r="U85" s="52"/>
      <c r="AT85" s="18" t="s">
        <v>74</v>
      </c>
      <c r="AU85" s="18" t="s">
        <v>114</v>
      </c>
      <c r="BK85" s="116">
        <f>BK86</f>
        <v>0</v>
      </c>
    </row>
    <row r="86" spans="2:65" s="11" customFormat="1" ht="25.9" customHeight="1" x14ac:dyDescent="0.2">
      <c r="B86" s="117"/>
      <c r="D86" s="118" t="s">
        <v>74</v>
      </c>
      <c r="E86" s="119" t="s">
        <v>102</v>
      </c>
      <c r="F86" s="119" t="s">
        <v>103</v>
      </c>
      <c r="I86" s="120"/>
      <c r="J86" s="121">
        <f>BK86</f>
        <v>0</v>
      </c>
      <c r="L86" s="117"/>
      <c r="M86" s="122"/>
      <c r="P86" s="123">
        <f>P87+P90+P95+P98+P102</f>
        <v>0</v>
      </c>
      <c r="R86" s="123">
        <f>R87+R90+R95+R98+R102</f>
        <v>0</v>
      </c>
      <c r="T86" s="123">
        <f>T87+T90+T95+T98+T102</f>
        <v>0</v>
      </c>
      <c r="U86" s="124"/>
      <c r="AR86" s="118" t="s">
        <v>184</v>
      </c>
      <c r="AT86" s="125" t="s">
        <v>74</v>
      </c>
      <c r="AU86" s="125" t="s">
        <v>75</v>
      </c>
      <c r="AY86" s="118" t="s">
        <v>150</v>
      </c>
      <c r="BK86" s="126">
        <f>BK87+BK90+BK95+BK98+BK102</f>
        <v>0</v>
      </c>
    </row>
    <row r="87" spans="2:65" s="11" customFormat="1" ht="22.9" customHeight="1" x14ac:dyDescent="0.2">
      <c r="B87" s="117"/>
      <c r="D87" s="118" t="s">
        <v>74</v>
      </c>
      <c r="E87" s="127" t="s">
        <v>1146</v>
      </c>
      <c r="F87" s="127" t="s">
        <v>1147</v>
      </c>
      <c r="I87" s="120"/>
      <c r="J87" s="128">
        <f>BK87</f>
        <v>0</v>
      </c>
      <c r="L87" s="117"/>
      <c r="M87" s="122"/>
      <c r="P87" s="123">
        <f>SUM(P88:P89)</f>
        <v>0</v>
      </c>
      <c r="R87" s="123">
        <f>SUM(R88:R89)</f>
        <v>0</v>
      </c>
      <c r="T87" s="123">
        <f>SUM(T88:T89)</f>
        <v>0</v>
      </c>
      <c r="U87" s="124"/>
      <c r="AR87" s="118" t="s">
        <v>184</v>
      </c>
      <c r="AT87" s="125" t="s">
        <v>74</v>
      </c>
      <c r="AU87" s="125" t="s">
        <v>82</v>
      </c>
      <c r="AY87" s="118" t="s">
        <v>150</v>
      </c>
      <c r="BK87" s="126">
        <f>SUM(BK88:BK89)</f>
        <v>0</v>
      </c>
    </row>
    <row r="88" spans="2:65" s="1" customFormat="1" ht="16.5" customHeight="1" x14ac:dyDescent="0.2">
      <c r="B88" s="33"/>
      <c r="C88" s="129" t="s">
        <v>82</v>
      </c>
      <c r="D88" s="129" t="s">
        <v>153</v>
      </c>
      <c r="E88" s="130" t="s">
        <v>1148</v>
      </c>
      <c r="F88" s="131" t="s">
        <v>1149</v>
      </c>
      <c r="G88" s="132" t="s">
        <v>285</v>
      </c>
      <c r="H88" s="133">
        <v>1</v>
      </c>
      <c r="I88" s="134"/>
      <c r="J88" s="135">
        <f>ROUND(I88*H88,2)</f>
        <v>0</v>
      </c>
      <c r="K88" s="131" t="s">
        <v>166</v>
      </c>
      <c r="L88" s="33"/>
      <c r="M88" s="136" t="s">
        <v>19</v>
      </c>
      <c r="N88" s="137" t="s">
        <v>47</v>
      </c>
      <c r="P88" s="138">
        <f>O88*H88</f>
        <v>0</v>
      </c>
      <c r="Q88" s="138">
        <v>0</v>
      </c>
      <c r="R88" s="138">
        <f>Q88*H88</f>
        <v>0</v>
      </c>
      <c r="S88" s="138">
        <v>0</v>
      </c>
      <c r="T88" s="138">
        <f>S88*H88</f>
        <v>0</v>
      </c>
      <c r="U88" s="139" t="s">
        <v>19</v>
      </c>
      <c r="AR88" s="140" t="s">
        <v>1150</v>
      </c>
      <c r="AT88" s="140" t="s">
        <v>153</v>
      </c>
      <c r="AU88" s="140" t="s">
        <v>88</v>
      </c>
      <c r="AY88" s="18" t="s">
        <v>150</v>
      </c>
      <c r="BE88" s="141">
        <f>IF(N88="základní",J88,0)</f>
        <v>0</v>
      </c>
      <c r="BF88" s="141">
        <f>IF(N88="snížená",J88,0)</f>
        <v>0</v>
      </c>
      <c r="BG88" s="141">
        <f>IF(N88="zákl. přenesená",J88,0)</f>
        <v>0</v>
      </c>
      <c r="BH88" s="141">
        <f>IF(N88="sníž. přenesená",J88,0)</f>
        <v>0</v>
      </c>
      <c r="BI88" s="141">
        <f>IF(N88="nulová",J88,0)</f>
        <v>0</v>
      </c>
      <c r="BJ88" s="18" t="s">
        <v>88</v>
      </c>
      <c r="BK88" s="141">
        <f>ROUND(I88*H88,2)</f>
        <v>0</v>
      </c>
      <c r="BL88" s="18" t="s">
        <v>1150</v>
      </c>
      <c r="BM88" s="140" t="s">
        <v>1151</v>
      </c>
    </row>
    <row r="89" spans="2:65" s="1" customFormat="1" ht="11.25" x14ac:dyDescent="0.2">
      <c r="B89" s="33"/>
      <c r="D89" s="160" t="s">
        <v>169</v>
      </c>
      <c r="F89" s="161" t="s">
        <v>1152</v>
      </c>
      <c r="I89" s="162"/>
      <c r="L89" s="33"/>
      <c r="M89" s="163"/>
      <c r="U89" s="54"/>
      <c r="AT89" s="18" t="s">
        <v>169</v>
      </c>
      <c r="AU89" s="18" t="s">
        <v>88</v>
      </c>
    </row>
    <row r="90" spans="2:65" s="11" customFormat="1" ht="22.9" customHeight="1" x14ac:dyDescent="0.2">
      <c r="B90" s="117"/>
      <c r="D90" s="118" t="s">
        <v>74</v>
      </c>
      <c r="E90" s="127" t="s">
        <v>1153</v>
      </c>
      <c r="F90" s="127" t="s">
        <v>1154</v>
      </c>
      <c r="I90" s="120"/>
      <c r="J90" s="128">
        <f>BK90</f>
        <v>0</v>
      </c>
      <c r="L90" s="117"/>
      <c r="M90" s="122"/>
      <c r="P90" s="123">
        <f>SUM(P91:P94)</f>
        <v>0</v>
      </c>
      <c r="R90" s="123">
        <f>SUM(R91:R94)</f>
        <v>0</v>
      </c>
      <c r="T90" s="123">
        <f>SUM(T91:T94)</f>
        <v>0</v>
      </c>
      <c r="U90" s="124"/>
      <c r="AR90" s="118" t="s">
        <v>184</v>
      </c>
      <c r="AT90" s="125" t="s">
        <v>74</v>
      </c>
      <c r="AU90" s="125" t="s">
        <v>82</v>
      </c>
      <c r="AY90" s="118" t="s">
        <v>150</v>
      </c>
      <c r="BK90" s="126">
        <f>SUM(BK91:BK94)</f>
        <v>0</v>
      </c>
    </row>
    <row r="91" spans="2:65" s="1" customFormat="1" ht="16.5" customHeight="1" x14ac:dyDescent="0.2">
      <c r="B91" s="33"/>
      <c r="C91" s="129" t="s">
        <v>88</v>
      </c>
      <c r="D91" s="129" t="s">
        <v>153</v>
      </c>
      <c r="E91" s="130" t="s">
        <v>1155</v>
      </c>
      <c r="F91" s="131" t="s">
        <v>1154</v>
      </c>
      <c r="G91" s="132" t="s">
        <v>1156</v>
      </c>
      <c r="H91" s="133">
        <v>1</v>
      </c>
      <c r="I91" s="134"/>
      <c r="J91" s="135">
        <f>ROUND(I91*H91,2)</f>
        <v>0</v>
      </c>
      <c r="K91" s="131" t="s">
        <v>166</v>
      </c>
      <c r="L91" s="33"/>
      <c r="M91" s="136" t="s">
        <v>19</v>
      </c>
      <c r="N91" s="137" t="s">
        <v>47</v>
      </c>
      <c r="P91" s="138">
        <f>O91*H91</f>
        <v>0</v>
      </c>
      <c r="Q91" s="138">
        <v>0</v>
      </c>
      <c r="R91" s="138">
        <f>Q91*H91</f>
        <v>0</v>
      </c>
      <c r="S91" s="138">
        <v>0</v>
      </c>
      <c r="T91" s="138">
        <f>S91*H91</f>
        <v>0</v>
      </c>
      <c r="U91" s="139" t="s">
        <v>19</v>
      </c>
      <c r="AR91" s="140" t="s">
        <v>1150</v>
      </c>
      <c r="AT91" s="140" t="s">
        <v>153</v>
      </c>
      <c r="AU91" s="140" t="s">
        <v>88</v>
      </c>
      <c r="AY91" s="18" t="s">
        <v>150</v>
      </c>
      <c r="BE91" s="141">
        <f>IF(N91="základní",J91,0)</f>
        <v>0</v>
      </c>
      <c r="BF91" s="141">
        <f>IF(N91="snížená",J91,0)</f>
        <v>0</v>
      </c>
      <c r="BG91" s="141">
        <f>IF(N91="zákl. přenesená",J91,0)</f>
        <v>0</v>
      </c>
      <c r="BH91" s="141">
        <f>IF(N91="sníž. přenesená",J91,0)</f>
        <v>0</v>
      </c>
      <c r="BI91" s="141">
        <f>IF(N91="nulová",J91,0)</f>
        <v>0</v>
      </c>
      <c r="BJ91" s="18" t="s">
        <v>88</v>
      </c>
      <c r="BK91" s="141">
        <f>ROUND(I91*H91,2)</f>
        <v>0</v>
      </c>
      <c r="BL91" s="18" t="s">
        <v>1150</v>
      </c>
      <c r="BM91" s="140" t="s">
        <v>1157</v>
      </c>
    </row>
    <row r="92" spans="2:65" s="1" customFormat="1" ht="11.25" x14ac:dyDescent="0.2">
      <c r="B92" s="33"/>
      <c r="D92" s="160" t="s">
        <v>169</v>
      </c>
      <c r="F92" s="161" t="s">
        <v>1158</v>
      </c>
      <c r="I92" s="162"/>
      <c r="L92" s="33"/>
      <c r="M92" s="163"/>
      <c r="U92" s="54"/>
      <c r="AT92" s="18" t="s">
        <v>169</v>
      </c>
      <c r="AU92" s="18" t="s">
        <v>88</v>
      </c>
    </row>
    <row r="93" spans="2:65" s="1" customFormat="1" ht="16.5" customHeight="1" x14ac:dyDescent="0.2">
      <c r="B93" s="33"/>
      <c r="C93" s="129" t="s">
        <v>151</v>
      </c>
      <c r="D93" s="129" t="s">
        <v>153</v>
      </c>
      <c r="E93" s="130" t="s">
        <v>1159</v>
      </c>
      <c r="F93" s="131" t="s">
        <v>1160</v>
      </c>
      <c r="G93" s="132" t="s">
        <v>1156</v>
      </c>
      <c r="H93" s="133">
        <v>1</v>
      </c>
      <c r="I93" s="134"/>
      <c r="J93" s="135">
        <f>ROUND(I93*H93,2)</f>
        <v>0</v>
      </c>
      <c r="K93" s="131" t="s">
        <v>166</v>
      </c>
      <c r="L93" s="33"/>
      <c r="M93" s="136" t="s">
        <v>19</v>
      </c>
      <c r="N93" s="137" t="s">
        <v>47</v>
      </c>
      <c r="P93" s="138">
        <f>O93*H93</f>
        <v>0</v>
      </c>
      <c r="Q93" s="138">
        <v>0</v>
      </c>
      <c r="R93" s="138">
        <f>Q93*H93</f>
        <v>0</v>
      </c>
      <c r="S93" s="138">
        <v>0</v>
      </c>
      <c r="T93" s="138">
        <f>S93*H93</f>
        <v>0</v>
      </c>
      <c r="U93" s="139" t="s">
        <v>19</v>
      </c>
      <c r="AR93" s="140" t="s">
        <v>1150</v>
      </c>
      <c r="AT93" s="140" t="s">
        <v>153</v>
      </c>
      <c r="AU93" s="140" t="s">
        <v>88</v>
      </c>
      <c r="AY93" s="18" t="s">
        <v>150</v>
      </c>
      <c r="BE93" s="141">
        <f>IF(N93="základní",J93,0)</f>
        <v>0</v>
      </c>
      <c r="BF93" s="141">
        <f>IF(N93="snížená",J93,0)</f>
        <v>0</v>
      </c>
      <c r="BG93" s="141">
        <f>IF(N93="zákl. přenesená",J93,0)</f>
        <v>0</v>
      </c>
      <c r="BH93" s="141">
        <f>IF(N93="sníž. přenesená",J93,0)</f>
        <v>0</v>
      </c>
      <c r="BI93" s="141">
        <f>IF(N93="nulová",J93,0)</f>
        <v>0</v>
      </c>
      <c r="BJ93" s="18" t="s">
        <v>88</v>
      </c>
      <c r="BK93" s="141">
        <f>ROUND(I93*H93,2)</f>
        <v>0</v>
      </c>
      <c r="BL93" s="18" t="s">
        <v>1150</v>
      </c>
      <c r="BM93" s="140" t="s">
        <v>1161</v>
      </c>
    </row>
    <row r="94" spans="2:65" s="1" customFormat="1" ht="11.25" x14ac:dyDescent="0.2">
      <c r="B94" s="33"/>
      <c r="D94" s="160" t="s">
        <v>169</v>
      </c>
      <c r="F94" s="161" t="s">
        <v>1162</v>
      </c>
      <c r="I94" s="162"/>
      <c r="L94" s="33"/>
      <c r="M94" s="163"/>
      <c r="U94" s="54"/>
      <c r="AT94" s="18" t="s">
        <v>169</v>
      </c>
      <c r="AU94" s="18" t="s">
        <v>88</v>
      </c>
    </row>
    <row r="95" spans="2:65" s="11" customFormat="1" ht="22.9" customHeight="1" x14ac:dyDescent="0.2">
      <c r="B95" s="117"/>
      <c r="D95" s="118" t="s">
        <v>74</v>
      </c>
      <c r="E95" s="127" t="s">
        <v>1163</v>
      </c>
      <c r="F95" s="127" t="s">
        <v>1164</v>
      </c>
      <c r="I95" s="120"/>
      <c r="J95" s="128">
        <f>BK95</f>
        <v>0</v>
      </c>
      <c r="L95" s="117"/>
      <c r="M95" s="122"/>
      <c r="P95" s="123">
        <f>SUM(P96:P97)</f>
        <v>0</v>
      </c>
      <c r="R95" s="123">
        <f>SUM(R96:R97)</f>
        <v>0</v>
      </c>
      <c r="T95" s="123">
        <f>SUM(T96:T97)</f>
        <v>0</v>
      </c>
      <c r="U95" s="124"/>
      <c r="AR95" s="118" t="s">
        <v>184</v>
      </c>
      <c r="AT95" s="125" t="s">
        <v>74</v>
      </c>
      <c r="AU95" s="125" t="s">
        <v>82</v>
      </c>
      <c r="AY95" s="118" t="s">
        <v>150</v>
      </c>
      <c r="BK95" s="126">
        <f>SUM(BK96:BK97)</f>
        <v>0</v>
      </c>
    </row>
    <row r="96" spans="2:65" s="1" customFormat="1" ht="16.5" customHeight="1" x14ac:dyDescent="0.2">
      <c r="B96" s="33"/>
      <c r="C96" s="129" t="s">
        <v>157</v>
      </c>
      <c r="D96" s="129" t="s">
        <v>153</v>
      </c>
      <c r="E96" s="130" t="s">
        <v>1165</v>
      </c>
      <c r="F96" s="131" t="s">
        <v>1166</v>
      </c>
      <c r="G96" s="132" t="s">
        <v>1156</v>
      </c>
      <c r="H96" s="133">
        <v>1</v>
      </c>
      <c r="I96" s="134"/>
      <c r="J96" s="135">
        <f>ROUND(I96*H96,2)</f>
        <v>0</v>
      </c>
      <c r="K96" s="131" t="s">
        <v>166</v>
      </c>
      <c r="L96" s="33"/>
      <c r="M96" s="136" t="s">
        <v>19</v>
      </c>
      <c r="N96" s="137" t="s">
        <v>47</v>
      </c>
      <c r="P96" s="138">
        <f>O96*H96</f>
        <v>0</v>
      </c>
      <c r="Q96" s="138">
        <v>0</v>
      </c>
      <c r="R96" s="138">
        <f>Q96*H96</f>
        <v>0</v>
      </c>
      <c r="S96" s="138">
        <v>0</v>
      </c>
      <c r="T96" s="138">
        <f>S96*H96</f>
        <v>0</v>
      </c>
      <c r="U96" s="139" t="s">
        <v>19</v>
      </c>
      <c r="AR96" s="140" t="s">
        <v>1150</v>
      </c>
      <c r="AT96" s="140" t="s">
        <v>153</v>
      </c>
      <c r="AU96" s="140" t="s">
        <v>88</v>
      </c>
      <c r="AY96" s="18" t="s">
        <v>150</v>
      </c>
      <c r="BE96" s="141">
        <f>IF(N96="základní",J96,0)</f>
        <v>0</v>
      </c>
      <c r="BF96" s="141">
        <f>IF(N96="snížená",J96,0)</f>
        <v>0</v>
      </c>
      <c r="BG96" s="141">
        <f>IF(N96="zákl. přenesená",J96,0)</f>
        <v>0</v>
      </c>
      <c r="BH96" s="141">
        <f>IF(N96="sníž. přenesená",J96,0)</f>
        <v>0</v>
      </c>
      <c r="BI96" s="141">
        <f>IF(N96="nulová",J96,0)</f>
        <v>0</v>
      </c>
      <c r="BJ96" s="18" t="s">
        <v>88</v>
      </c>
      <c r="BK96" s="141">
        <f>ROUND(I96*H96,2)</f>
        <v>0</v>
      </c>
      <c r="BL96" s="18" t="s">
        <v>1150</v>
      </c>
      <c r="BM96" s="140" t="s">
        <v>1167</v>
      </c>
    </row>
    <row r="97" spans="2:65" s="1" customFormat="1" ht="11.25" x14ac:dyDescent="0.2">
      <c r="B97" s="33"/>
      <c r="D97" s="160" t="s">
        <v>169</v>
      </c>
      <c r="F97" s="161" t="s">
        <v>1168</v>
      </c>
      <c r="I97" s="162"/>
      <c r="L97" s="33"/>
      <c r="M97" s="163"/>
      <c r="U97" s="54"/>
      <c r="AT97" s="18" t="s">
        <v>169</v>
      </c>
      <c r="AU97" s="18" t="s">
        <v>88</v>
      </c>
    </row>
    <row r="98" spans="2:65" s="11" customFormat="1" ht="22.9" customHeight="1" x14ac:dyDescent="0.2">
      <c r="B98" s="117"/>
      <c r="D98" s="118" t="s">
        <v>74</v>
      </c>
      <c r="E98" s="127" t="s">
        <v>1169</v>
      </c>
      <c r="F98" s="127" t="s">
        <v>1170</v>
      </c>
      <c r="I98" s="120"/>
      <c r="J98" s="128">
        <f>BK98</f>
        <v>0</v>
      </c>
      <c r="L98" s="117"/>
      <c r="M98" s="122"/>
      <c r="P98" s="123">
        <f>SUM(P99:P101)</f>
        <v>0</v>
      </c>
      <c r="R98" s="123">
        <f>SUM(R99:R101)</f>
        <v>0</v>
      </c>
      <c r="T98" s="123">
        <f>SUM(T99:T101)</f>
        <v>0</v>
      </c>
      <c r="U98" s="124"/>
      <c r="AR98" s="118" t="s">
        <v>184</v>
      </c>
      <c r="AT98" s="125" t="s">
        <v>74</v>
      </c>
      <c r="AU98" s="125" t="s">
        <v>82</v>
      </c>
      <c r="AY98" s="118" t="s">
        <v>150</v>
      </c>
      <c r="BK98" s="126">
        <f>SUM(BK99:BK101)</f>
        <v>0</v>
      </c>
    </row>
    <row r="99" spans="2:65" s="1" customFormat="1" ht="16.5" customHeight="1" x14ac:dyDescent="0.2">
      <c r="B99" s="33"/>
      <c r="C99" s="129" t="s">
        <v>184</v>
      </c>
      <c r="D99" s="129" t="s">
        <v>153</v>
      </c>
      <c r="E99" s="130" t="s">
        <v>1171</v>
      </c>
      <c r="F99" s="131" t="s">
        <v>1172</v>
      </c>
      <c r="G99" s="132" t="s">
        <v>1156</v>
      </c>
      <c r="H99" s="133">
        <v>1</v>
      </c>
      <c r="I99" s="134"/>
      <c r="J99" s="135">
        <f>ROUND(I99*H99,2)</f>
        <v>0</v>
      </c>
      <c r="K99" s="131" t="s">
        <v>166</v>
      </c>
      <c r="L99" s="33"/>
      <c r="M99" s="136" t="s">
        <v>19</v>
      </c>
      <c r="N99" s="137" t="s">
        <v>47</v>
      </c>
      <c r="P99" s="138">
        <f>O99*H99</f>
        <v>0</v>
      </c>
      <c r="Q99" s="138">
        <v>0</v>
      </c>
      <c r="R99" s="138">
        <f>Q99*H99</f>
        <v>0</v>
      </c>
      <c r="S99" s="138">
        <v>0</v>
      </c>
      <c r="T99" s="138">
        <f>S99*H99</f>
        <v>0</v>
      </c>
      <c r="U99" s="139" t="s">
        <v>19</v>
      </c>
      <c r="AR99" s="140" t="s">
        <v>1150</v>
      </c>
      <c r="AT99" s="140" t="s">
        <v>153</v>
      </c>
      <c r="AU99" s="140" t="s">
        <v>88</v>
      </c>
      <c r="AY99" s="18" t="s">
        <v>150</v>
      </c>
      <c r="BE99" s="141">
        <f>IF(N99="základní",J99,0)</f>
        <v>0</v>
      </c>
      <c r="BF99" s="141">
        <f>IF(N99="snížená",J99,0)</f>
        <v>0</v>
      </c>
      <c r="BG99" s="141">
        <f>IF(N99="zákl. přenesená",J99,0)</f>
        <v>0</v>
      </c>
      <c r="BH99" s="141">
        <f>IF(N99="sníž. přenesená",J99,0)</f>
        <v>0</v>
      </c>
      <c r="BI99" s="141">
        <f>IF(N99="nulová",J99,0)</f>
        <v>0</v>
      </c>
      <c r="BJ99" s="18" t="s">
        <v>88</v>
      </c>
      <c r="BK99" s="141">
        <f>ROUND(I99*H99,2)</f>
        <v>0</v>
      </c>
      <c r="BL99" s="18" t="s">
        <v>1150</v>
      </c>
      <c r="BM99" s="140" t="s">
        <v>1173</v>
      </c>
    </row>
    <row r="100" spans="2:65" s="1" customFormat="1" ht="11.25" x14ac:dyDescent="0.2">
      <c r="B100" s="33"/>
      <c r="D100" s="160" t="s">
        <v>169</v>
      </c>
      <c r="F100" s="161" t="s">
        <v>1174</v>
      </c>
      <c r="I100" s="162"/>
      <c r="L100" s="33"/>
      <c r="M100" s="163"/>
      <c r="U100" s="54"/>
      <c r="AT100" s="18" t="s">
        <v>169</v>
      </c>
      <c r="AU100" s="18" t="s">
        <v>88</v>
      </c>
    </row>
    <row r="101" spans="2:65" s="1" customFormat="1" ht="19.5" x14ac:dyDescent="0.2">
      <c r="B101" s="33"/>
      <c r="D101" s="143" t="s">
        <v>232</v>
      </c>
      <c r="F101" s="170" t="s">
        <v>1175</v>
      </c>
      <c r="I101" s="162"/>
      <c r="L101" s="33"/>
      <c r="M101" s="163"/>
      <c r="U101" s="54"/>
      <c r="AT101" s="18" t="s">
        <v>232</v>
      </c>
      <c r="AU101" s="18" t="s">
        <v>88</v>
      </c>
    </row>
    <row r="102" spans="2:65" s="11" customFormat="1" ht="22.9" customHeight="1" x14ac:dyDescent="0.2">
      <c r="B102" s="117"/>
      <c r="D102" s="118" t="s">
        <v>74</v>
      </c>
      <c r="E102" s="127" t="s">
        <v>1176</v>
      </c>
      <c r="F102" s="127" t="s">
        <v>1177</v>
      </c>
      <c r="I102" s="120"/>
      <c r="J102" s="128">
        <f>BK102</f>
        <v>0</v>
      </c>
      <c r="L102" s="117"/>
      <c r="M102" s="122"/>
      <c r="P102" s="123">
        <f>SUM(P103:P107)</f>
        <v>0</v>
      </c>
      <c r="R102" s="123">
        <f>SUM(R103:R107)</f>
        <v>0</v>
      </c>
      <c r="T102" s="123">
        <f>SUM(T103:T107)</f>
        <v>0</v>
      </c>
      <c r="U102" s="124"/>
      <c r="AR102" s="118" t="s">
        <v>184</v>
      </c>
      <c r="AT102" s="125" t="s">
        <v>74</v>
      </c>
      <c r="AU102" s="125" t="s">
        <v>82</v>
      </c>
      <c r="AY102" s="118" t="s">
        <v>150</v>
      </c>
      <c r="BK102" s="126">
        <f>SUM(BK103:BK107)</f>
        <v>0</v>
      </c>
    </row>
    <row r="103" spans="2:65" s="1" customFormat="1" ht="16.5" customHeight="1" x14ac:dyDescent="0.2">
      <c r="B103" s="33"/>
      <c r="C103" s="129" t="s">
        <v>182</v>
      </c>
      <c r="D103" s="129" t="s">
        <v>153</v>
      </c>
      <c r="E103" s="130" t="s">
        <v>1178</v>
      </c>
      <c r="F103" s="131" t="s">
        <v>1179</v>
      </c>
      <c r="G103" s="132" t="s">
        <v>1156</v>
      </c>
      <c r="H103" s="133">
        <v>1</v>
      </c>
      <c r="I103" s="134"/>
      <c r="J103" s="135">
        <f>ROUND(I103*H103,2)</f>
        <v>0</v>
      </c>
      <c r="K103" s="131" t="s">
        <v>166</v>
      </c>
      <c r="L103" s="33"/>
      <c r="M103" s="136" t="s">
        <v>19</v>
      </c>
      <c r="N103" s="137" t="s">
        <v>47</v>
      </c>
      <c r="P103" s="138">
        <f>O103*H103</f>
        <v>0</v>
      </c>
      <c r="Q103" s="138">
        <v>0</v>
      </c>
      <c r="R103" s="138">
        <f>Q103*H103</f>
        <v>0</v>
      </c>
      <c r="S103" s="138">
        <v>0</v>
      </c>
      <c r="T103" s="138">
        <f>S103*H103</f>
        <v>0</v>
      </c>
      <c r="U103" s="139" t="s">
        <v>19</v>
      </c>
      <c r="AR103" s="140" t="s">
        <v>1150</v>
      </c>
      <c r="AT103" s="140" t="s">
        <v>153</v>
      </c>
      <c r="AU103" s="140" t="s">
        <v>88</v>
      </c>
      <c r="AY103" s="18" t="s">
        <v>150</v>
      </c>
      <c r="BE103" s="141">
        <f>IF(N103="základní",J103,0)</f>
        <v>0</v>
      </c>
      <c r="BF103" s="141">
        <f>IF(N103="snížená",J103,0)</f>
        <v>0</v>
      </c>
      <c r="BG103" s="141">
        <f>IF(N103="zákl. přenesená",J103,0)</f>
        <v>0</v>
      </c>
      <c r="BH103" s="141">
        <f>IF(N103="sníž. přenesená",J103,0)</f>
        <v>0</v>
      </c>
      <c r="BI103" s="141">
        <f>IF(N103="nulová",J103,0)</f>
        <v>0</v>
      </c>
      <c r="BJ103" s="18" t="s">
        <v>88</v>
      </c>
      <c r="BK103" s="141">
        <f>ROUND(I103*H103,2)</f>
        <v>0</v>
      </c>
      <c r="BL103" s="18" t="s">
        <v>1150</v>
      </c>
      <c r="BM103" s="140" t="s">
        <v>1180</v>
      </c>
    </row>
    <row r="104" spans="2:65" s="1" customFormat="1" ht="11.25" x14ac:dyDescent="0.2">
      <c r="B104" s="33"/>
      <c r="D104" s="160" t="s">
        <v>169</v>
      </c>
      <c r="F104" s="161" t="s">
        <v>1181</v>
      </c>
      <c r="I104" s="162"/>
      <c r="L104" s="33"/>
      <c r="M104" s="163"/>
      <c r="U104" s="54"/>
      <c r="AT104" s="18" t="s">
        <v>169</v>
      </c>
      <c r="AU104" s="18" t="s">
        <v>88</v>
      </c>
    </row>
    <row r="105" spans="2:65" s="1" customFormat="1" ht="16.5" customHeight="1" x14ac:dyDescent="0.2">
      <c r="B105" s="33"/>
      <c r="C105" s="129" t="s">
        <v>197</v>
      </c>
      <c r="D105" s="129" t="s">
        <v>153</v>
      </c>
      <c r="E105" s="130" t="s">
        <v>1182</v>
      </c>
      <c r="F105" s="131" t="s">
        <v>1183</v>
      </c>
      <c r="G105" s="132" t="s">
        <v>1156</v>
      </c>
      <c r="H105" s="133">
        <v>1</v>
      </c>
      <c r="I105" s="134"/>
      <c r="J105" s="135">
        <f>ROUND(I105*H105,2)</f>
        <v>0</v>
      </c>
      <c r="K105" s="131" t="s">
        <v>19</v>
      </c>
      <c r="L105" s="33"/>
      <c r="M105" s="136" t="s">
        <v>19</v>
      </c>
      <c r="N105" s="137" t="s">
        <v>47</v>
      </c>
      <c r="P105" s="138">
        <f>O105*H105</f>
        <v>0</v>
      </c>
      <c r="Q105" s="138">
        <v>0</v>
      </c>
      <c r="R105" s="138">
        <f>Q105*H105</f>
        <v>0</v>
      </c>
      <c r="S105" s="138">
        <v>0</v>
      </c>
      <c r="T105" s="138">
        <f>S105*H105</f>
        <v>0</v>
      </c>
      <c r="U105" s="139" t="s">
        <v>19</v>
      </c>
      <c r="AR105" s="140" t="s">
        <v>1150</v>
      </c>
      <c r="AT105" s="140" t="s">
        <v>153</v>
      </c>
      <c r="AU105" s="140" t="s">
        <v>88</v>
      </c>
      <c r="AY105" s="18" t="s">
        <v>150</v>
      </c>
      <c r="BE105" s="141">
        <f>IF(N105="základní",J105,0)</f>
        <v>0</v>
      </c>
      <c r="BF105" s="141">
        <f>IF(N105="snížená",J105,0)</f>
        <v>0</v>
      </c>
      <c r="BG105" s="141">
        <f>IF(N105="zákl. přenesená",J105,0)</f>
        <v>0</v>
      </c>
      <c r="BH105" s="141">
        <f>IF(N105="sníž. přenesená",J105,0)</f>
        <v>0</v>
      </c>
      <c r="BI105" s="141">
        <f>IF(N105="nulová",J105,0)</f>
        <v>0</v>
      </c>
      <c r="BJ105" s="18" t="s">
        <v>88</v>
      </c>
      <c r="BK105" s="141">
        <f>ROUND(I105*H105,2)</f>
        <v>0</v>
      </c>
      <c r="BL105" s="18" t="s">
        <v>1150</v>
      </c>
      <c r="BM105" s="140" t="s">
        <v>1184</v>
      </c>
    </row>
    <row r="106" spans="2:65" s="1" customFormat="1" ht="16.5" customHeight="1" x14ac:dyDescent="0.2">
      <c r="B106" s="33"/>
      <c r="C106" s="129" t="s">
        <v>202</v>
      </c>
      <c r="D106" s="129" t="s">
        <v>153</v>
      </c>
      <c r="E106" s="130" t="s">
        <v>1185</v>
      </c>
      <c r="F106" s="131" t="s">
        <v>1186</v>
      </c>
      <c r="G106" s="132" t="s">
        <v>1156</v>
      </c>
      <c r="H106" s="133">
        <v>1</v>
      </c>
      <c r="I106" s="134"/>
      <c r="J106" s="135">
        <f>ROUND(I106*H106,2)</f>
        <v>0</v>
      </c>
      <c r="K106" s="131" t="s">
        <v>166</v>
      </c>
      <c r="L106" s="33"/>
      <c r="M106" s="136" t="s">
        <v>19</v>
      </c>
      <c r="N106" s="137" t="s">
        <v>47</v>
      </c>
      <c r="P106" s="138">
        <f>O106*H106</f>
        <v>0</v>
      </c>
      <c r="Q106" s="138">
        <v>0</v>
      </c>
      <c r="R106" s="138">
        <f>Q106*H106</f>
        <v>0</v>
      </c>
      <c r="S106" s="138">
        <v>0</v>
      </c>
      <c r="T106" s="138">
        <f>S106*H106</f>
        <v>0</v>
      </c>
      <c r="U106" s="139" t="s">
        <v>19</v>
      </c>
      <c r="AR106" s="140" t="s">
        <v>1150</v>
      </c>
      <c r="AT106" s="140" t="s">
        <v>153</v>
      </c>
      <c r="AU106" s="140" t="s">
        <v>88</v>
      </c>
      <c r="AY106" s="18" t="s">
        <v>150</v>
      </c>
      <c r="BE106" s="141">
        <f>IF(N106="základní",J106,0)</f>
        <v>0</v>
      </c>
      <c r="BF106" s="141">
        <f>IF(N106="snížená",J106,0)</f>
        <v>0</v>
      </c>
      <c r="BG106" s="141">
        <f>IF(N106="zákl. přenesená",J106,0)</f>
        <v>0</v>
      </c>
      <c r="BH106" s="141">
        <f>IF(N106="sníž. přenesená",J106,0)</f>
        <v>0</v>
      </c>
      <c r="BI106" s="141">
        <f>IF(N106="nulová",J106,0)</f>
        <v>0</v>
      </c>
      <c r="BJ106" s="18" t="s">
        <v>88</v>
      </c>
      <c r="BK106" s="141">
        <f>ROUND(I106*H106,2)</f>
        <v>0</v>
      </c>
      <c r="BL106" s="18" t="s">
        <v>1150</v>
      </c>
      <c r="BM106" s="140" t="s">
        <v>1187</v>
      </c>
    </row>
    <row r="107" spans="2:65" s="1" customFormat="1" ht="11.25" x14ac:dyDescent="0.2">
      <c r="B107" s="33"/>
      <c r="D107" s="160" t="s">
        <v>169</v>
      </c>
      <c r="F107" s="161" t="s">
        <v>1188</v>
      </c>
      <c r="I107" s="162"/>
      <c r="L107" s="33"/>
      <c r="M107" s="188"/>
      <c r="N107" s="186"/>
      <c r="O107" s="186"/>
      <c r="P107" s="186"/>
      <c r="Q107" s="186"/>
      <c r="R107" s="186"/>
      <c r="S107" s="186"/>
      <c r="T107" s="186"/>
      <c r="U107" s="189"/>
      <c r="AT107" s="18" t="s">
        <v>169</v>
      </c>
      <c r="AU107" s="18" t="s">
        <v>88</v>
      </c>
    </row>
    <row r="108" spans="2:65" s="1" customFormat="1" ht="6.95" customHeight="1" x14ac:dyDescent="0.2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33"/>
    </row>
  </sheetData>
  <sheetProtection algorithmName="SHA-512" hashValue="s3/ct22TEuCIG4b5YMR9cW+paM0MDMGNXlI8jxejcBolrPUIpdM2HKnELDkhk4C5/wXKqAUyr26qrsZh6Taa9A==" saltValue="0fJYAjKlOhH6NFDR4MO4JLLkmye4qQaqhexd7dkQj+Cgfsdv3G6tIgmxwPX6F33S67FRPRQgaa10TfH71mCJ8g==" spinCount="100000" sheet="1" objects="1" scenarios="1" formatColumns="0" formatRows="0" autoFilter="0"/>
  <autoFilter ref="C84:K107" xr:uid="{00000000-0009-0000-0000-000006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600-000000000000}"/>
    <hyperlink ref="F92" r:id="rId2" xr:uid="{00000000-0004-0000-0600-000001000000}"/>
    <hyperlink ref="F94" r:id="rId3" xr:uid="{00000000-0004-0000-0600-000002000000}"/>
    <hyperlink ref="F97" r:id="rId4" xr:uid="{00000000-0004-0000-0600-000003000000}"/>
    <hyperlink ref="F100" r:id="rId5" xr:uid="{00000000-0004-0000-0600-000004000000}"/>
    <hyperlink ref="F104" r:id="rId6" xr:uid="{00000000-0004-0000-0600-000005000000}"/>
    <hyperlink ref="F107" r:id="rId7" xr:uid="{00000000-0004-0000-06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5" x14ac:dyDescent="0.2"/>
  <cols>
    <col min="1" max="1" width="8.33203125" style="190" customWidth="1"/>
    <col min="2" max="2" width="1.6640625" style="190" customWidth="1"/>
    <col min="3" max="4" width="5" style="190" customWidth="1"/>
    <col min="5" max="5" width="11.6640625" style="190" customWidth="1"/>
    <col min="6" max="6" width="9.1640625" style="190" customWidth="1"/>
    <col min="7" max="7" width="5" style="190" customWidth="1"/>
    <col min="8" max="8" width="77.83203125" style="190" customWidth="1"/>
    <col min="9" max="10" width="20" style="190" customWidth="1"/>
    <col min="11" max="11" width="1.6640625" style="190" customWidth="1"/>
  </cols>
  <sheetData>
    <row r="1" spans="2:11" customFormat="1" ht="37.5" customHeight="1" x14ac:dyDescent="0.2"/>
    <row r="2" spans="2:11" customFormat="1" ht="7.5" customHeight="1" x14ac:dyDescent="0.2">
      <c r="B2" s="191"/>
      <c r="C2" s="192"/>
      <c r="D2" s="192"/>
      <c r="E2" s="192"/>
      <c r="F2" s="192"/>
      <c r="G2" s="192"/>
      <c r="H2" s="192"/>
      <c r="I2" s="192"/>
      <c r="J2" s="192"/>
      <c r="K2" s="193"/>
    </row>
    <row r="3" spans="2:11" s="16" customFormat="1" ht="45" customHeight="1" x14ac:dyDescent="0.2">
      <c r="B3" s="194"/>
      <c r="C3" s="322" t="s">
        <v>1189</v>
      </c>
      <c r="D3" s="322"/>
      <c r="E3" s="322"/>
      <c r="F3" s="322"/>
      <c r="G3" s="322"/>
      <c r="H3" s="322"/>
      <c r="I3" s="322"/>
      <c r="J3" s="322"/>
      <c r="K3" s="195"/>
    </row>
    <row r="4" spans="2:11" customFormat="1" ht="25.5" customHeight="1" x14ac:dyDescent="0.3">
      <c r="B4" s="196"/>
      <c r="C4" s="321" t="s">
        <v>1190</v>
      </c>
      <c r="D4" s="321"/>
      <c r="E4" s="321"/>
      <c r="F4" s="321"/>
      <c r="G4" s="321"/>
      <c r="H4" s="321"/>
      <c r="I4" s="321"/>
      <c r="J4" s="321"/>
      <c r="K4" s="197"/>
    </row>
    <row r="5" spans="2:11" customFormat="1" ht="5.25" customHeight="1" x14ac:dyDescent="0.2">
      <c r="B5" s="196"/>
      <c r="C5" s="198"/>
      <c r="D5" s="198"/>
      <c r="E5" s="198"/>
      <c r="F5" s="198"/>
      <c r="G5" s="198"/>
      <c r="H5" s="198"/>
      <c r="I5" s="198"/>
      <c r="J5" s="198"/>
      <c r="K5" s="197"/>
    </row>
    <row r="6" spans="2:11" customFormat="1" ht="15" customHeight="1" x14ac:dyDescent="0.2">
      <c r="B6" s="196"/>
      <c r="C6" s="320" t="s">
        <v>1191</v>
      </c>
      <c r="D6" s="320"/>
      <c r="E6" s="320"/>
      <c r="F6" s="320"/>
      <c r="G6" s="320"/>
      <c r="H6" s="320"/>
      <c r="I6" s="320"/>
      <c r="J6" s="320"/>
      <c r="K6" s="197"/>
    </row>
    <row r="7" spans="2:11" customFormat="1" ht="15" customHeight="1" x14ac:dyDescent="0.2">
      <c r="B7" s="200"/>
      <c r="C7" s="320" t="s">
        <v>1192</v>
      </c>
      <c r="D7" s="320"/>
      <c r="E7" s="320"/>
      <c r="F7" s="320"/>
      <c r="G7" s="320"/>
      <c r="H7" s="320"/>
      <c r="I7" s="320"/>
      <c r="J7" s="320"/>
      <c r="K7" s="197"/>
    </row>
    <row r="8" spans="2:11" customFormat="1" ht="12.75" customHeight="1" x14ac:dyDescent="0.2">
      <c r="B8" s="200"/>
      <c r="C8" s="199"/>
      <c r="D8" s="199"/>
      <c r="E8" s="199"/>
      <c r="F8" s="199"/>
      <c r="G8" s="199"/>
      <c r="H8" s="199"/>
      <c r="I8" s="199"/>
      <c r="J8" s="199"/>
      <c r="K8" s="197"/>
    </row>
    <row r="9" spans="2:11" customFormat="1" ht="15" customHeight="1" x14ac:dyDescent="0.2">
      <c r="B9" s="200"/>
      <c r="C9" s="320" t="s">
        <v>1193</v>
      </c>
      <c r="D9" s="320"/>
      <c r="E9" s="320"/>
      <c r="F9" s="320"/>
      <c r="G9" s="320"/>
      <c r="H9" s="320"/>
      <c r="I9" s="320"/>
      <c r="J9" s="320"/>
      <c r="K9" s="197"/>
    </row>
    <row r="10" spans="2:11" customFormat="1" ht="15" customHeight="1" x14ac:dyDescent="0.2">
      <c r="B10" s="200"/>
      <c r="C10" s="199"/>
      <c r="D10" s="320" t="s">
        <v>1194</v>
      </c>
      <c r="E10" s="320"/>
      <c r="F10" s="320"/>
      <c r="G10" s="320"/>
      <c r="H10" s="320"/>
      <c r="I10" s="320"/>
      <c r="J10" s="320"/>
      <c r="K10" s="197"/>
    </row>
    <row r="11" spans="2:11" customFormat="1" ht="15" customHeight="1" x14ac:dyDescent="0.2">
      <c r="B11" s="200"/>
      <c r="C11" s="201"/>
      <c r="D11" s="320" t="s">
        <v>1195</v>
      </c>
      <c r="E11" s="320"/>
      <c r="F11" s="320"/>
      <c r="G11" s="320"/>
      <c r="H11" s="320"/>
      <c r="I11" s="320"/>
      <c r="J11" s="320"/>
      <c r="K11" s="197"/>
    </row>
    <row r="12" spans="2:11" customFormat="1" ht="15" customHeight="1" x14ac:dyDescent="0.2">
      <c r="B12" s="200"/>
      <c r="C12" s="201"/>
      <c r="D12" s="199"/>
      <c r="E12" s="199"/>
      <c r="F12" s="199"/>
      <c r="G12" s="199"/>
      <c r="H12" s="199"/>
      <c r="I12" s="199"/>
      <c r="J12" s="199"/>
      <c r="K12" s="197"/>
    </row>
    <row r="13" spans="2:11" customFormat="1" ht="15" customHeight="1" x14ac:dyDescent="0.2">
      <c r="B13" s="200"/>
      <c r="C13" s="201"/>
      <c r="D13" s="202" t="s">
        <v>1196</v>
      </c>
      <c r="E13" s="199"/>
      <c r="F13" s="199"/>
      <c r="G13" s="199"/>
      <c r="H13" s="199"/>
      <c r="I13" s="199"/>
      <c r="J13" s="199"/>
      <c r="K13" s="197"/>
    </row>
    <row r="14" spans="2:11" customFormat="1" ht="12.75" customHeight="1" x14ac:dyDescent="0.2">
      <c r="B14" s="200"/>
      <c r="C14" s="201"/>
      <c r="D14" s="201"/>
      <c r="E14" s="201"/>
      <c r="F14" s="201"/>
      <c r="G14" s="201"/>
      <c r="H14" s="201"/>
      <c r="I14" s="201"/>
      <c r="J14" s="201"/>
      <c r="K14" s="197"/>
    </row>
    <row r="15" spans="2:11" customFormat="1" ht="15" customHeight="1" x14ac:dyDescent="0.2">
      <c r="B15" s="200"/>
      <c r="C15" s="201"/>
      <c r="D15" s="320" t="s">
        <v>1197</v>
      </c>
      <c r="E15" s="320"/>
      <c r="F15" s="320"/>
      <c r="G15" s="320"/>
      <c r="H15" s="320"/>
      <c r="I15" s="320"/>
      <c r="J15" s="320"/>
      <c r="K15" s="197"/>
    </row>
    <row r="16" spans="2:11" customFormat="1" ht="15" customHeight="1" x14ac:dyDescent="0.2">
      <c r="B16" s="200"/>
      <c r="C16" s="201"/>
      <c r="D16" s="320" t="s">
        <v>1198</v>
      </c>
      <c r="E16" s="320"/>
      <c r="F16" s="320"/>
      <c r="G16" s="320"/>
      <c r="H16" s="320"/>
      <c r="I16" s="320"/>
      <c r="J16" s="320"/>
      <c r="K16" s="197"/>
    </row>
    <row r="17" spans="2:11" customFormat="1" ht="15" customHeight="1" x14ac:dyDescent="0.2">
      <c r="B17" s="200"/>
      <c r="C17" s="201"/>
      <c r="D17" s="320" t="s">
        <v>1199</v>
      </c>
      <c r="E17" s="320"/>
      <c r="F17" s="320"/>
      <c r="G17" s="320"/>
      <c r="H17" s="320"/>
      <c r="I17" s="320"/>
      <c r="J17" s="320"/>
      <c r="K17" s="197"/>
    </row>
    <row r="18" spans="2:11" customFormat="1" ht="15" customHeight="1" x14ac:dyDescent="0.2">
      <c r="B18" s="200"/>
      <c r="C18" s="201"/>
      <c r="D18" s="201"/>
      <c r="E18" s="203" t="s">
        <v>81</v>
      </c>
      <c r="F18" s="320" t="s">
        <v>1200</v>
      </c>
      <c r="G18" s="320"/>
      <c r="H18" s="320"/>
      <c r="I18" s="320"/>
      <c r="J18" s="320"/>
      <c r="K18" s="197"/>
    </row>
    <row r="19" spans="2:11" customFormat="1" ht="15" customHeight="1" x14ac:dyDescent="0.2">
      <c r="B19" s="200"/>
      <c r="C19" s="201"/>
      <c r="D19" s="201"/>
      <c r="E19" s="203" t="s">
        <v>1201</v>
      </c>
      <c r="F19" s="320" t="s">
        <v>1202</v>
      </c>
      <c r="G19" s="320"/>
      <c r="H19" s="320"/>
      <c r="I19" s="320"/>
      <c r="J19" s="320"/>
      <c r="K19" s="197"/>
    </row>
    <row r="20" spans="2:11" customFormat="1" ht="15" customHeight="1" x14ac:dyDescent="0.2">
      <c r="B20" s="200"/>
      <c r="C20" s="201"/>
      <c r="D20" s="201"/>
      <c r="E20" s="203" t="s">
        <v>1203</v>
      </c>
      <c r="F20" s="320" t="s">
        <v>1204</v>
      </c>
      <c r="G20" s="320"/>
      <c r="H20" s="320"/>
      <c r="I20" s="320"/>
      <c r="J20" s="320"/>
      <c r="K20" s="197"/>
    </row>
    <row r="21" spans="2:11" customFormat="1" ht="15" customHeight="1" x14ac:dyDescent="0.2">
      <c r="B21" s="200"/>
      <c r="C21" s="201"/>
      <c r="D21" s="201"/>
      <c r="E21" s="203" t="s">
        <v>104</v>
      </c>
      <c r="F21" s="320" t="s">
        <v>1205</v>
      </c>
      <c r="G21" s="320"/>
      <c r="H21" s="320"/>
      <c r="I21" s="320"/>
      <c r="J21" s="320"/>
      <c r="K21" s="197"/>
    </row>
    <row r="22" spans="2:11" customFormat="1" ht="15" customHeight="1" x14ac:dyDescent="0.2">
      <c r="B22" s="200"/>
      <c r="C22" s="201"/>
      <c r="D22" s="201"/>
      <c r="E22" s="203" t="s">
        <v>1206</v>
      </c>
      <c r="F22" s="320" t="s">
        <v>1014</v>
      </c>
      <c r="G22" s="320"/>
      <c r="H22" s="320"/>
      <c r="I22" s="320"/>
      <c r="J22" s="320"/>
      <c r="K22" s="197"/>
    </row>
    <row r="23" spans="2:11" customFormat="1" ht="15" customHeight="1" x14ac:dyDescent="0.2">
      <c r="B23" s="200"/>
      <c r="C23" s="201"/>
      <c r="D23" s="201"/>
      <c r="E23" s="203" t="s">
        <v>87</v>
      </c>
      <c r="F23" s="320" t="s">
        <v>1207</v>
      </c>
      <c r="G23" s="320"/>
      <c r="H23" s="320"/>
      <c r="I23" s="320"/>
      <c r="J23" s="320"/>
      <c r="K23" s="197"/>
    </row>
    <row r="24" spans="2:11" customFormat="1" ht="12.75" customHeight="1" x14ac:dyDescent="0.2">
      <c r="B24" s="200"/>
      <c r="C24" s="201"/>
      <c r="D24" s="201"/>
      <c r="E24" s="201"/>
      <c r="F24" s="201"/>
      <c r="G24" s="201"/>
      <c r="H24" s="201"/>
      <c r="I24" s="201"/>
      <c r="J24" s="201"/>
      <c r="K24" s="197"/>
    </row>
    <row r="25" spans="2:11" customFormat="1" ht="15" customHeight="1" x14ac:dyDescent="0.2">
      <c r="B25" s="200"/>
      <c r="C25" s="320" t="s">
        <v>1208</v>
      </c>
      <c r="D25" s="320"/>
      <c r="E25" s="320"/>
      <c r="F25" s="320"/>
      <c r="G25" s="320"/>
      <c r="H25" s="320"/>
      <c r="I25" s="320"/>
      <c r="J25" s="320"/>
      <c r="K25" s="197"/>
    </row>
    <row r="26" spans="2:11" customFormat="1" ht="15" customHeight="1" x14ac:dyDescent="0.2">
      <c r="B26" s="200"/>
      <c r="C26" s="320" t="s">
        <v>1209</v>
      </c>
      <c r="D26" s="320"/>
      <c r="E26" s="320"/>
      <c r="F26" s="320"/>
      <c r="G26" s="320"/>
      <c r="H26" s="320"/>
      <c r="I26" s="320"/>
      <c r="J26" s="320"/>
      <c r="K26" s="197"/>
    </row>
    <row r="27" spans="2:11" customFormat="1" ht="15" customHeight="1" x14ac:dyDescent="0.2">
      <c r="B27" s="200"/>
      <c r="C27" s="199"/>
      <c r="D27" s="320" t="s">
        <v>1210</v>
      </c>
      <c r="E27" s="320"/>
      <c r="F27" s="320"/>
      <c r="G27" s="320"/>
      <c r="H27" s="320"/>
      <c r="I27" s="320"/>
      <c r="J27" s="320"/>
      <c r="K27" s="197"/>
    </row>
    <row r="28" spans="2:11" customFormat="1" ht="15" customHeight="1" x14ac:dyDescent="0.2">
      <c r="B28" s="200"/>
      <c r="C28" s="201"/>
      <c r="D28" s="320" t="s">
        <v>1211</v>
      </c>
      <c r="E28" s="320"/>
      <c r="F28" s="320"/>
      <c r="G28" s="320"/>
      <c r="H28" s="320"/>
      <c r="I28" s="320"/>
      <c r="J28" s="320"/>
      <c r="K28" s="197"/>
    </row>
    <row r="29" spans="2:11" customFormat="1" ht="12.75" customHeight="1" x14ac:dyDescent="0.2">
      <c r="B29" s="200"/>
      <c r="C29" s="201"/>
      <c r="D29" s="201"/>
      <c r="E29" s="201"/>
      <c r="F29" s="201"/>
      <c r="G29" s="201"/>
      <c r="H29" s="201"/>
      <c r="I29" s="201"/>
      <c r="J29" s="201"/>
      <c r="K29" s="197"/>
    </row>
    <row r="30" spans="2:11" customFormat="1" ht="15" customHeight="1" x14ac:dyDescent="0.2">
      <c r="B30" s="200"/>
      <c r="C30" s="201"/>
      <c r="D30" s="320" t="s">
        <v>1212</v>
      </c>
      <c r="E30" s="320"/>
      <c r="F30" s="320"/>
      <c r="G30" s="320"/>
      <c r="H30" s="320"/>
      <c r="I30" s="320"/>
      <c r="J30" s="320"/>
      <c r="K30" s="197"/>
    </row>
    <row r="31" spans="2:11" customFormat="1" ht="15" customHeight="1" x14ac:dyDescent="0.2">
      <c r="B31" s="200"/>
      <c r="C31" s="201"/>
      <c r="D31" s="320" t="s">
        <v>1213</v>
      </c>
      <c r="E31" s="320"/>
      <c r="F31" s="320"/>
      <c r="G31" s="320"/>
      <c r="H31" s="320"/>
      <c r="I31" s="320"/>
      <c r="J31" s="320"/>
      <c r="K31" s="197"/>
    </row>
    <row r="32" spans="2:11" customFormat="1" ht="12.75" customHeight="1" x14ac:dyDescent="0.2">
      <c r="B32" s="200"/>
      <c r="C32" s="201"/>
      <c r="D32" s="201"/>
      <c r="E32" s="201"/>
      <c r="F32" s="201"/>
      <c r="G32" s="201"/>
      <c r="H32" s="201"/>
      <c r="I32" s="201"/>
      <c r="J32" s="201"/>
      <c r="K32" s="197"/>
    </row>
    <row r="33" spans="2:11" customFormat="1" ht="15" customHeight="1" x14ac:dyDescent="0.2">
      <c r="B33" s="200"/>
      <c r="C33" s="201"/>
      <c r="D33" s="320" t="s">
        <v>1214</v>
      </c>
      <c r="E33" s="320"/>
      <c r="F33" s="320"/>
      <c r="G33" s="320"/>
      <c r="H33" s="320"/>
      <c r="I33" s="320"/>
      <c r="J33" s="320"/>
      <c r="K33" s="197"/>
    </row>
    <row r="34" spans="2:11" customFormat="1" ht="15" customHeight="1" x14ac:dyDescent="0.2">
      <c r="B34" s="200"/>
      <c r="C34" s="201"/>
      <c r="D34" s="320" t="s">
        <v>1215</v>
      </c>
      <c r="E34" s="320"/>
      <c r="F34" s="320"/>
      <c r="G34" s="320"/>
      <c r="H34" s="320"/>
      <c r="I34" s="320"/>
      <c r="J34" s="320"/>
      <c r="K34" s="197"/>
    </row>
    <row r="35" spans="2:11" customFormat="1" ht="15" customHeight="1" x14ac:dyDescent="0.2">
      <c r="B35" s="200"/>
      <c r="C35" s="201"/>
      <c r="D35" s="320" t="s">
        <v>1216</v>
      </c>
      <c r="E35" s="320"/>
      <c r="F35" s="320"/>
      <c r="G35" s="320"/>
      <c r="H35" s="320"/>
      <c r="I35" s="320"/>
      <c r="J35" s="320"/>
      <c r="K35" s="197"/>
    </row>
    <row r="36" spans="2:11" customFormat="1" ht="15" customHeight="1" x14ac:dyDescent="0.2">
      <c r="B36" s="200"/>
      <c r="C36" s="201"/>
      <c r="D36" s="199"/>
      <c r="E36" s="202" t="s">
        <v>135</v>
      </c>
      <c r="F36" s="199"/>
      <c r="G36" s="320" t="s">
        <v>1217</v>
      </c>
      <c r="H36" s="320"/>
      <c r="I36" s="320"/>
      <c r="J36" s="320"/>
      <c r="K36" s="197"/>
    </row>
    <row r="37" spans="2:11" customFormat="1" ht="30.75" customHeight="1" x14ac:dyDescent="0.2">
      <c r="B37" s="200"/>
      <c r="C37" s="201"/>
      <c r="D37" s="199"/>
      <c r="E37" s="202" t="s">
        <v>1218</v>
      </c>
      <c r="F37" s="199"/>
      <c r="G37" s="320" t="s">
        <v>1219</v>
      </c>
      <c r="H37" s="320"/>
      <c r="I37" s="320"/>
      <c r="J37" s="320"/>
      <c r="K37" s="197"/>
    </row>
    <row r="38" spans="2:11" customFormat="1" ht="15" customHeight="1" x14ac:dyDescent="0.2">
      <c r="B38" s="200"/>
      <c r="C38" s="201"/>
      <c r="D38" s="199"/>
      <c r="E38" s="202" t="s">
        <v>56</v>
      </c>
      <c r="F38" s="199"/>
      <c r="G38" s="320" t="s">
        <v>1220</v>
      </c>
      <c r="H38" s="320"/>
      <c r="I38" s="320"/>
      <c r="J38" s="320"/>
      <c r="K38" s="197"/>
    </row>
    <row r="39" spans="2:11" customFormat="1" ht="15" customHeight="1" x14ac:dyDescent="0.2">
      <c r="B39" s="200"/>
      <c r="C39" s="201"/>
      <c r="D39" s="199"/>
      <c r="E39" s="202" t="s">
        <v>57</v>
      </c>
      <c r="F39" s="199"/>
      <c r="G39" s="320" t="s">
        <v>1221</v>
      </c>
      <c r="H39" s="320"/>
      <c r="I39" s="320"/>
      <c r="J39" s="320"/>
      <c r="K39" s="197"/>
    </row>
    <row r="40" spans="2:11" customFormat="1" ht="15" customHeight="1" x14ac:dyDescent="0.2">
      <c r="B40" s="200"/>
      <c r="C40" s="201"/>
      <c r="D40" s="199"/>
      <c r="E40" s="202" t="s">
        <v>136</v>
      </c>
      <c r="F40" s="199"/>
      <c r="G40" s="320" t="s">
        <v>1222</v>
      </c>
      <c r="H40" s="320"/>
      <c r="I40" s="320"/>
      <c r="J40" s="320"/>
      <c r="K40" s="197"/>
    </row>
    <row r="41" spans="2:11" customFormat="1" ht="15" customHeight="1" x14ac:dyDescent="0.2">
      <c r="B41" s="200"/>
      <c r="C41" s="201"/>
      <c r="D41" s="199"/>
      <c r="E41" s="202" t="s">
        <v>137</v>
      </c>
      <c r="F41" s="199"/>
      <c r="G41" s="320" t="s">
        <v>1223</v>
      </c>
      <c r="H41" s="320"/>
      <c r="I41" s="320"/>
      <c r="J41" s="320"/>
      <c r="K41" s="197"/>
    </row>
    <row r="42" spans="2:11" customFormat="1" ht="15" customHeight="1" x14ac:dyDescent="0.2">
      <c r="B42" s="200"/>
      <c r="C42" s="201"/>
      <c r="D42" s="199"/>
      <c r="E42" s="202" t="s">
        <v>1224</v>
      </c>
      <c r="F42" s="199"/>
      <c r="G42" s="320" t="s">
        <v>1225</v>
      </c>
      <c r="H42" s="320"/>
      <c r="I42" s="320"/>
      <c r="J42" s="320"/>
      <c r="K42" s="197"/>
    </row>
    <row r="43" spans="2:11" customFormat="1" ht="15" customHeight="1" x14ac:dyDescent="0.2">
      <c r="B43" s="200"/>
      <c r="C43" s="201"/>
      <c r="D43" s="199"/>
      <c r="E43" s="202"/>
      <c r="F43" s="199"/>
      <c r="G43" s="320" t="s">
        <v>1226</v>
      </c>
      <c r="H43" s="320"/>
      <c r="I43" s="320"/>
      <c r="J43" s="320"/>
      <c r="K43" s="197"/>
    </row>
    <row r="44" spans="2:11" customFormat="1" ht="15" customHeight="1" x14ac:dyDescent="0.2">
      <c r="B44" s="200"/>
      <c r="C44" s="201"/>
      <c r="D44" s="199"/>
      <c r="E44" s="202" t="s">
        <v>1227</v>
      </c>
      <c r="F44" s="199"/>
      <c r="G44" s="320" t="s">
        <v>1228</v>
      </c>
      <c r="H44" s="320"/>
      <c r="I44" s="320"/>
      <c r="J44" s="320"/>
      <c r="K44" s="197"/>
    </row>
    <row r="45" spans="2:11" customFormat="1" ht="15" customHeight="1" x14ac:dyDescent="0.2">
      <c r="B45" s="200"/>
      <c r="C45" s="201"/>
      <c r="D45" s="199"/>
      <c r="E45" s="202" t="s">
        <v>139</v>
      </c>
      <c r="F45" s="199"/>
      <c r="G45" s="320" t="s">
        <v>1229</v>
      </c>
      <c r="H45" s="320"/>
      <c r="I45" s="320"/>
      <c r="J45" s="320"/>
      <c r="K45" s="197"/>
    </row>
    <row r="46" spans="2:11" customFormat="1" ht="12.75" customHeight="1" x14ac:dyDescent="0.2">
      <c r="B46" s="200"/>
      <c r="C46" s="201"/>
      <c r="D46" s="199"/>
      <c r="E46" s="199"/>
      <c r="F46" s="199"/>
      <c r="G46" s="199"/>
      <c r="H46" s="199"/>
      <c r="I46" s="199"/>
      <c r="J46" s="199"/>
      <c r="K46" s="197"/>
    </row>
    <row r="47" spans="2:11" customFormat="1" ht="15" customHeight="1" x14ac:dyDescent="0.2">
      <c r="B47" s="200"/>
      <c r="C47" s="201"/>
      <c r="D47" s="320" t="s">
        <v>1230</v>
      </c>
      <c r="E47" s="320"/>
      <c r="F47" s="320"/>
      <c r="G47" s="320"/>
      <c r="H47" s="320"/>
      <c r="I47" s="320"/>
      <c r="J47" s="320"/>
      <c r="K47" s="197"/>
    </row>
    <row r="48" spans="2:11" customFormat="1" ht="15" customHeight="1" x14ac:dyDescent="0.2">
      <c r="B48" s="200"/>
      <c r="C48" s="201"/>
      <c r="D48" s="201"/>
      <c r="E48" s="320" t="s">
        <v>1231</v>
      </c>
      <c r="F48" s="320"/>
      <c r="G48" s="320"/>
      <c r="H48" s="320"/>
      <c r="I48" s="320"/>
      <c r="J48" s="320"/>
      <c r="K48" s="197"/>
    </row>
    <row r="49" spans="2:11" customFormat="1" ht="15" customHeight="1" x14ac:dyDescent="0.2">
      <c r="B49" s="200"/>
      <c r="C49" s="201"/>
      <c r="D49" s="201"/>
      <c r="E49" s="320" t="s">
        <v>1232</v>
      </c>
      <c r="F49" s="320"/>
      <c r="G49" s="320"/>
      <c r="H49" s="320"/>
      <c r="I49" s="320"/>
      <c r="J49" s="320"/>
      <c r="K49" s="197"/>
    </row>
    <row r="50" spans="2:11" customFormat="1" ht="15" customHeight="1" x14ac:dyDescent="0.2">
      <c r="B50" s="200"/>
      <c r="C50" s="201"/>
      <c r="D50" s="201"/>
      <c r="E50" s="320" t="s">
        <v>1233</v>
      </c>
      <c r="F50" s="320"/>
      <c r="G50" s="320"/>
      <c r="H50" s="320"/>
      <c r="I50" s="320"/>
      <c r="J50" s="320"/>
      <c r="K50" s="197"/>
    </row>
    <row r="51" spans="2:11" customFormat="1" ht="15" customHeight="1" x14ac:dyDescent="0.2">
      <c r="B51" s="200"/>
      <c r="C51" s="201"/>
      <c r="D51" s="320" t="s">
        <v>1234</v>
      </c>
      <c r="E51" s="320"/>
      <c r="F51" s="320"/>
      <c r="G51" s="320"/>
      <c r="H51" s="320"/>
      <c r="I51" s="320"/>
      <c r="J51" s="320"/>
      <c r="K51" s="197"/>
    </row>
    <row r="52" spans="2:11" customFormat="1" ht="25.5" customHeight="1" x14ac:dyDescent="0.3">
      <c r="B52" s="196"/>
      <c r="C52" s="321" t="s">
        <v>1235</v>
      </c>
      <c r="D52" s="321"/>
      <c r="E52" s="321"/>
      <c r="F52" s="321"/>
      <c r="G52" s="321"/>
      <c r="H52" s="321"/>
      <c r="I52" s="321"/>
      <c r="J52" s="321"/>
      <c r="K52" s="197"/>
    </row>
    <row r="53" spans="2:11" customFormat="1" ht="5.25" customHeight="1" x14ac:dyDescent="0.2">
      <c r="B53" s="196"/>
      <c r="C53" s="198"/>
      <c r="D53" s="198"/>
      <c r="E53" s="198"/>
      <c r="F53" s="198"/>
      <c r="G53" s="198"/>
      <c r="H53" s="198"/>
      <c r="I53" s="198"/>
      <c r="J53" s="198"/>
      <c r="K53" s="197"/>
    </row>
    <row r="54" spans="2:11" customFormat="1" ht="15" customHeight="1" x14ac:dyDescent="0.2">
      <c r="B54" s="196"/>
      <c r="C54" s="320" t="s">
        <v>1236</v>
      </c>
      <c r="D54" s="320"/>
      <c r="E54" s="320"/>
      <c r="F54" s="320"/>
      <c r="G54" s="320"/>
      <c r="H54" s="320"/>
      <c r="I54" s="320"/>
      <c r="J54" s="320"/>
      <c r="K54" s="197"/>
    </row>
    <row r="55" spans="2:11" customFormat="1" ht="15" customHeight="1" x14ac:dyDescent="0.2">
      <c r="B55" s="196"/>
      <c r="C55" s="320" t="s">
        <v>1237</v>
      </c>
      <c r="D55" s="320"/>
      <c r="E55" s="320"/>
      <c r="F55" s="320"/>
      <c r="G55" s="320"/>
      <c r="H55" s="320"/>
      <c r="I55" s="320"/>
      <c r="J55" s="320"/>
      <c r="K55" s="197"/>
    </row>
    <row r="56" spans="2:11" customFormat="1" ht="12.75" customHeight="1" x14ac:dyDescent="0.2">
      <c r="B56" s="196"/>
      <c r="C56" s="199"/>
      <c r="D56" s="199"/>
      <c r="E56" s="199"/>
      <c r="F56" s="199"/>
      <c r="G56" s="199"/>
      <c r="H56" s="199"/>
      <c r="I56" s="199"/>
      <c r="J56" s="199"/>
      <c r="K56" s="197"/>
    </row>
    <row r="57" spans="2:11" customFormat="1" ht="15" customHeight="1" x14ac:dyDescent="0.2">
      <c r="B57" s="196"/>
      <c r="C57" s="320" t="s">
        <v>1238</v>
      </c>
      <c r="D57" s="320"/>
      <c r="E57" s="320"/>
      <c r="F57" s="320"/>
      <c r="G57" s="320"/>
      <c r="H57" s="320"/>
      <c r="I57" s="320"/>
      <c r="J57" s="320"/>
      <c r="K57" s="197"/>
    </row>
    <row r="58" spans="2:11" customFormat="1" ht="15" customHeight="1" x14ac:dyDescent="0.2">
      <c r="B58" s="196"/>
      <c r="C58" s="201"/>
      <c r="D58" s="320" t="s">
        <v>1239</v>
      </c>
      <c r="E58" s="320"/>
      <c r="F58" s="320"/>
      <c r="G58" s="320"/>
      <c r="H58" s="320"/>
      <c r="I58" s="320"/>
      <c r="J58" s="320"/>
      <c r="K58" s="197"/>
    </row>
    <row r="59" spans="2:11" customFormat="1" ht="15" customHeight="1" x14ac:dyDescent="0.2">
      <c r="B59" s="196"/>
      <c r="C59" s="201"/>
      <c r="D59" s="320" t="s">
        <v>1240</v>
      </c>
      <c r="E59" s="320"/>
      <c r="F59" s="320"/>
      <c r="G59" s="320"/>
      <c r="H59" s="320"/>
      <c r="I59" s="320"/>
      <c r="J59" s="320"/>
      <c r="K59" s="197"/>
    </row>
    <row r="60" spans="2:11" customFormat="1" ht="15" customHeight="1" x14ac:dyDescent="0.2">
      <c r="B60" s="196"/>
      <c r="C60" s="201"/>
      <c r="D60" s="320" t="s">
        <v>1241</v>
      </c>
      <c r="E60" s="320"/>
      <c r="F60" s="320"/>
      <c r="G60" s="320"/>
      <c r="H60" s="320"/>
      <c r="I60" s="320"/>
      <c r="J60" s="320"/>
      <c r="K60" s="197"/>
    </row>
    <row r="61" spans="2:11" customFormat="1" ht="15" customHeight="1" x14ac:dyDescent="0.2">
      <c r="B61" s="196"/>
      <c r="C61" s="201"/>
      <c r="D61" s="320" t="s">
        <v>1242</v>
      </c>
      <c r="E61" s="320"/>
      <c r="F61" s="320"/>
      <c r="G61" s="320"/>
      <c r="H61" s="320"/>
      <c r="I61" s="320"/>
      <c r="J61" s="320"/>
      <c r="K61" s="197"/>
    </row>
    <row r="62" spans="2:11" customFormat="1" ht="15" customHeight="1" x14ac:dyDescent="0.2">
      <c r="B62" s="196"/>
      <c r="C62" s="201"/>
      <c r="D62" s="323" t="s">
        <v>1243</v>
      </c>
      <c r="E62" s="323"/>
      <c r="F62" s="323"/>
      <c r="G62" s="323"/>
      <c r="H62" s="323"/>
      <c r="I62" s="323"/>
      <c r="J62" s="323"/>
      <c r="K62" s="197"/>
    </row>
    <row r="63" spans="2:11" customFormat="1" ht="15" customHeight="1" x14ac:dyDescent="0.2">
      <c r="B63" s="196"/>
      <c r="C63" s="201"/>
      <c r="D63" s="320" t="s">
        <v>1244</v>
      </c>
      <c r="E63" s="320"/>
      <c r="F63" s="320"/>
      <c r="G63" s="320"/>
      <c r="H63" s="320"/>
      <c r="I63" s="320"/>
      <c r="J63" s="320"/>
      <c r="K63" s="197"/>
    </row>
    <row r="64" spans="2:11" customFormat="1" ht="12.75" customHeight="1" x14ac:dyDescent="0.2">
      <c r="B64" s="196"/>
      <c r="C64" s="201"/>
      <c r="D64" s="201"/>
      <c r="E64" s="204"/>
      <c r="F64" s="201"/>
      <c r="G64" s="201"/>
      <c r="H64" s="201"/>
      <c r="I64" s="201"/>
      <c r="J64" s="201"/>
      <c r="K64" s="197"/>
    </row>
    <row r="65" spans="2:11" customFormat="1" ht="15" customHeight="1" x14ac:dyDescent="0.2">
      <c r="B65" s="196"/>
      <c r="C65" s="201"/>
      <c r="D65" s="320" t="s">
        <v>1245</v>
      </c>
      <c r="E65" s="320"/>
      <c r="F65" s="320"/>
      <c r="G65" s="320"/>
      <c r="H65" s="320"/>
      <c r="I65" s="320"/>
      <c r="J65" s="320"/>
      <c r="K65" s="197"/>
    </row>
    <row r="66" spans="2:11" customFormat="1" ht="15" customHeight="1" x14ac:dyDescent="0.2">
      <c r="B66" s="196"/>
      <c r="C66" s="201"/>
      <c r="D66" s="323" t="s">
        <v>1246</v>
      </c>
      <c r="E66" s="323"/>
      <c r="F66" s="323"/>
      <c r="G66" s="323"/>
      <c r="H66" s="323"/>
      <c r="I66" s="323"/>
      <c r="J66" s="323"/>
      <c r="K66" s="197"/>
    </row>
    <row r="67" spans="2:11" customFormat="1" ht="15" customHeight="1" x14ac:dyDescent="0.2">
      <c r="B67" s="196"/>
      <c r="C67" s="201"/>
      <c r="D67" s="320" t="s">
        <v>1247</v>
      </c>
      <c r="E67" s="320"/>
      <c r="F67" s="320"/>
      <c r="G67" s="320"/>
      <c r="H67" s="320"/>
      <c r="I67" s="320"/>
      <c r="J67" s="320"/>
      <c r="K67" s="197"/>
    </row>
    <row r="68" spans="2:11" customFormat="1" ht="15" customHeight="1" x14ac:dyDescent="0.2">
      <c r="B68" s="196"/>
      <c r="C68" s="201"/>
      <c r="D68" s="320" t="s">
        <v>1248</v>
      </c>
      <c r="E68" s="320"/>
      <c r="F68" s="320"/>
      <c r="G68" s="320"/>
      <c r="H68" s="320"/>
      <c r="I68" s="320"/>
      <c r="J68" s="320"/>
      <c r="K68" s="197"/>
    </row>
    <row r="69" spans="2:11" customFormat="1" ht="15" customHeight="1" x14ac:dyDescent="0.2">
      <c r="B69" s="196"/>
      <c r="C69" s="201"/>
      <c r="D69" s="320" t="s">
        <v>1249</v>
      </c>
      <c r="E69" s="320"/>
      <c r="F69" s="320"/>
      <c r="G69" s="320"/>
      <c r="H69" s="320"/>
      <c r="I69" s="320"/>
      <c r="J69" s="320"/>
      <c r="K69" s="197"/>
    </row>
    <row r="70" spans="2:11" customFormat="1" ht="15" customHeight="1" x14ac:dyDescent="0.2">
      <c r="B70" s="196"/>
      <c r="C70" s="201"/>
      <c r="D70" s="320" t="s">
        <v>1250</v>
      </c>
      <c r="E70" s="320"/>
      <c r="F70" s="320"/>
      <c r="G70" s="320"/>
      <c r="H70" s="320"/>
      <c r="I70" s="320"/>
      <c r="J70" s="320"/>
      <c r="K70" s="197"/>
    </row>
    <row r="71" spans="2:11" customFormat="1" ht="12.75" customHeight="1" x14ac:dyDescent="0.2">
      <c r="B71" s="205"/>
      <c r="C71" s="206"/>
      <c r="D71" s="206"/>
      <c r="E71" s="206"/>
      <c r="F71" s="206"/>
      <c r="G71" s="206"/>
      <c r="H71" s="206"/>
      <c r="I71" s="206"/>
      <c r="J71" s="206"/>
      <c r="K71" s="207"/>
    </row>
    <row r="72" spans="2:11" customFormat="1" ht="18.75" customHeight="1" x14ac:dyDescent="0.2">
      <c r="B72" s="208"/>
      <c r="C72" s="208"/>
      <c r="D72" s="208"/>
      <c r="E72" s="208"/>
      <c r="F72" s="208"/>
      <c r="G72" s="208"/>
      <c r="H72" s="208"/>
      <c r="I72" s="208"/>
      <c r="J72" s="208"/>
      <c r="K72" s="209"/>
    </row>
    <row r="73" spans="2:11" customFormat="1" ht="18.75" customHeight="1" x14ac:dyDescent="0.2">
      <c r="B73" s="209"/>
      <c r="C73" s="209"/>
      <c r="D73" s="209"/>
      <c r="E73" s="209"/>
      <c r="F73" s="209"/>
      <c r="G73" s="209"/>
      <c r="H73" s="209"/>
      <c r="I73" s="209"/>
      <c r="J73" s="209"/>
      <c r="K73" s="209"/>
    </row>
    <row r="74" spans="2:11" customFormat="1" ht="7.5" customHeight="1" x14ac:dyDescent="0.2">
      <c r="B74" s="210"/>
      <c r="C74" s="211"/>
      <c r="D74" s="211"/>
      <c r="E74" s="211"/>
      <c r="F74" s="211"/>
      <c r="G74" s="211"/>
      <c r="H74" s="211"/>
      <c r="I74" s="211"/>
      <c r="J74" s="211"/>
      <c r="K74" s="212"/>
    </row>
    <row r="75" spans="2:11" customFormat="1" ht="45" customHeight="1" x14ac:dyDescent="0.2">
      <c r="B75" s="213"/>
      <c r="C75" s="324" t="s">
        <v>1251</v>
      </c>
      <c r="D75" s="324"/>
      <c r="E75" s="324"/>
      <c r="F75" s="324"/>
      <c r="G75" s="324"/>
      <c r="H75" s="324"/>
      <c r="I75" s="324"/>
      <c r="J75" s="324"/>
      <c r="K75" s="214"/>
    </row>
    <row r="76" spans="2:11" customFormat="1" ht="17.25" customHeight="1" x14ac:dyDescent="0.2">
      <c r="B76" s="213"/>
      <c r="C76" s="215" t="s">
        <v>1252</v>
      </c>
      <c r="D76" s="215"/>
      <c r="E76" s="215"/>
      <c r="F76" s="215" t="s">
        <v>1253</v>
      </c>
      <c r="G76" s="216"/>
      <c r="H76" s="215" t="s">
        <v>57</v>
      </c>
      <c r="I76" s="215" t="s">
        <v>60</v>
      </c>
      <c r="J76" s="215" t="s">
        <v>1254</v>
      </c>
      <c r="K76" s="214"/>
    </row>
    <row r="77" spans="2:11" customFormat="1" ht="17.25" customHeight="1" x14ac:dyDescent="0.2">
      <c r="B77" s="213"/>
      <c r="C77" s="217" t="s">
        <v>1255</v>
      </c>
      <c r="D77" s="217"/>
      <c r="E77" s="217"/>
      <c r="F77" s="218" t="s">
        <v>1256</v>
      </c>
      <c r="G77" s="219"/>
      <c r="H77" s="217"/>
      <c r="I77" s="217"/>
      <c r="J77" s="217" t="s">
        <v>1257</v>
      </c>
      <c r="K77" s="214"/>
    </row>
    <row r="78" spans="2:11" customFormat="1" ht="5.25" customHeight="1" x14ac:dyDescent="0.2">
      <c r="B78" s="213"/>
      <c r="C78" s="220"/>
      <c r="D78" s="220"/>
      <c r="E78" s="220"/>
      <c r="F78" s="220"/>
      <c r="G78" s="221"/>
      <c r="H78" s="220"/>
      <c r="I78" s="220"/>
      <c r="J78" s="220"/>
      <c r="K78" s="214"/>
    </row>
    <row r="79" spans="2:11" customFormat="1" ht="15" customHeight="1" x14ac:dyDescent="0.2">
      <c r="B79" s="213"/>
      <c r="C79" s="202" t="s">
        <v>56</v>
      </c>
      <c r="D79" s="222"/>
      <c r="E79" s="222"/>
      <c r="F79" s="223" t="s">
        <v>1258</v>
      </c>
      <c r="G79" s="224"/>
      <c r="H79" s="202" t="s">
        <v>1259</v>
      </c>
      <c r="I79" s="202" t="s">
        <v>1260</v>
      </c>
      <c r="J79" s="202">
        <v>20</v>
      </c>
      <c r="K79" s="214"/>
    </row>
    <row r="80" spans="2:11" customFormat="1" ht="15" customHeight="1" x14ac:dyDescent="0.2">
      <c r="B80" s="213"/>
      <c r="C80" s="202" t="s">
        <v>1261</v>
      </c>
      <c r="D80" s="202"/>
      <c r="E80" s="202"/>
      <c r="F80" s="223" t="s">
        <v>1258</v>
      </c>
      <c r="G80" s="224"/>
      <c r="H80" s="202" t="s">
        <v>1262</v>
      </c>
      <c r="I80" s="202" t="s">
        <v>1260</v>
      </c>
      <c r="J80" s="202">
        <v>120</v>
      </c>
      <c r="K80" s="214"/>
    </row>
    <row r="81" spans="2:11" customFormat="1" ht="15" customHeight="1" x14ac:dyDescent="0.2">
      <c r="B81" s="225"/>
      <c r="C81" s="202" t="s">
        <v>1263</v>
      </c>
      <c r="D81" s="202"/>
      <c r="E81" s="202"/>
      <c r="F81" s="223" t="s">
        <v>1264</v>
      </c>
      <c r="G81" s="224"/>
      <c r="H81" s="202" t="s">
        <v>1265</v>
      </c>
      <c r="I81" s="202" t="s">
        <v>1260</v>
      </c>
      <c r="J81" s="202">
        <v>50</v>
      </c>
      <c r="K81" s="214"/>
    </row>
    <row r="82" spans="2:11" customFormat="1" ht="15" customHeight="1" x14ac:dyDescent="0.2">
      <c r="B82" s="225"/>
      <c r="C82" s="202" t="s">
        <v>1266</v>
      </c>
      <c r="D82" s="202"/>
      <c r="E82" s="202"/>
      <c r="F82" s="223" t="s">
        <v>1258</v>
      </c>
      <c r="G82" s="224"/>
      <c r="H82" s="202" t="s">
        <v>1267</v>
      </c>
      <c r="I82" s="202" t="s">
        <v>1268</v>
      </c>
      <c r="J82" s="202"/>
      <c r="K82" s="214"/>
    </row>
    <row r="83" spans="2:11" customFormat="1" ht="15" customHeight="1" x14ac:dyDescent="0.2">
      <c r="B83" s="225"/>
      <c r="C83" s="202" t="s">
        <v>1269</v>
      </c>
      <c r="D83" s="202"/>
      <c r="E83" s="202"/>
      <c r="F83" s="223" t="s">
        <v>1264</v>
      </c>
      <c r="G83" s="202"/>
      <c r="H83" s="202" t="s">
        <v>1270</v>
      </c>
      <c r="I83" s="202" t="s">
        <v>1260</v>
      </c>
      <c r="J83" s="202">
        <v>15</v>
      </c>
      <c r="K83" s="214"/>
    </row>
    <row r="84" spans="2:11" customFormat="1" ht="15" customHeight="1" x14ac:dyDescent="0.2">
      <c r="B84" s="225"/>
      <c r="C84" s="202" t="s">
        <v>1271</v>
      </c>
      <c r="D84" s="202"/>
      <c r="E84" s="202"/>
      <c r="F84" s="223" t="s">
        <v>1264</v>
      </c>
      <c r="G84" s="202"/>
      <c r="H84" s="202" t="s">
        <v>1272</v>
      </c>
      <c r="I84" s="202" t="s">
        <v>1260</v>
      </c>
      <c r="J84" s="202">
        <v>15</v>
      </c>
      <c r="K84" s="214"/>
    </row>
    <row r="85" spans="2:11" customFormat="1" ht="15" customHeight="1" x14ac:dyDescent="0.2">
      <c r="B85" s="225"/>
      <c r="C85" s="202" t="s">
        <v>1273</v>
      </c>
      <c r="D85" s="202"/>
      <c r="E85" s="202"/>
      <c r="F85" s="223" t="s">
        <v>1264</v>
      </c>
      <c r="G85" s="202"/>
      <c r="H85" s="202" t="s">
        <v>1274</v>
      </c>
      <c r="I85" s="202" t="s">
        <v>1260</v>
      </c>
      <c r="J85" s="202">
        <v>20</v>
      </c>
      <c r="K85" s="214"/>
    </row>
    <row r="86" spans="2:11" customFormat="1" ht="15" customHeight="1" x14ac:dyDescent="0.2">
      <c r="B86" s="225"/>
      <c r="C86" s="202" t="s">
        <v>1275</v>
      </c>
      <c r="D86" s="202"/>
      <c r="E86" s="202"/>
      <c r="F86" s="223" t="s">
        <v>1264</v>
      </c>
      <c r="G86" s="202"/>
      <c r="H86" s="202" t="s">
        <v>1276</v>
      </c>
      <c r="I86" s="202" t="s">
        <v>1260</v>
      </c>
      <c r="J86" s="202">
        <v>20</v>
      </c>
      <c r="K86" s="214"/>
    </row>
    <row r="87" spans="2:11" customFormat="1" ht="15" customHeight="1" x14ac:dyDescent="0.2">
      <c r="B87" s="225"/>
      <c r="C87" s="202" t="s">
        <v>1277</v>
      </c>
      <c r="D87" s="202"/>
      <c r="E87" s="202"/>
      <c r="F87" s="223" t="s">
        <v>1264</v>
      </c>
      <c r="G87" s="224"/>
      <c r="H87" s="202" t="s">
        <v>1278</v>
      </c>
      <c r="I87" s="202" t="s">
        <v>1260</v>
      </c>
      <c r="J87" s="202">
        <v>50</v>
      </c>
      <c r="K87" s="214"/>
    </row>
    <row r="88" spans="2:11" customFormat="1" ht="15" customHeight="1" x14ac:dyDescent="0.2">
      <c r="B88" s="225"/>
      <c r="C88" s="202" t="s">
        <v>1279</v>
      </c>
      <c r="D88" s="202"/>
      <c r="E88" s="202"/>
      <c r="F88" s="223" t="s">
        <v>1264</v>
      </c>
      <c r="G88" s="224"/>
      <c r="H88" s="202" t="s">
        <v>1280</v>
      </c>
      <c r="I88" s="202" t="s">
        <v>1260</v>
      </c>
      <c r="J88" s="202">
        <v>20</v>
      </c>
      <c r="K88" s="214"/>
    </row>
    <row r="89" spans="2:11" customFormat="1" ht="15" customHeight="1" x14ac:dyDescent="0.2">
      <c r="B89" s="225"/>
      <c r="C89" s="202" t="s">
        <v>1281</v>
      </c>
      <c r="D89" s="202"/>
      <c r="E89" s="202"/>
      <c r="F89" s="223" t="s">
        <v>1264</v>
      </c>
      <c r="G89" s="224"/>
      <c r="H89" s="202" t="s">
        <v>1282</v>
      </c>
      <c r="I89" s="202" t="s">
        <v>1260</v>
      </c>
      <c r="J89" s="202">
        <v>20</v>
      </c>
      <c r="K89" s="214"/>
    </row>
    <row r="90" spans="2:11" customFormat="1" ht="15" customHeight="1" x14ac:dyDescent="0.2">
      <c r="B90" s="225"/>
      <c r="C90" s="202" t="s">
        <v>1283</v>
      </c>
      <c r="D90" s="202"/>
      <c r="E90" s="202"/>
      <c r="F90" s="223" t="s">
        <v>1264</v>
      </c>
      <c r="G90" s="224"/>
      <c r="H90" s="202" t="s">
        <v>1284</v>
      </c>
      <c r="I90" s="202" t="s">
        <v>1260</v>
      </c>
      <c r="J90" s="202">
        <v>50</v>
      </c>
      <c r="K90" s="214"/>
    </row>
    <row r="91" spans="2:11" customFormat="1" ht="15" customHeight="1" x14ac:dyDescent="0.2">
      <c r="B91" s="225"/>
      <c r="C91" s="202" t="s">
        <v>1285</v>
      </c>
      <c r="D91" s="202"/>
      <c r="E91" s="202"/>
      <c r="F91" s="223" t="s">
        <v>1264</v>
      </c>
      <c r="G91" s="224"/>
      <c r="H91" s="202" t="s">
        <v>1285</v>
      </c>
      <c r="I91" s="202" t="s">
        <v>1260</v>
      </c>
      <c r="J91" s="202">
        <v>50</v>
      </c>
      <c r="K91" s="214"/>
    </row>
    <row r="92" spans="2:11" customFormat="1" ht="15" customHeight="1" x14ac:dyDescent="0.2">
      <c r="B92" s="225"/>
      <c r="C92" s="202" t="s">
        <v>1286</v>
      </c>
      <c r="D92" s="202"/>
      <c r="E92" s="202"/>
      <c r="F92" s="223" t="s">
        <v>1264</v>
      </c>
      <c r="G92" s="224"/>
      <c r="H92" s="202" t="s">
        <v>1287</v>
      </c>
      <c r="I92" s="202" t="s">
        <v>1260</v>
      </c>
      <c r="J92" s="202">
        <v>255</v>
      </c>
      <c r="K92" s="214"/>
    </row>
    <row r="93" spans="2:11" customFormat="1" ht="15" customHeight="1" x14ac:dyDescent="0.2">
      <c r="B93" s="225"/>
      <c r="C93" s="202" t="s">
        <v>1288</v>
      </c>
      <c r="D93" s="202"/>
      <c r="E93" s="202"/>
      <c r="F93" s="223" t="s">
        <v>1258</v>
      </c>
      <c r="G93" s="224"/>
      <c r="H93" s="202" t="s">
        <v>1289</v>
      </c>
      <c r="I93" s="202" t="s">
        <v>1290</v>
      </c>
      <c r="J93" s="202"/>
      <c r="K93" s="214"/>
    </row>
    <row r="94" spans="2:11" customFormat="1" ht="15" customHeight="1" x14ac:dyDescent="0.2">
      <c r="B94" s="225"/>
      <c r="C94" s="202" t="s">
        <v>1291</v>
      </c>
      <c r="D94" s="202"/>
      <c r="E94" s="202"/>
      <c r="F94" s="223" t="s">
        <v>1258</v>
      </c>
      <c r="G94" s="224"/>
      <c r="H94" s="202" t="s">
        <v>1292</v>
      </c>
      <c r="I94" s="202" t="s">
        <v>1293</v>
      </c>
      <c r="J94" s="202"/>
      <c r="K94" s="214"/>
    </row>
    <row r="95" spans="2:11" customFormat="1" ht="15" customHeight="1" x14ac:dyDescent="0.2">
      <c r="B95" s="225"/>
      <c r="C95" s="202" t="s">
        <v>1294</v>
      </c>
      <c r="D95" s="202"/>
      <c r="E95" s="202"/>
      <c r="F95" s="223" t="s">
        <v>1258</v>
      </c>
      <c r="G95" s="224"/>
      <c r="H95" s="202" t="s">
        <v>1294</v>
      </c>
      <c r="I95" s="202" t="s">
        <v>1293</v>
      </c>
      <c r="J95" s="202"/>
      <c r="K95" s="214"/>
    </row>
    <row r="96" spans="2:11" customFormat="1" ht="15" customHeight="1" x14ac:dyDescent="0.2">
      <c r="B96" s="225"/>
      <c r="C96" s="202" t="s">
        <v>41</v>
      </c>
      <c r="D96" s="202"/>
      <c r="E96" s="202"/>
      <c r="F96" s="223" t="s">
        <v>1258</v>
      </c>
      <c r="G96" s="224"/>
      <c r="H96" s="202" t="s">
        <v>1295</v>
      </c>
      <c r="I96" s="202" t="s">
        <v>1293</v>
      </c>
      <c r="J96" s="202"/>
      <c r="K96" s="214"/>
    </row>
    <row r="97" spans="2:11" customFormat="1" ht="15" customHeight="1" x14ac:dyDescent="0.2">
      <c r="B97" s="225"/>
      <c r="C97" s="202" t="s">
        <v>51</v>
      </c>
      <c r="D97" s="202"/>
      <c r="E97" s="202"/>
      <c r="F97" s="223" t="s">
        <v>1258</v>
      </c>
      <c r="G97" s="224"/>
      <c r="H97" s="202" t="s">
        <v>1296</v>
      </c>
      <c r="I97" s="202" t="s">
        <v>1293</v>
      </c>
      <c r="J97" s="202"/>
      <c r="K97" s="214"/>
    </row>
    <row r="98" spans="2:11" customFormat="1" ht="15" customHeight="1" x14ac:dyDescent="0.2">
      <c r="B98" s="226"/>
      <c r="C98" s="227"/>
      <c r="D98" s="227"/>
      <c r="E98" s="227"/>
      <c r="F98" s="227"/>
      <c r="G98" s="227"/>
      <c r="H98" s="227"/>
      <c r="I98" s="227"/>
      <c r="J98" s="227"/>
      <c r="K98" s="228"/>
    </row>
    <row r="99" spans="2:11" customFormat="1" ht="18.75" customHeight="1" x14ac:dyDescent="0.2">
      <c r="B99" s="229"/>
      <c r="C99" s="230"/>
      <c r="D99" s="230"/>
      <c r="E99" s="230"/>
      <c r="F99" s="230"/>
      <c r="G99" s="230"/>
      <c r="H99" s="230"/>
      <c r="I99" s="230"/>
      <c r="J99" s="230"/>
      <c r="K99" s="229"/>
    </row>
    <row r="100" spans="2:11" customFormat="1" ht="18.75" customHeight="1" x14ac:dyDescent="0.2">
      <c r="B100" s="209"/>
      <c r="C100" s="209"/>
      <c r="D100" s="209"/>
      <c r="E100" s="209"/>
      <c r="F100" s="209"/>
      <c r="G100" s="209"/>
      <c r="H100" s="209"/>
      <c r="I100" s="209"/>
      <c r="J100" s="209"/>
      <c r="K100" s="209"/>
    </row>
    <row r="101" spans="2:11" customFormat="1" ht="7.5" customHeight="1" x14ac:dyDescent="0.2">
      <c r="B101" s="210"/>
      <c r="C101" s="211"/>
      <c r="D101" s="211"/>
      <c r="E101" s="211"/>
      <c r="F101" s="211"/>
      <c r="G101" s="211"/>
      <c r="H101" s="211"/>
      <c r="I101" s="211"/>
      <c r="J101" s="211"/>
      <c r="K101" s="212"/>
    </row>
    <row r="102" spans="2:11" customFormat="1" ht="45" customHeight="1" x14ac:dyDescent="0.2">
      <c r="B102" s="213"/>
      <c r="C102" s="324" t="s">
        <v>1297</v>
      </c>
      <c r="D102" s="324"/>
      <c r="E102" s="324"/>
      <c r="F102" s="324"/>
      <c r="G102" s="324"/>
      <c r="H102" s="324"/>
      <c r="I102" s="324"/>
      <c r="J102" s="324"/>
      <c r="K102" s="214"/>
    </row>
    <row r="103" spans="2:11" customFormat="1" ht="17.25" customHeight="1" x14ac:dyDescent="0.2">
      <c r="B103" s="213"/>
      <c r="C103" s="215" t="s">
        <v>1252</v>
      </c>
      <c r="D103" s="215"/>
      <c r="E103" s="215"/>
      <c r="F103" s="215" t="s">
        <v>1253</v>
      </c>
      <c r="G103" s="216"/>
      <c r="H103" s="215" t="s">
        <v>57</v>
      </c>
      <c r="I103" s="215" t="s">
        <v>60</v>
      </c>
      <c r="J103" s="215" t="s">
        <v>1254</v>
      </c>
      <c r="K103" s="214"/>
    </row>
    <row r="104" spans="2:11" customFormat="1" ht="17.25" customHeight="1" x14ac:dyDescent="0.2">
      <c r="B104" s="213"/>
      <c r="C104" s="217" t="s">
        <v>1255</v>
      </c>
      <c r="D104" s="217"/>
      <c r="E104" s="217"/>
      <c r="F104" s="218" t="s">
        <v>1256</v>
      </c>
      <c r="G104" s="219"/>
      <c r="H104" s="217"/>
      <c r="I104" s="217"/>
      <c r="J104" s="217" t="s">
        <v>1257</v>
      </c>
      <c r="K104" s="214"/>
    </row>
    <row r="105" spans="2:11" customFormat="1" ht="5.25" customHeight="1" x14ac:dyDescent="0.2">
      <c r="B105" s="213"/>
      <c r="C105" s="215"/>
      <c r="D105" s="215"/>
      <c r="E105" s="215"/>
      <c r="F105" s="215"/>
      <c r="G105" s="231"/>
      <c r="H105" s="215"/>
      <c r="I105" s="215"/>
      <c r="J105" s="215"/>
      <c r="K105" s="214"/>
    </row>
    <row r="106" spans="2:11" customFormat="1" ht="15" customHeight="1" x14ac:dyDescent="0.2">
      <c r="B106" s="213"/>
      <c r="C106" s="202" t="s">
        <v>56</v>
      </c>
      <c r="D106" s="222"/>
      <c r="E106" s="222"/>
      <c r="F106" s="223" t="s">
        <v>1258</v>
      </c>
      <c r="G106" s="202"/>
      <c r="H106" s="202" t="s">
        <v>1298</v>
      </c>
      <c r="I106" s="202" t="s">
        <v>1260</v>
      </c>
      <c r="J106" s="202">
        <v>20</v>
      </c>
      <c r="K106" s="214"/>
    </row>
    <row r="107" spans="2:11" customFormat="1" ht="15" customHeight="1" x14ac:dyDescent="0.2">
      <c r="B107" s="213"/>
      <c r="C107" s="202" t="s">
        <v>1261</v>
      </c>
      <c r="D107" s="202"/>
      <c r="E107" s="202"/>
      <c r="F107" s="223" t="s">
        <v>1258</v>
      </c>
      <c r="G107" s="202"/>
      <c r="H107" s="202" t="s">
        <v>1298</v>
      </c>
      <c r="I107" s="202" t="s">
        <v>1260</v>
      </c>
      <c r="J107" s="202">
        <v>120</v>
      </c>
      <c r="K107" s="214"/>
    </row>
    <row r="108" spans="2:11" customFormat="1" ht="15" customHeight="1" x14ac:dyDescent="0.2">
      <c r="B108" s="225"/>
      <c r="C108" s="202" t="s">
        <v>1263</v>
      </c>
      <c r="D108" s="202"/>
      <c r="E108" s="202"/>
      <c r="F108" s="223" t="s">
        <v>1264</v>
      </c>
      <c r="G108" s="202"/>
      <c r="H108" s="202" t="s">
        <v>1298</v>
      </c>
      <c r="I108" s="202" t="s">
        <v>1260</v>
      </c>
      <c r="J108" s="202">
        <v>50</v>
      </c>
      <c r="K108" s="214"/>
    </row>
    <row r="109" spans="2:11" customFormat="1" ht="15" customHeight="1" x14ac:dyDescent="0.2">
      <c r="B109" s="225"/>
      <c r="C109" s="202" t="s">
        <v>1266</v>
      </c>
      <c r="D109" s="202"/>
      <c r="E109" s="202"/>
      <c r="F109" s="223" t="s">
        <v>1258</v>
      </c>
      <c r="G109" s="202"/>
      <c r="H109" s="202" t="s">
        <v>1298</v>
      </c>
      <c r="I109" s="202" t="s">
        <v>1268</v>
      </c>
      <c r="J109" s="202"/>
      <c r="K109" s="214"/>
    </row>
    <row r="110" spans="2:11" customFormat="1" ht="15" customHeight="1" x14ac:dyDescent="0.2">
      <c r="B110" s="225"/>
      <c r="C110" s="202" t="s">
        <v>1277</v>
      </c>
      <c r="D110" s="202"/>
      <c r="E110" s="202"/>
      <c r="F110" s="223" t="s">
        <v>1264</v>
      </c>
      <c r="G110" s="202"/>
      <c r="H110" s="202" t="s">
        <v>1298</v>
      </c>
      <c r="I110" s="202" t="s">
        <v>1260</v>
      </c>
      <c r="J110" s="202">
        <v>50</v>
      </c>
      <c r="K110" s="214"/>
    </row>
    <row r="111" spans="2:11" customFormat="1" ht="15" customHeight="1" x14ac:dyDescent="0.2">
      <c r="B111" s="225"/>
      <c r="C111" s="202" t="s">
        <v>1285</v>
      </c>
      <c r="D111" s="202"/>
      <c r="E111" s="202"/>
      <c r="F111" s="223" t="s">
        <v>1264</v>
      </c>
      <c r="G111" s="202"/>
      <c r="H111" s="202" t="s">
        <v>1298</v>
      </c>
      <c r="I111" s="202" t="s">
        <v>1260</v>
      </c>
      <c r="J111" s="202">
        <v>50</v>
      </c>
      <c r="K111" s="214"/>
    </row>
    <row r="112" spans="2:11" customFormat="1" ht="15" customHeight="1" x14ac:dyDescent="0.2">
      <c r="B112" s="225"/>
      <c r="C112" s="202" t="s">
        <v>1283</v>
      </c>
      <c r="D112" s="202"/>
      <c r="E112" s="202"/>
      <c r="F112" s="223" t="s">
        <v>1264</v>
      </c>
      <c r="G112" s="202"/>
      <c r="H112" s="202" t="s">
        <v>1298</v>
      </c>
      <c r="I112" s="202" t="s">
        <v>1260</v>
      </c>
      <c r="J112" s="202">
        <v>50</v>
      </c>
      <c r="K112" s="214"/>
    </row>
    <row r="113" spans="2:11" customFormat="1" ht="15" customHeight="1" x14ac:dyDescent="0.2">
      <c r="B113" s="225"/>
      <c r="C113" s="202" t="s">
        <v>56</v>
      </c>
      <c r="D113" s="202"/>
      <c r="E113" s="202"/>
      <c r="F113" s="223" t="s">
        <v>1258</v>
      </c>
      <c r="G113" s="202"/>
      <c r="H113" s="202" t="s">
        <v>1299</v>
      </c>
      <c r="I113" s="202" t="s">
        <v>1260</v>
      </c>
      <c r="J113" s="202">
        <v>20</v>
      </c>
      <c r="K113" s="214"/>
    </row>
    <row r="114" spans="2:11" customFormat="1" ht="15" customHeight="1" x14ac:dyDescent="0.2">
      <c r="B114" s="225"/>
      <c r="C114" s="202" t="s">
        <v>1300</v>
      </c>
      <c r="D114" s="202"/>
      <c r="E114" s="202"/>
      <c r="F114" s="223" t="s">
        <v>1258</v>
      </c>
      <c r="G114" s="202"/>
      <c r="H114" s="202" t="s">
        <v>1301</v>
      </c>
      <c r="I114" s="202" t="s">
        <v>1260</v>
      </c>
      <c r="J114" s="202">
        <v>120</v>
      </c>
      <c r="K114" s="214"/>
    </row>
    <row r="115" spans="2:11" customFormat="1" ht="15" customHeight="1" x14ac:dyDescent="0.2">
      <c r="B115" s="225"/>
      <c r="C115" s="202" t="s">
        <v>41</v>
      </c>
      <c r="D115" s="202"/>
      <c r="E115" s="202"/>
      <c r="F115" s="223" t="s">
        <v>1258</v>
      </c>
      <c r="G115" s="202"/>
      <c r="H115" s="202" t="s">
        <v>1302</v>
      </c>
      <c r="I115" s="202" t="s">
        <v>1293</v>
      </c>
      <c r="J115" s="202"/>
      <c r="K115" s="214"/>
    </row>
    <row r="116" spans="2:11" customFormat="1" ht="15" customHeight="1" x14ac:dyDescent="0.2">
      <c r="B116" s="225"/>
      <c r="C116" s="202" t="s">
        <v>51</v>
      </c>
      <c r="D116" s="202"/>
      <c r="E116" s="202"/>
      <c r="F116" s="223" t="s">
        <v>1258</v>
      </c>
      <c r="G116" s="202"/>
      <c r="H116" s="202" t="s">
        <v>1303</v>
      </c>
      <c r="I116" s="202" t="s">
        <v>1293</v>
      </c>
      <c r="J116" s="202"/>
      <c r="K116" s="214"/>
    </row>
    <row r="117" spans="2:11" customFormat="1" ht="15" customHeight="1" x14ac:dyDescent="0.2">
      <c r="B117" s="225"/>
      <c r="C117" s="202" t="s">
        <v>60</v>
      </c>
      <c r="D117" s="202"/>
      <c r="E117" s="202"/>
      <c r="F117" s="223" t="s">
        <v>1258</v>
      </c>
      <c r="G117" s="202"/>
      <c r="H117" s="202" t="s">
        <v>1304</v>
      </c>
      <c r="I117" s="202" t="s">
        <v>1305</v>
      </c>
      <c r="J117" s="202"/>
      <c r="K117" s="214"/>
    </row>
    <row r="118" spans="2:11" customFormat="1" ht="15" customHeight="1" x14ac:dyDescent="0.2">
      <c r="B118" s="226"/>
      <c r="C118" s="232"/>
      <c r="D118" s="232"/>
      <c r="E118" s="232"/>
      <c r="F118" s="232"/>
      <c r="G118" s="232"/>
      <c r="H118" s="232"/>
      <c r="I118" s="232"/>
      <c r="J118" s="232"/>
      <c r="K118" s="228"/>
    </row>
    <row r="119" spans="2:11" customFormat="1" ht="18.75" customHeight="1" x14ac:dyDescent="0.2">
      <c r="B119" s="233"/>
      <c r="C119" s="234"/>
      <c r="D119" s="234"/>
      <c r="E119" s="234"/>
      <c r="F119" s="235"/>
      <c r="G119" s="234"/>
      <c r="H119" s="234"/>
      <c r="I119" s="234"/>
      <c r="J119" s="234"/>
      <c r="K119" s="233"/>
    </row>
    <row r="120" spans="2:11" customFormat="1" ht="18.75" customHeight="1" x14ac:dyDescent="0.2">
      <c r="B120" s="209"/>
      <c r="C120" s="209"/>
      <c r="D120" s="209"/>
      <c r="E120" s="209"/>
      <c r="F120" s="209"/>
      <c r="G120" s="209"/>
      <c r="H120" s="209"/>
      <c r="I120" s="209"/>
      <c r="J120" s="209"/>
      <c r="K120" s="209"/>
    </row>
    <row r="121" spans="2:11" customFormat="1" ht="7.5" customHeight="1" x14ac:dyDescent="0.2">
      <c r="B121" s="236"/>
      <c r="C121" s="237"/>
      <c r="D121" s="237"/>
      <c r="E121" s="237"/>
      <c r="F121" s="237"/>
      <c r="G121" s="237"/>
      <c r="H121" s="237"/>
      <c r="I121" s="237"/>
      <c r="J121" s="237"/>
      <c r="K121" s="238"/>
    </row>
    <row r="122" spans="2:11" customFormat="1" ht="45" customHeight="1" x14ac:dyDescent="0.2">
      <c r="B122" s="239"/>
      <c r="C122" s="322" t="s">
        <v>1306</v>
      </c>
      <c r="D122" s="322"/>
      <c r="E122" s="322"/>
      <c r="F122" s="322"/>
      <c r="G122" s="322"/>
      <c r="H122" s="322"/>
      <c r="I122" s="322"/>
      <c r="J122" s="322"/>
      <c r="K122" s="240"/>
    </row>
    <row r="123" spans="2:11" customFormat="1" ht="17.25" customHeight="1" x14ac:dyDescent="0.2">
      <c r="B123" s="241"/>
      <c r="C123" s="215" t="s">
        <v>1252</v>
      </c>
      <c r="D123" s="215"/>
      <c r="E123" s="215"/>
      <c r="F123" s="215" t="s">
        <v>1253</v>
      </c>
      <c r="G123" s="216"/>
      <c r="H123" s="215" t="s">
        <v>57</v>
      </c>
      <c r="I123" s="215" t="s">
        <v>60</v>
      </c>
      <c r="J123" s="215" t="s">
        <v>1254</v>
      </c>
      <c r="K123" s="242"/>
    </row>
    <row r="124" spans="2:11" customFormat="1" ht="17.25" customHeight="1" x14ac:dyDescent="0.2">
      <c r="B124" s="241"/>
      <c r="C124" s="217" t="s">
        <v>1255</v>
      </c>
      <c r="D124" s="217"/>
      <c r="E124" s="217"/>
      <c r="F124" s="218" t="s">
        <v>1256</v>
      </c>
      <c r="G124" s="219"/>
      <c r="H124" s="217"/>
      <c r="I124" s="217"/>
      <c r="J124" s="217" t="s">
        <v>1257</v>
      </c>
      <c r="K124" s="242"/>
    </row>
    <row r="125" spans="2:11" customFormat="1" ht="5.25" customHeight="1" x14ac:dyDescent="0.2">
      <c r="B125" s="243"/>
      <c r="C125" s="220"/>
      <c r="D125" s="220"/>
      <c r="E125" s="220"/>
      <c r="F125" s="220"/>
      <c r="G125" s="244"/>
      <c r="H125" s="220"/>
      <c r="I125" s="220"/>
      <c r="J125" s="220"/>
      <c r="K125" s="245"/>
    </row>
    <row r="126" spans="2:11" customFormat="1" ht="15" customHeight="1" x14ac:dyDescent="0.2">
      <c r="B126" s="243"/>
      <c r="C126" s="202" t="s">
        <v>1261</v>
      </c>
      <c r="D126" s="222"/>
      <c r="E126" s="222"/>
      <c r="F126" s="223" t="s">
        <v>1258</v>
      </c>
      <c r="G126" s="202"/>
      <c r="H126" s="202" t="s">
        <v>1298</v>
      </c>
      <c r="I126" s="202" t="s">
        <v>1260</v>
      </c>
      <c r="J126" s="202">
        <v>120</v>
      </c>
      <c r="K126" s="246"/>
    </row>
    <row r="127" spans="2:11" customFormat="1" ht="15" customHeight="1" x14ac:dyDescent="0.2">
      <c r="B127" s="243"/>
      <c r="C127" s="202" t="s">
        <v>1307</v>
      </c>
      <c r="D127" s="202"/>
      <c r="E127" s="202"/>
      <c r="F127" s="223" t="s">
        <v>1258</v>
      </c>
      <c r="G127" s="202"/>
      <c r="H127" s="202" t="s">
        <v>1308</v>
      </c>
      <c r="I127" s="202" t="s">
        <v>1260</v>
      </c>
      <c r="J127" s="202" t="s">
        <v>1309</v>
      </c>
      <c r="K127" s="246"/>
    </row>
    <row r="128" spans="2:11" customFormat="1" ht="15" customHeight="1" x14ac:dyDescent="0.2">
      <c r="B128" s="243"/>
      <c r="C128" s="202" t="s">
        <v>87</v>
      </c>
      <c r="D128" s="202"/>
      <c r="E128" s="202"/>
      <c r="F128" s="223" t="s">
        <v>1258</v>
      </c>
      <c r="G128" s="202"/>
      <c r="H128" s="202" t="s">
        <v>1310</v>
      </c>
      <c r="I128" s="202" t="s">
        <v>1260</v>
      </c>
      <c r="J128" s="202" t="s">
        <v>1309</v>
      </c>
      <c r="K128" s="246"/>
    </row>
    <row r="129" spans="2:11" customFormat="1" ht="15" customHeight="1" x14ac:dyDescent="0.2">
      <c r="B129" s="243"/>
      <c r="C129" s="202" t="s">
        <v>1269</v>
      </c>
      <c r="D129" s="202"/>
      <c r="E129" s="202"/>
      <c r="F129" s="223" t="s">
        <v>1264</v>
      </c>
      <c r="G129" s="202"/>
      <c r="H129" s="202" t="s">
        <v>1270</v>
      </c>
      <c r="I129" s="202" t="s">
        <v>1260</v>
      </c>
      <c r="J129" s="202">
        <v>15</v>
      </c>
      <c r="K129" s="246"/>
    </row>
    <row r="130" spans="2:11" customFormat="1" ht="15" customHeight="1" x14ac:dyDescent="0.2">
      <c r="B130" s="243"/>
      <c r="C130" s="202" t="s">
        <v>1271</v>
      </c>
      <c r="D130" s="202"/>
      <c r="E130" s="202"/>
      <c r="F130" s="223" t="s">
        <v>1264</v>
      </c>
      <c r="G130" s="202"/>
      <c r="H130" s="202" t="s">
        <v>1272</v>
      </c>
      <c r="I130" s="202" t="s">
        <v>1260</v>
      </c>
      <c r="J130" s="202">
        <v>15</v>
      </c>
      <c r="K130" s="246"/>
    </row>
    <row r="131" spans="2:11" customFormat="1" ht="15" customHeight="1" x14ac:dyDescent="0.2">
      <c r="B131" s="243"/>
      <c r="C131" s="202" t="s">
        <v>1273</v>
      </c>
      <c r="D131" s="202"/>
      <c r="E131" s="202"/>
      <c r="F131" s="223" t="s">
        <v>1264</v>
      </c>
      <c r="G131" s="202"/>
      <c r="H131" s="202" t="s">
        <v>1274</v>
      </c>
      <c r="I131" s="202" t="s">
        <v>1260</v>
      </c>
      <c r="J131" s="202">
        <v>20</v>
      </c>
      <c r="K131" s="246"/>
    </row>
    <row r="132" spans="2:11" customFormat="1" ht="15" customHeight="1" x14ac:dyDescent="0.2">
      <c r="B132" s="243"/>
      <c r="C132" s="202" t="s">
        <v>1275</v>
      </c>
      <c r="D132" s="202"/>
      <c r="E132" s="202"/>
      <c r="F132" s="223" t="s">
        <v>1264</v>
      </c>
      <c r="G132" s="202"/>
      <c r="H132" s="202" t="s">
        <v>1276</v>
      </c>
      <c r="I132" s="202" t="s">
        <v>1260</v>
      </c>
      <c r="J132" s="202">
        <v>20</v>
      </c>
      <c r="K132" s="246"/>
    </row>
    <row r="133" spans="2:11" customFormat="1" ht="15" customHeight="1" x14ac:dyDescent="0.2">
      <c r="B133" s="243"/>
      <c r="C133" s="202" t="s">
        <v>1263</v>
      </c>
      <c r="D133" s="202"/>
      <c r="E133" s="202"/>
      <c r="F133" s="223" t="s">
        <v>1264</v>
      </c>
      <c r="G133" s="202"/>
      <c r="H133" s="202" t="s">
        <v>1298</v>
      </c>
      <c r="I133" s="202" t="s">
        <v>1260</v>
      </c>
      <c r="J133" s="202">
        <v>50</v>
      </c>
      <c r="K133" s="246"/>
    </row>
    <row r="134" spans="2:11" customFormat="1" ht="15" customHeight="1" x14ac:dyDescent="0.2">
      <c r="B134" s="243"/>
      <c r="C134" s="202" t="s">
        <v>1277</v>
      </c>
      <c r="D134" s="202"/>
      <c r="E134" s="202"/>
      <c r="F134" s="223" t="s">
        <v>1264</v>
      </c>
      <c r="G134" s="202"/>
      <c r="H134" s="202" t="s">
        <v>1298</v>
      </c>
      <c r="I134" s="202" t="s">
        <v>1260</v>
      </c>
      <c r="J134" s="202">
        <v>50</v>
      </c>
      <c r="K134" s="246"/>
    </row>
    <row r="135" spans="2:11" customFormat="1" ht="15" customHeight="1" x14ac:dyDescent="0.2">
      <c r="B135" s="243"/>
      <c r="C135" s="202" t="s">
        <v>1283</v>
      </c>
      <c r="D135" s="202"/>
      <c r="E135" s="202"/>
      <c r="F135" s="223" t="s">
        <v>1264</v>
      </c>
      <c r="G135" s="202"/>
      <c r="H135" s="202" t="s">
        <v>1298</v>
      </c>
      <c r="I135" s="202" t="s">
        <v>1260</v>
      </c>
      <c r="J135" s="202">
        <v>50</v>
      </c>
      <c r="K135" s="246"/>
    </row>
    <row r="136" spans="2:11" customFormat="1" ht="15" customHeight="1" x14ac:dyDescent="0.2">
      <c r="B136" s="243"/>
      <c r="C136" s="202" t="s">
        <v>1285</v>
      </c>
      <c r="D136" s="202"/>
      <c r="E136" s="202"/>
      <c r="F136" s="223" t="s">
        <v>1264</v>
      </c>
      <c r="G136" s="202"/>
      <c r="H136" s="202" t="s">
        <v>1298</v>
      </c>
      <c r="I136" s="202" t="s">
        <v>1260</v>
      </c>
      <c r="J136" s="202">
        <v>50</v>
      </c>
      <c r="K136" s="246"/>
    </row>
    <row r="137" spans="2:11" customFormat="1" ht="15" customHeight="1" x14ac:dyDescent="0.2">
      <c r="B137" s="243"/>
      <c r="C137" s="202" t="s">
        <v>1286</v>
      </c>
      <c r="D137" s="202"/>
      <c r="E137" s="202"/>
      <c r="F137" s="223" t="s">
        <v>1264</v>
      </c>
      <c r="G137" s="202"/>
      <c r="H137" s="202" t="s">
        <v>1311</v>
      </c>
      <c r="I137" s="202" t="s">
        <v>1260</v>
      </c>
      <c r="J137" s="202">
        <v>255</v>
      </c>
      <c r="K137" s="246"/>
    </row>
    <row r="138" spans="2:11" customFormat="1" ht="15" customHeight="1" x14ac:dyDescent="0.2">
      <c r="B138" s="243"/>
      <c r="C138" s="202" t="s">
        <v>1288</v>
      </c>
      <c r="D138" s="202"/>
      <c r="E138" s="202"/>
      <c r="F138" s="223" t="s">
        <v>1258</v>
      </c>
      <c r="G138" s="202"/>
      <c r="H138" s="202" t="s">
        <v>1312</v>
      </c>
      <c r="I138" s="202" t="s">
        <v>1290</v>
      </c>
      <c r="J138" s="202"/>
      <c r="K138" s="246"/>
    </row>
    <row r="139" spans="2:11" customFormat="1" ht="15" customHeight="1" x14ac:dyDescent="0.2">
      <c r="B139" s="243"/>
      <c r="C139" s="202" t="s">
        <v>1291</v>
      </c>
      <c r="D139" s="202"/>
      <c r="E139" s="202"/>
      <c r="F139" s="223" t="s">
        <v>1258</v>
      </c>
      <c r="G139" s="202"/>
      <c r="H139" s="202" t="s">
        <v>1313</v>
      </c>
      <c r="I139" s="202" t="s">
        <v>1293</v>
      </c>
      <c r="J139" s="202"/>
      <c r="K139" s="246"/>
    </row>
    <row r="140" spans="2:11" customFormat="1" ht="15" customHeight="1" x14ac:dyDescent="0.2">
      <c r="B140" s="243"/>
      <c r="C140" s="202" t="s">
        <v>1294</v>
      </c>
      <c r="D140" s="202"/>
      <c r="E140" s="202"/>
      <c r="F140" s="223" t="s">
        <v>1258</v>
      </c>
      <c r="G140" s="202"/>
      <c r="H140" s="202" t="s">
        <v>1294</v>
      </c>
      <c r="I140" s="202" t="s">
        <v>1293</v>
      </c>
      <c r="J140" s="202"/>
      <c r="K140" s="246"/>
    </row>
    <row r="141" spans="2:11" customFormat="1" ht="15" customHeight="1" x14ac:dyDescent="0.2">
      <c r="B141" s="243"/>
      <c r="C141" s="202" t="s">
        <v>41</v>
      </c>
      <c r="D141" s="202"/>
      <c r="E141" s="202"/>
      <c r="F141" s="223" t="s">
        <v>1258</v>
      </c>
      <c r="G141" s="202"/>
      <c r="H141" s="202" t="s">
        <v>1314</v>
      </c>
      <c r="I141" s="202" t="s">
        <v>1293</v>
      </c>
      <c r="J141" s="202"/>
      <c r="K141" s="246"/>
    </row>
    <row r="142" spans="2:11" customFormat="1" ht="15" customHeight="1" x14ac:dyDescent="0.2">
      <c r="B142" s="243"/>
      <c r="C142" s="202" t="s">
        <v>1315</v>
      </c>
      <c r="D142" s="202"/>
      <c r="E142" s="202"/>
      <c r="F142" s="223" t="s">
        <v>1258</v>
      </c>
      <c r="G142" s="202"/>
      <c r="H142" s="202" t="s">
        <v>1316</v>
      </c>
      <c r="I142" s="202" t="s">
        <v>1293</v>
      </c>
      <c r="J142" s="202"/>
      <c r="K142" s="246"/>
    </row>
    <row r="143" spans="2:11" customFormat="1" ht="15" customHeight="1" x14ac:dyDescent="0.2">
      <c r="B143" s="247"/>
      <c r="C143" s="248"/>
      <c r="D143" s="248"/>
      <c r="E143" s="248"/>
      <c r="F143" s="248"/>
      <c r="G143" s="248"/>
      <c r="H143" s="248"/>
      <c r="I143" s="248"/>
      <c r="J143" s="248"/>
      <c r="K143" s="249"/>
    </row>
    <row r="144" spans="2:11" customFormat="1" ht="18.75" customHeight="1" x14ac:dyDescent="0.2">
      <c r="B144" s="234"/>
      <c r="C144" s="234"/>
      <c r="D144" s="234"/>
      <c r="E144" s="234"/>
      <c r="F144" s="235"/>
      <c r="G144" s="234"/>
      <c r="H144" s="234"/>
      <c r="I144" s="234"/>
      <c r="J144" s="234"/>
      <c r="K144" s="234"/>
    </row>
    <row r="145" spans="2:11" customFormat="1" ht="18.75" customHeight="1" x14ac:dyDescent="0.2">
      <c r="B145" s="209"/>
      <c r="C145" s="209"/>
      <c r="D145" s="209"/>
      <c r="E145" s="209"/>
      <c r="F145" s="209"/>
      <c r="G145" s="209"/>
      <c r="H145" s="209"/>
      <c r="I145" s="209"/>
      <c r="J145" s="209"/>
      <c r="K145" s="209"/>
    </row>
    <row r="146" spans="2:11" customFormat="1" ht="7.5" customHeight="1" x14ac:dyDescent="0.2">
      <c r="B146" s="210"/>
      <c r="C146" s="211"/>
      <c r="D146" s="211"/>
      <c r="E146" s="211"/>
      <c r="F146" s="211"/>
      <c r="G146" s="211"/>
      <c r="H146" s="211"/>
      <c r="I146" s="211"/>
      <c r="J146" s="211"/>
      <c r="K146" s="212"/>
    </row>
    <row r="147" spans="2:11" customFormat="1" ht="45" customHeight="1" x14ac:dyDescent="0.2">
      <c r="B147" s="213"/>
      <c r="C147" s="324" t="s">
        <v>1317</v>
      </c>
      <c r="D147" s="324"/>
      <c r="E147" s="324"/>
      <c r="F147" s="324"/>
      <c r="G147" s="324"/>
      <c r="H147" s="324"/>
      <c r="I147" s="324"/>
      <c r="J147" s="324"/>
      <c r="K147" s="214"/>
    </row>
    <row r="148" spans="2:11" customFormat="1" ht="17.25" customHeight="1" x14ac:dyDescent="0.2">
      <c r="B148" s="213"/>
      <c r="C148" s="215" t="s">
        <v>1252</v>
      </c>
      <c r="D148" s="215"/>
      <c r="E148" s="215"/>
      <c r="F148" s="215" t="s">
        <v>1253</v>
      </c>
      <c r="G148" s="216"/>
      <c r="H148" s="215" t="s">
        <v>57</v>
      </c>
      <c r="I148" s="215" t="s">
        <v>60</v>
      </c>
      <c r="J148" s="215" t="s">
        <v>1254</v>
      </c>
      <c r="K148" s="214"/>
    </row>
    <row r="149" spans="2:11" customFormat="1" ht="17.25" customHeight="1" x14ac:dyDescent="0.2">
      <c r="B149" s="213"/>
      <c r="C149" s="217" t="s">
        <v>1255</v>
      </c>
      <c r="D149" s="217"/>
      <c r="E149" s="217"/>
      <c r="F149" s="218" t="s">
        <v>1256</v>
      </c>
      <c r="G149" s="219"/>
      <c r="H149" s="217"/>
      <c r="I149" s="217"/>
      <c r="J149" s="217" t="s">
        <v>1257</v>
      </c>
      <c r="K149" s="214"/>
    </row>
    <row r="150" spans="2:11" customFormat="1" ht="5.25" customHeight="1" x14ac:dyDescent="0.2">
      <c r="B150" s="225"/>
      <c r="C150" s="220"/>
      <c r="D150" s="220"/>
      <c r="E150" s="220"/>
      <c r="F150" s="220"/>
      <c r="G150" s="221"/>
      <c r="H150" s="220"/>
      <c r="I150" s="220"/>
      <c r="J150" s="220"/>
      <c r="K150" s="246"/>
    </row>
    <row r="151" spans="2:11" customFormat="1" ht="15" customHeight="1" x14ac:dyDescent="0.2">
      <c r="B151" s="225"/>
      <c r="C151" s="250" t="s">
        <v>1261</v>
      </c>
      <c r="D151" s="202"/>
      <c r="E151" s="202"/>
      <c r="F151" s="251" t="s">
        <v>1258</v>
      </c>
      <c r="G151" s="202"/>
      <c r="H151" s="250" t="s">
        <v>1298</v>
      </c>
      <c r="I151" s="250" t="s">
        <v>1260</v>
      </c>
      <c r="J151" s="250">
        <v>120</v>
      </c>
      <c r="K151" s="246"/>
    </row>
    <row r="152" spans="2:11" customFormat="1" ht="15" customHeight="1" x14ac:dyDescent="0.2">
      <c r="B152" s="225"/>
      <c r="C152" s="250" t="s">
        <v>1307</v>
      </c>
      <c r="D152" s="202"/>
      <c r="E152" s="202"/>
      <c r="F152" s="251" t="s">
        <v>1258</v>
      </c>
      <c r="G152" s="202"/>
      <c r="H152" s="250" t="s">
        <v>1318</v>
      </c>
      <c r="I152" s="250" t="s">
        <v>1260</v>
      </c>
      <c r="J152" s="250" t="s">
        <v>1309</v>
      </c>
      <c r="K152" s="246"/>
    </row>
    <row r="153" spans="2:11" customFormat="1" ht="15" customHeight="1" x14ac:dyDescent="0.2">
      <c r="B153" s="225"/>
      <c r="C153" s="250" t="s">
        <v>87</v>
      </c>
      <c r="D153" s="202"/>
      <c r="E153" s="202"/>
      <c r="F153" s="251" t="s">
        <v>1258</v>
      </c>
      <c r="G153" s="202"/>
      <c r="H153" s="250" t="s">
        <v>1319</v>
      </c>
      <c r="I153" s="250" t="s">
        <v>1260</v>
      </c>
      <c r="J153" s="250" t="s">
        <v>1309</v>
      </c>
      <c r="K153" s="246"/>
    </row>
    <row r="154" spans="2:11" customFormat="1" ht="15" customHeight="1" x14ac:dyDescent="0.2">
      <c r="B154" s="225"/>
      <c r="C154" s="250" t="s">
        <v>1263</v>
      </c>
      <c r="D154" s="202"/>
      <c r="E154" s="202"/>
      <c r="F154" s="251" t="s">
        <v>1264</v>
      </c>
      <c r="G154" s="202"/>
      <c r="H154" s="250" t="s">
        <v>1298</v>
      </c>
      <c r="I154" s="250" t="s">
        <v>1260</v>
      </c>
      <c r="J154" s="250">
        <v>50</v>
      </c>
      <c r="K154" s="246"/>
    </row>
    <row r="155" spans="2:11" customFormat="1" ht="15" customHeight="1" x14ac:dyDescent="0.2">
      <c r="B155" s="225"/>
      <c r="C155" s="250" t="s">
        <v>1266</v>
      </c>
      <c r="D155" s="202"/>
      <c r="E155" s="202"/>
      <c r="F155" s="251" t="s">
        <v>1258</v>
      </c>
      <c r="G155" s="202"/>
      <c r="H155" s="250" t="s">
        <v>1298</v>
      </c>
      <c r="I155" s="250" t="s">
        <v>1268</v>
      </c>
      <c r="J155" s="250"/>
      <c r="K155" s="246"/>
    </row>
    <row r="156" spans="2:11" customFormat="1" ht="15" customHeight="1" x14ac:dyDescent="0.2">
      <c r="B156" s="225"/>
      <c r="C156" s="250" t="s">
        <v>1277</v>
      </c>
      <c r="D156" s="202"/>
      <c r="E156" s="202"/>
      <c r="F156" s="251" t="s">
        <v>1264</v>
      </c>
      <c r="G156" s="202"/>
      <c r="H156" s="250" t="s">
        <v>1298</v>
      </c>
      <c r="I156" s="250" t="s">
        <v>1260</v>
      </c>
      <c r="J156" s="250">
        <v>50</v>
      </c>
      <c r="K156" s="246"/>
    </row>
    <row r="157" spans="2:11" customFormat="1" ht="15" customHeight="1" x14ac:dyDescent="0.2">
      <c r="B157" s="225"/>
      <c r="C157" s="250" t="s">
        <v>1285</v>
      </c>
      <c r="D157" s="202"/>
      <c r="E157" s="202"/>
      <c r="F157" s="251" t="s">
        <v>1264</v>
      </c>
      <c r="G157" s="202"/>
      <c r="H157" s="250" t="s">
        <v>1298</v>
      </c>
      <c r="I157" s="250" t="s">
        <v>1260</v>
      </c>
      <c r="J157" s="250">
        <v>50</v>
      </c>
      <c r="K157" s="246"/>
    </row>
    <row r="158" spans="2:11" customFormat="1" ht="15" customHeight="1" x14ac:dyDescent="0.2">
      <c r="B158" s="225"/>
      <c r="C158" s="250" t="s">
        <v>1283</v>
      </c>
      <c r="D158" s="202"/>
      <c r="E158" s="202"/>
      <c r="F158" s="251" t="s">
        <v>1264</v>
      </c>
      <c r="G158" s="202"/>
      <c r="H158" s="250" t="s">
        <v>1298</v>
      </c>
      <c r="I158" s="250" t="s">
        <v>1260</v>
      </c>
      <c r="J158" s="250">
        <v>50</v>
      </c>
      <c r="K158" s="246"/>
    </row>
    <row r="159" spans="2:11" customFormat="1" ht="15" customHeight="1" x14ac:dyDescent="0.2">
      <c r="B159" s="225"/>
      <c r="C159" s="250" t="s">
        <v>112</v>
      </c>
      <c r="D159" s="202"/>
      <c r="E159" s="202"/>
      <c r="F159" s="251" t="s">
        <v>1258</v>
      </c>
      <c r="G159" s="202"/>
      <c r="H159" s="250" t="s">
        <v>1320</v>
      </c>
      <c r="I159" s="250" t="s">
        <v>1260</v>
      </c>
      <c r="J159" s="250" t="s">
        <v>1321</v>
      </c>
      <c r="K159" s="246"/>
    </row>
    <row r="160" spans="2:11" customFormat="1" ht="15" customHeight="1" x14ac:dyDescent="0.2">
      <c r="B160" s="225"/>
      <c r="C160" s="250" t="s">
        <v>1322</v>
      </c>
      <c r="D160" s="202"/>
      <c r="E160" s="202"/>
      <c r="F160" s="251" t="s">
        <v>1258</v>
      </c>
      <c r="G160" s="202"/>
      <c r="H160" s="250" t="s">
        <v>1323</v>
      </c>
      <c r="I160" s="250" t="s">
        <v>1293</v>
      </c>
      <c r="J160" s="250"/>
      <c r="K160" s="246"/>
    </row>
    <row r="161" spans="2:11" customFormat="1" ht="15" customHeight="1" x14ac:dyDescent="0.2">
      <c r="B161" s="252"/>
      <c r="C161" s="232"/>
      <c r="D161" s="232"/>
      <c r="E161" s="232"/>
      <c r="F161" s="232"/>
      <c r="G161" s="232"/>
      <c r="H161" s="232"/>
      <c r="I161" s="232"/>
      <c r="J161" s="232"/>
      <c r="K161" s="253"/>
    </row>
    <row r="162" spans="2:11" customFormat="1" ht="18.75" customHeight="1" x14ac:dyDescent="0.2">
      <c r="B162" s="234"/>
      <c r="C162" s="244"/>
      <c r="D162" s="244"/>
      <c r="E162" s="244"/>
      <c r="F162" s="254"/>
      <c r="G162" s="244"/>
      <c r="H162" s="244"/>
      <c r="I162" s="244"/>
      <c r="J162" s="244"/>
      <c r="K162" s="234"/>
    </row>
    <row r="163" spans="2:11" customFormat="1" ht="18.75" customHeight="1" x14ac:dyDescent="0.2">
      <c r="B163" s="209"/>
      <c r="C163" s="209"/>
      <c r="D163" s="209"/>
      <c r="E163" s="209"/>
      <c r="F163" s="209"/>
      <c r="G163" s="209"/>
      <c r="H163" s="209"/>
      <c r="I163" s="209"/>
      <c r="J163" s="209"/>
      <c r="K163" s="209"/>
    </row>
    <row r="164" spans="2:11" customFormat="1" ht="7.5" customHeight="1" x14ac:dyDescent="0.2">
      <c r="B164" s="191"/>
      <c r="C164" s="192"/>
      <c r="D164" s="192"/>
      <c r="E164" s="192"/>
      <c r="F164" s="192"/>
      <c r="G164" s="192"/>
      <c r="H164" s="192"/>
      <c r="I164" s="192"/>
      <c r="J164" s="192"/>
      <c r="K164" s="193"/>
    </row>
    <row r="165" spans="2:11" customFormat="1" ht="45" customHeight="1" x14ac:dyDescent="0.2">
      <c r="B165" s="194"/>
      <c r="C165" s="322" t="s">
        <v>1324</v>
      </c>
      <c r="D165" s="322"/>
      <c r="E165" s="322"/>
      <c r="F165" s="322"/>
      <c r="G165" s="322"/>
      <c r="H165" s="322"/>
      <c r="I165" s="322"/>
      <c r="J165" s="322"/>
      <c r="K165" s="195"/>
    </row>
    <row r="166" spans="2:11" customFormat="1" ht="17.25" customHeight="1" x14ac:dyDescent="0.2">
      <c r="B166" s="194"/>
      <c r="C166" s="215" t="s">
        <v>1252</v>
      </c>
      <c r="D166" s="215"/>
      <c r="E166" s="215"/>
      <c r="F166" s="215" t="s">
        <v>1253</v>
      </c>
      <c r="G166" s="255"/>
      <c r="H166" s="256" t="s">
        <v>57</v>
      </c>
      <c r="I166" s="256" t="s">
        <v>60</v>
      </c>
      <c r="J166" s="215" t="s">
        <v>1254</v>
      </c>
      <c r="K166" s="195"/>
    </row>
    <row r="167" spans="2:11" customFormat="1" ht="17.25" customHeight="1" x14ac:dyDescent="0.2">
      <c r="B167" s="196"/>
      <c r="C167" s="217" t="s">
        <v>1255</v>
      </c>
      <c r="D167" s="217"/>
      <c r="E167" s="217"/>
      <c r="F167" s="218" t="s">
        <v>1256</v>
      </c>
      <c r="G167" s="257"/>
      <c r="H167" s="258"/>
      <c r="I167" s="258"/>
      <c r="J167" s="217" t="s">
        <v>1257</v>
      </c>
      <c r="K167" s="197"/>
    </row>
    <row r="168" spans="2:11" customFormat="1" ht="5.25" customHeight="1" x14ac:dyDescent="0.2">
      <c r="B168" s="225"/>
      <c r="C168" s="220"/>
      <c r="D168" s="220"/>
      <c r="E168" s="220"/>
      <c r="F168" s="220"/>
      <c r="G168" s="221"/>
      <c r="H168" s="220"/>
      <c r="I168" s="220"/>
      <c r="J168" s="220"/>
      <c r="K168" s="246"/>
    </row>
    <row r="169" spans="2:11" customFormat="1" ht="15" customHeight="1" x14ac:dyDescent="0.2">
      <c r="B169" s="225"/>
      <c r="C169" s="202" t="s">
        <v>1261</v>
      </c>
      <c r="D169" s="202"/>
      <c r="E169" s="202"/>
      <c r="F169" s="223" t="s">
        <v>1258</v>
      </c>
      <c r="G169" s="202"/>
      <c r="H169" s="202" t="s">
        <v>1298</v>
      </c>
      <c r="I169" s="202" t="s">
        <v>1260</v>
      </c>
      <c r="J169" s="202">
        <v>120</v>
      </c>
      <c r="K169" s="246"/>
    </row>
    <row r="170" spans="2:11" customFormat="1" ht="15" customHeight="1" x14ac:dyDescent="0.2">
      <c r="B170" s="225"/>
      <c r="C170" s="202" t="s">
        <v>1307</v>
      </c>
      <c r="D170" s="202"/>
      <c r="E170" s="202"/>
      <c r="F170" s="223" t="s">
        <v>1258</v>
      </c>
      <c r="G170" s="202"/>
      <c r="H170" s="202" t="s">
        <v>1308</v>
      </c>
      <c r="I170" s="202" t="s">
        <v>1260</v>
      </c>
      <c r="J170" s="202" t="s">
        <v>1309</v>
      </c>
      <c r="K170" s="246"/>
    </row>
    <row r="171" spans="2:11" customFormat="1" ht="15" customHeight="1" x14ac:dyDescent="0.2">
      <c r="B171" s="225"/>
      <c r="C171" s="202" t="s">
        <v>87</v>
      </c>
      <c r="D171" s="202"/>
      <c r="E171" s="202"/>
      <c r="F171" s="223" t="s">
        <v>1258</v>
      </c>
      <c r="G171" s="202"/>
      <c r="H171" s="202" t="s">
        <v>1325</v>
      </c>
      <c r="I171" s="202" t="s">
        <v>1260</v>
      </c>
      <c r="J171" s="202" t="s">
        <v>1309</v>
      </c>
      <c r="K171" s="246"/>
    </row>
    <row r="172" spans="2:11" customFormat="1" ht="15" customHeight="1" x14ac:dyDescent="0.2">
      <c r="B172" s="225"/>
      <c r="C172" s="202" t="s">
        <v>1263</v>
      </c>
      <c r="D172" s="202"/>
      <c r="E172" s="202"/>
      <c r="F172" s="223" t="s">
        <v>1264</v>
      </c>
      <c r="G172" s="202"/>
      <c r="H172" s="202" t="s">
        <v>1325</v>
      </c>
      <c r="I172" s="202" t="s">
        <v>1260</v>
      </c>
      <c r="J172" s="202">
        <v>50</v>
      </c>
      <c r="K172" s="246"/>
    </row>
    <row r="173" spans="2:11" customFormat="1" ht="15" customHeight="1" x14ac:dyDescent="0.2">
      <c r="B173" s="225"/>
      <c r="C173" s="202" t="s">
        <v>1266</v>
      </c>
      <c r="D173" s="202"/>
      <c r="E173" s="202"/>
      <c r="F173" s="223" t="s">
        <v>1258</v>
      </c>
      <c r="G173" s="202"/>
      <c r="H173" s="202" t="s">
        <v>1325</v>
      </c>
      <c r="I173" s="202" t="s">
        <v>1268</v>
      </c>
      <c r="J173" s="202"/>
      <c r="K173" s="246"/>
    </row>
    <row r="174" spans="2:11" customFormat="1" ht="15" customHeight="1" x14ac:dyDescent="0.2">
      <c r="B174" s="225"/>
      <c r="C174" s="202" t="s">
        <v>1277</v>
      </c>
      <c r="D174" s="202"/>
      <c r="E174" s="202"/>
      <c r="F174" s="223" t="s">
        <v>1264</v>
      </c>
      <c r="G174" s="202"/>
      <c r="H174" s="202" t="s">
        <v>1325</v>
      </c>
      <c r="I174" s="202" t="s">
        <v>1260</v>
      </c>
      <c r="J174" s="202">
        <v>50</v>
      </c>
      <c r="K174" s="246"/>
    </row>
    <row r="175" spans="2:11" customFormat="1" ht="15" customHeight="1" x14ac:dyDescent="0.2">
      <c r="B175" s="225"/>
      <c r="C175" s="202" t="s">
        <v>1285</v>
      </c>
      <c r="D175" s="202"/>
      <c r="E175" s="202"/>
      <c r="F175" s="223" t="s">
        <v>1264</v>
      </c>
      <c r="G175" s="202"/>
      <c r="H175" s="202" t="s">
        <v>1325</v>
      </c>
      <c r="I175" s="202" t="s">
        <v>1260</v>
      </c>
      <c r="J175" s="202">
        <v>50</v>
      </c>
      <c r="K175" s="246"/>
    </row>
    <row r="176" spans="2:11" customFormat="1" ht="15" customHeight="1" x14ac:dyDescent="0.2">
      <c r="B176" s="225"/>
      <c r="C176" s="202" t="s">
        <v>1283</v>
      </c>
      <c r="D176" s="202"/>
      <c r="E176" s="202"/>
      <c r="F176" s="223" t="s">
        <v>1264</v>
      </c>
      <c r="G176" s="202"/>
      <c r="H176" s="202" t="s">
        <v>1325</v>
      </c>
      <c r="I176" s="202" t="s">
        <v>1260</v>
      </c>
      <c r="J176" s="202">
        <v>50</v>
      </c>
      <c r="K176" s="246"/>
    </row>
    <row r="177" spans="2:11" customFormat="1" ht="15" customHeight="1" x14ac:dyDescent="0.2">
      <c r="B177" s="225"/>
      <c r="C177" s="202" t="s">
        <v>135</v>
      </c>
      <c r="D177" s="202"/>
      <c r="E177" s="202"/>
      <c r="F177" s="223" t="s">
        <v>1258</v>
      </c>
      <c r="G177" s="202"/>
      <c r="H177" s="202" t="s">
        <v>1326</v>
      </c>
      <c r="I177" s="202" t="s">
        <v>1327</v>
      </c>
      <c r="J177" s="202"/>
      <c r="K177" s="246"/>
    </row>
    <row r="178" spans="2:11" customFormat="1" ht="15" customHeight="1" x14ac:dyDescent="0.2">
      <c r="B178" s="225"/>
      <c r="C178" s="202" t="s">
        <v>60</v>
      </c>
      <c r="D178" s="202"/>
      <c r="E178" s="202"/>
      <c r="F178" s="223" t="s">
        <v>1258</v>
      </c>
      <c r="G178" s="202"/>
      <c r="H178" s="202" t="s">
        <v>1328</v>
      </c>
      <c r="I178" s="202" t="s">
        <v>1329</v>
      </c>
      <c r="J178" s="202">
        <v>1</v>
      </c>
      <c r="K178" s="246"/>
    </row>
    <row r="179" spans="2:11" customFormat="1" ht="15" customHeight="1" x14ac:dyDescent="0.2">
      <c r="B179" s="225"/>
      <c r="C179" s="202" t="s">
        <v>56</v>
      </c>
      <c r="D179" s="202"/>
      <c r="E179" s="202"/>
      <c r="F179" s="223" t="s">
        <v>1258</v>
      </c>
      <c r="G179" s="202"/>
      <c r="H179" s="202" t="s">
        <v>1330</v>
      </c>
      <c r="I179" s="202" t="s">
        <v>1260</v>
      </c>
      <c r="J179" s="202">
        <v>20</v>
      </c>
      <c r="K179" s="246"/>
    </row>
    <row r="180" spans="2:11" customFormat="1" ht="15" customHeight="1" x14ac:dyDescent="0.2">
      <c r="B180" s="225"/>
      <c r="C180" s="202" t="s">
        <v>57</v>
      </c>
      <c r="D180" s="202"/>
      <c r="E180" s="202"/>
      <c r="F180" s="223" t="s">
        <v>1258</v>
      </c>
      <c r="G180" s="202"/>
      <c r="H180" s="202" t="s">
        <v>1331</v>
      </c>
      <c r="I180" s="202" t="s">
        <v>1260</v>
      </c>
      <c r="J180" s="202">
        <v>255</v>
      </c>
      <c r="K180" s="246"/>
    </row>
    <row r="181" spans="2:11" customFormat="1" ht="15" customHeight="1" x14ac:dyDescent="0.2">
      <c r="B181" s="225"/>
      <c r="C181" s="202" t="s">
        <v>136</v>
      </c>
      <c r="D181" s="202"/>
      <c r="E181" s="202"/>
      <c r="F181" s="223" t="s">
        <v>1258</v>
      </c>
      <c r="G181" s="202"/>
      <c r="H181" s="202" t="s">
        <v>1222</v>
      </c>
      <c r="I181" s="202" t="s">
        <v>1260</v>
      </c>
      <c r="J181" s="202">
        <v>10</v>
      </c>
      <c r="K181" s="246"/>
    </row>
    <row r="182" spans="2:11" customFormat="1" ht="15" customHeight="1" x14ac:dyDescent="0.2">
      <c r="B182" s="225"/>
      <c r="C182" s="202" t="s">
        <v>137</v>
      </c>
      <c r="D182" s="202"/>
      <c r="E182" s="202"/>
      <c r="F182" s="223" t="s">
        <v>1258</v>
      </c>
      <c r="G182" s="202"/>
      <c r="H182" s="202" t="s">
        <v>1332</v>
      </c>
      <c r="I182" s="202" t="s">
        <v>1293</v>
      </c>
      <c r="J182" s="202"/>
      <c r="K182" s="246"/>
    </row>
    <row r="183" spans="2:11" customFormat="1" ht="15" customHeight="1" x14ac:dyDescent="0.2">
      <c r="B183" s="225"/>
      <c r="C183" s="202" t="s">
        <v>1333</v>
      </c>
      <c r="D183" s="202"/>
      <c r="E183" s="202"/>
      <c r="F183" s="223" t="s">
        <v>1258</v>
      </c>
      <c r="G183" s="202"/>
      <c r="H183" s="202" t="s">
        <v>1334</v>
      </c>
      <c r="I183" s="202" t="s">
        <v>1293</v>
      </c>
      <c r="J183" s="202"/>
      <c r="K183" s="246"/>
    </row>
    <row r="184" spans="2:11" customFormat="1" ht="15" customHeight="1" x14ac:dyDescent="0.2">
      <c r="B184" s="225"/>
      <c r="C184" s="202" t="s">
        <v>1322</v>
      </c>
      <c r="D184" s="202"/>
      <c r="E184" s="202"/>
      <c r="F184" s="223" t="s">
        <v>1258</v>
      </c>
      <c r="G184" s="202"/>
      <c r="H184" s="202" t="s">
        <v>1335</v>
      </c>
      <c r="I184" s="202" t="s">
        <v>1293</v>
      </c>
      <c r="J184" s="202"/>
      <c r="K184" s="246"/>
    </row>
    <row r="185" spans="2:11" customFormat="1" ht="15" customHeight="1" x14ac:dyDescent="0.2">
      <c r="B185" s="225"/>
      <c r="C185" s="202" t="s">
        <v>139</v>
      </c>
      <c r="D185" s="202"/>
      <c r="E185" s="202"/>
      <c r="F185" s="223" t="s">
        <v>1264</v>
      </c>
      <c r="G185" s="202"/>
      <c r="H185" s="202" t="s">
        <v>1336</v>
      </c>
      <c r="I185" s="202" t="s">
        <v>1260</v>
      </c>
      <c r="J185" s="202">
        <v>50</v>
      </c>
      <c r="K185" s="246"/>
    </row>
    <row r="186" spans="2:11" customFormat="1" ht="15" customHeight="1" x14ac:dyDescent="0.2">
      <c r="B186" s="225"/>
      <c r="C186" s="202" t="s">
        <v>1337</v>
      </c>
      <c r="D186" s="202"/>
      <c r="E186" s="202"/>
      <c r="F186" s="223" t="s">
        <v>1264</v>
      </c>
      <c r="G186" s="202"/>
      <c r="H186" s="202" t="s">
        <v>1338</v>
      </c>
      <c r="I186" s="202" t="s">
        <v>1339</v>
      </c>
      <c r="J186" s="202"/>
      <c r="K186" s="246"/>
    </row>
    <row r="187" spans="2:11" customFormat="1" ht="15" customHeight="1" x14ac:dyDescent="0.2">
      <c r="B187" s="225"/>
      <c r="C187" s="202" t="s">
        <v>1340</v>
      </c>
      <c r="D187" s="202"/>
      <c r="E187" s="202"/>
      <c r="F187" s="223" t="s">
        <v>1264</v>
      </c>
      <c r="G187" s="202"/>
      <c r="H187" s="202" t="s">
        <v>1341</v>
      </c>
      <c r="I187" s="202" t="s">
        <v>1339</v>
      </c>
      <c r="J187" s="202"/>
      <c r="K187" s="246"/>
    </row>
    <row r="188" spans="2:11" customFormat="1" ht="15" customHeight="1" x14ac:dyDescent="0.2">
      <c r="B188" s="225"/>
      <c r="C188" s="202" t="s">
        <v>1342</v>
      </c>
      <c r="D188" s="202"/>
      <c r="E188" s="202"/>
      <c r="F188" s="223" t="s">
        <v>1264</v>
      </c>
      <c r="G188" s="202"/>
      <c r="H188" s="202" t="s">
        <v>1343</v>
      </c>
      <c r="I188" s="202" t="s">
        <v>1339</v>
      </c>
      <c r="J188" s="202"/>
      <c r="K188" s="246"/>
    </row>
    <row r="189" spans="2:11" customFormat="1" ht="15" customHeight="1" x14ac:dyDescent="0.2">
      <c r="B189" s="225"/>
      <c r="C189" s="259" t="s">
        <v>1344</v>
      </c>
      <c r="D189" s="202"/>
      <c r="E189" s="202"/>
      <c r="F189" s="223" t="s">
        <v>1264</v>
      </c>
      <c r="G189" s="202"/>
      <c r="H189" s="202" t="s">
        <v>1345</v>
      </c>
      <c r="I189" s="202" t="s">
        <v>1346</v>
      </c>
      <c r="J189" s="260" t="s">
        <v>1347</v>
      </c>
      <c r="K189" s="246"/>
    </row>
    <row r="190" spans="2:11" customFormat="1" ht="15" customHeight="1" x14ac:dyDescent="0.2">
      <c r="B190" s="261"/>
      <c r="C190" s="262" t="s">
        <v>1348</v>
      </c>
      <c r="D190" s="263"/>
      <c r="E190" s="263"/>
      <c r="F190" s="264" t="s">
        <v>1264</v>
      </c>
      <c r="G190" s="263"/>
      <c r="H190" s="263" t="s">
        <v>1349</v>
      </c>
      <c r="I190" s="263" t="s">
        <v>1346</v>
      </c>
      <c r="J190" s="265" t="s">
        <v>1347</v>
      </c>
      <c r="K190" s="266"/>
    </row>
    <row r="191" spans="2:11" customFormat="1" ht="15" customHeight="1" x14ac:dyDescent="0.2">
      <c r="B191" s="225"/>
      <c r="C191" s="259" t="s">
        <v>45</v>
      </c>
      <c r="D191" s="202"/>
      <c r="E191" s="202"/>
      <c r="F191" s="223" t="s">
        <v>1258</v>
      </c>
      <c r="G191" s="202"/>
      <c r="H191" s="199" t="s">
        <v>1350</v>
      </c>
      <c r="I191" s="202" t="s">
        <v>1351</v>
      </c>
      <c r="J191" s="202"/>
      <c r="K191" s="246"/>
    </row>
    <row r="192" spans="2:11" customFormat="1" ht="15" customHeight="1" x14ac:dyDescent="0.2">
      <c r="B192" s="225"/>
      <c r="C192" s="259" t="s">
        <v>1352</v>
      </c>
      <c r="D192" s="202"/>
      <c r="E192" s="202"/>
      <c r="F192" s="223" t="s">
        <v>1258</v>
      </c>
      <c r="G192" s="202"/>
      <c r="H192" s="202" t="s">
        <v>1353</v>
      </c>
      <c r="I192" s="202" t="s">
        <v>1293</v>
      </c>
      <c r="J192" s="202"/>
      <c r="K192" s="246"/>
    </row>
    <row r="193" spans="2:11" customFormat="1" ht="15" customHeight="1" x14ac:dyDescent="0.2">
      <c r="B193" s="225"/>
      <c r="C193" s="259" t="s">
        <v>1354</v>
      </c>
      <c r="D193" s="202"/>
      <c r="E193" s="202"/>
      <c r="F193" s="223" t="s">
        <v>1258</v>
      </c>
      <c r="G193" s="202"/>
      <c r="H193" s="202" t="s">
        <v>1355</v>
      </c>
      <c r="I193" s="202" t="s">
        <v>1293</v>
      </c>
      <c r="J193" s="202"/>
      <c r="K193" s="246"/>
    </row>
    <row r="194" spans="2:11" customFormat="1" ht="15" customHeight="1" x14ac:dyDescent="0.2">
      <c r="B194" s="225"/>
      <c r="C194" s="259" t="s">
        <v>1356</v>
      </c>
      <c r="D194" s="202"/>
      <c r="E194" s="202"/>
      <c r="F194" s="223" t="s">
        <v>1264</v>
      </c>
      <c r="G194" s="202"/>
      <c r="H194" s="202" t="s">
        <v>1357</v>
      </c>
      <c r="I194" s="202" t="s">
        <v>1293</v>
      </c>
      <c r="J194" s="202"/>
      <c r="K194" s="246"/>
    </row>
    <row r="195" spans="2:11" customFormat="1" ht="15" customHeight="1" x14ac:dyDescent="0.2">
      <c r="B195" s="252"/>
      <c r="C195" s="267"/>
      <c r="D195" s="232"/>
      <c r="E195" s="232"/>
      <c r="F195" s="232"/>
      <c r="G195" s="232"/>
      <c r="H195" s="232"/>
      <c r="I195" s="232"/>
      <c r="J195" s="232"/>
      <c r="K195" s="253"/>
    </row>
    <row r="196" spans="2:11" customFormat="1" ht="18.75" customHeight="1" x14ac:dyDescent="0.2">
      <c r="B196" s="234"/>
      <c r="C196" s="244"/>
      <c r="D196" s="244"/>
      <c r="E196" s="244"/>
      <c r="F196" s="254"/>
      <c r="G196" s="244"/>
      <c r="H196" s="244"/>
      <c r="I196" s="244"/>
      <c r="J196" s="244"/>
      <c r="K196" s="234"/>
    </row>
    <row r="197" spans="2:11" customFormat="1" ht="18.75" customHeight="1" x14ac:dyDescent="0.2">
      <c r="B197" s="234"/>
      <c r="C197" s="244"/>
      <c r="D197" s="244"/>
      <c r="E197" s="244"/>
      <c r="F197" s="254"/>
      <c r="G197" s="244"/>
      <c r="H197" s="244"/>
      <c r="I197" s="244"/>
      <c r="J197" s="244"/>
      <c r="K197" s="234"/>
    </row>
    <row r="198" spans="2:11" customFormat="1" ht="18.75" customHeight="1" x14ac:dyDescent="0.2">
      <c r="B198" s="209"/>
      <c r="C198" s="209"/>
      <c r="D198" s="209"/>
      <c r="E198" s="209"/>
      <c r="F198" s="209"/>
      <c r="G198" s="209"/>
      <c r="H198" s="209"/>
      <c r="I198" s="209"/>
      <c r="J198" s="209"/>
      <c r="K198" s="209"/>
    </row>
    <row r="199" spans="2:11" customFormat="1" ht="13.5" x14ac:dyDescent="0.2">
      <c r="B199" s="191"/>
      <c r="C199" s="192"/>
      <c r="D199" s="192"/>
      <c r="E199" s="192"/>
      <c r="F199" s="192"/>
      <c r="G199" s="192"/>
      <c r="H199" s="192"/>
      <c r="I199" s="192"/>
      <c r="J199" s="192"/>
      <c r="K199" s="193"/>
    </row>
    <row r="200" spans="2:11" customFormat="1" ht="21" x14ac:dyDescent="0.2">
      <c r="B200" s="194"/>
      <c r="C200" s="322" t="s">
        <v>1358</v>
      </c>
      <c r="D200" s="322"/>
      <c r="E200" s="322"/>
      <c r="F200" s="322"/>
      <c r="G200" s="322"/>
      <c r="H200" s="322"/>
      <c r="I200" s="322"/>
      <c r="J200" s="322"/>
      <c r="K200" s="195"/>
    </row>
    <row r="201" spans="2:11" customFormat="1" ht="25.5" customHeight="1" x14ac:dyDescent="0.3">
      <c r="B201" s="194"/>
      <c r="C201" s="268" t="s">
        <v>1359</v>
      </c>
      <c r="D201" s="268"/>
      <c r="E201" s="268"/>
      <c r="F201" s="268" t="s">
        <v>1360</v>
      </c>
      <c r="G201" s="269"/>
      <c r="H201" s="325" t="s">
        <v>1361</v>
      </c>
      <c r="I201" s="325"/>
      <c r="J201" s="325"/>
      <c r="K201" s="195"/>
    </row>
    <row r="202" spans="2:11" customFormat="1" ht="5.25" customHeight="1" x14ac:dyDescent="0.2">
      <c r="B202" s="225"/>
      <c r="C202" s="220"/>
      <c r="D202" s="220"/>
      <c r="E202" s="220"/>
      <c r="F202" s="220"/>
      <c r="G202" s="244"/>
      <c r="H202" s="220"/>
      <c r="I202" s="220"/>
      <c r="J202" s="220"/>
      <c r="K202" s="246"/>
    </row>
    <row r="203" spans="2:11" customFormat="1" ht="15" customHeight="1" x14ac:dyDescent="0.2">
      <c r="B203" s="225"/>
      <c r="C203" s="202" t="s">
        <v>1351</v>
      </c>
      <c r="D203" s="202"/>
      <c r="E203" s="202"/>
      <c r="F203" s="223" t="s">
        <v>46</v>
      </c>
      <c r="G203" s="202"/>
      <c r="H203" s="326" t="s">
        <v>1362</v>
      </c>
      <c r="I203" s="326"/>
      <c r="J203" s="326"/>
      <c r="K203" s="246"/>
    </row>
    <row r="204" spans="2:11" customFormat="1" ht="15" customHeight="1" x14ac:dyDescent="0.2">
      <c r="B204" s="225"/>
      <c r="C204" s="202"/>
      <c r="D204" s="202"/>
      <c r="E204" s="202"/>
      <c r="F204" s="223" t="s">
        <v>47</v>
      </c>
      <c r="G204" s="202"/>
      <c r="H204" s="326" t="s">
        <v>1363</v>
      </c>
      <c r="I204" s="326"/>
      <c r="J204" s="326"/>
      <c r="K204" s="246"/>
    </row>
    <row r="205" spans="2:11" customFormat="1" ht="15" customHeight="1" x14ac:dyDescent="0.2">
      <c r="B205" s="225"/>
      <c r="C205" s="202"/>
      <c r="D205" s="202"/>
      <c r="E205" s="202"/>
      <c r="F205" s="223" t="s">
        <v>50</v>
      </c>
      <c r="G205" s="202"/>
      <c r="H205" s="326" t="s">
        <v>1364</v>
      </c>
      <c r="I205" s="326"/>
      <c r="J205" s="326"/>
      <c r="K205" s="246"/>
    </row>
    <row r="206" spans="2:11" customFormat="1" ht="15" customHeight="1" x14ac:dyDescent="0.2">
      <c r="B206" s="225"/>
      <c r="C206" s="202"/>
      <c r="D206" s="202"/>
      <c r="E206" s="202"/>
      <c r="F206" s="223" t="s">
        <v>48</v>
      </c>
      <c r="G206" s="202"/>
      <c r="H206" s="326" t="s">
        <v>1365</v>
      </c>
      <c r="I206" s="326"/>
      <c r="J206" s="326"/>
      <c r="K206" s="246"/>
    </row>
    <row r="207" spans="2:11" customFormat="1" ht="15" customHeight="1" x14ac:dyDescent="0.2">
      <c r="B207" s="225"/>
      <c r="C207" s="202"/>
      <c r="D207" s="202"/>
      <c r="E207" s="202"/>
      <c r="F207" s="223" t="s">
        <v>49</v>
      </c>
      <c r="G207" s="202"/>
      <c r="H207" s="326" t="s">
        <v>1366</v>
      </c>
      <c r="I207" s="326"/>
      <c r="J207" s="326"/>
      <c r="K207" s="246"/>
    </row>
    <row r="208" spans="2:11" customFormat="1" ht="15" customHeight="1" x14ac:dyDescent="0.2">
      <c r="B208" s="225"/>
      <c r="C208" s="202"/>
      <c r="D208" s="202"/>
      <c r="E208" s="202"/>
      <c r="F208" s="223"/>
      <c r="G208" s="202"/>
      <c r="H208" s="202"/>
      <c r="I208" s="202"/>
      <c r="J208" s="202"/>
      <c r="K208" s="246"/>
    </row>
    <row r="209" spans="2:11" customFormat="1" ht="15" customHeight="1" x14ac:dyDescent="0.2">
      <c r="B209" s="225"/>
      <c r="C209" s="202" t="s">
        <v>1305</v>
      </c>
      <c r="D209" s="202"/>
      <c r="E209" s="202"/>
      <c r="F209" s="223" t="s">
        <v>81</v>
      </c>
      <c r="G209" s="202"/>
      <c r="H209" s="326" t="s">
        <v>1367</v>
      </c>
      <c r="I209" s="326"/>
      <c r="J209" s="326"/>
      <c r="K209" s="246"/>
    </row>
    <row r="210" spans="2:11" customFormat="1" ht="15" customHeight="1" x14ac:dyDescent="0.2">
      <c r="B210" s="225"/>
      <c r="C210" s="202"/>
      <c r="D210" s="202"/>
      <c r="E210" s="202"/>
      <c r="F210" s="223" t="s">
        <v>1203</v>
      </c>
      <c r="G210" s="202"/>
      <c r="H210" s="326" t="s">
        <v>1204</v>
      </c>
      <c r="I210" s="326"/>
      <c r="J210" s="326"/>
      <c r="K210" s="246"/>
    </row>
    <row r="211" spans="2:11" customFormat="1" ht="15" customHeight="1" x14ac:dyDescent="0.2">
      <c r="B211" s="225"/>
      <c r="C211" s="202"/>
      <c r="D211" s="202"/>
      <c r="E211" s="202"/>
      <c r="F211" s="223" t="s">
        <v>1201</v>
      </c>
      <c r="G211" s="202"/>
      <c r="H211" s="326" t="s">
        <v>1368</v>
      </c>
      <c r="I211" s="326"/>
      <c r="J211" s="326"/>
      <c r="K211" s="246"/>
    </row>
    <row r="212" spans="2:11" customFormat="1" ht="15" customHeight="1" x14ac:dyDescent="0.2">
      <c r="B212" s="270"/>
      <c r="C212" s="202"/>
      <c r="D212" s="202"/>
      <c r="E212" s="202"/>
      <c r="F212" s="223" t="s">
        <v>104</v>
      </c>
      <c r="G212" s="259"/>
      <c r="H212" s="327" t="s">
        <v>1205</v>
      </c>
      <c r="I212" s="327"/>
      <c r="J212" s="327"/>
      <c r="K212" s="271"/>
    </row>
    <row r="213" spans="2:11" customFormat="1" ht="15" customHeight="1" x14ac:dyDescent="0.2">
      <c r="B213" s="270"/>
      <c r="C213" s="202"/>
      <c r="D213" s="202"/>
      <c r="E213" s="202"/>
      <c r="F213" s="223" t="s">
        <v>1206</v>
      </c>
      <c r="G213" s="259"/>
      <c r="H213" s="327" t="s">
        <v>1369</v>
      </c>
      <c r="I213" s="327"/>
      <c r="J213" s="327"/>
      <c r="K213" s="271"/>
    </row>
    <row r="214" spans="2:11" customFormat="1" ht="15" customHeight="1" x14ac:dyDescent="0.2">
      <c r="B214" s="270"/>
      <c r="C214" s="202"/>
      <c r="D214" s="202"/>
      <c r="E214" s="202"/>
      <c r="F214" s="223"/>
      <c r="G214" s="259"/>
      <c r="H214" s="250"/>
      <c r="I214" s="250"/>
      <c r="J214" s="250"/>
      <c r="K214" s="271"/>
    </row>
    <row r="215" spans="2:11" customFormat="1" ht="15" customHeight="1" x14ac:dyDescent="0.2">
      <c r="B215" s="270"/>
      <c r="C215" s="202" t="s">
        <v>1329</v>
      </c>
      <c r="D215" s="202"/>
      <c r="E215" s="202"/>
      <c r="F215" s="223">
        <v>1</v>
      </c>
      <c r="G215" s="259"/>
      <c r="H215" s="327" t="s">
        <v>1370</v>
      </c>
      <c r="I215" s="327"/>
      <c r="J215" s="327"/>
      <c r="K215" s="271"/>
    </row>
    <row r="216" spans="2:11" customFormat="1" ht="15" customHeight="1" x14ac:dyDescent="0.2">
      <c r="B216" s="270"/>
      <c r="C216" s="202"/>
      <c r="D216" s="202"/>
      <c r="E216" s="202"/>
      <c r="F216" s="223">
        <v>2</v>
      </c>
      <c r="G216" s="259"/>
      <c r="H216" s="327" t="s">
        <v>1371</v>
      </c>
      <c r="I216" s="327"/>
      <c r="J216" s="327"/>
      <c r="K216" s="271"/>
    </row>
    <row r="217" spans="2:11" customFormat="1" ht="15" customHeight="1" x14ac:dyDescent="0.2">
      <c r="B217" s="270"/>
      <c r="C217" s="202"/>
      <c r="D217" s="202"/>
      <c r="E217" s="202"/>
      <c r="F217" s="223">
        <v>3</v>
      </c>
      <c r="G217" s="259"/>
      <c r="H217" s="327" t="s">
        <v>1372</v>
      </c>
      <c r="I217" s="327"/>
      <c r="J217" s="327"/>
      <c r="K217" s="271"/>
    </row>
    <row r="218" spans="2:11" customFormat="1" ht="15" customHeight="1" x14ac:dyDescent="0.2">
      <c r="B218" s="270"/>
      <c r="C218" s="202"/>
      <c r="D218" s="202"/>
      <c r="E218" s="202"/>
      <c r="F218" s="223">
        <v>4</v>
      </c>
      <c r="G218" s="259"/>
      <c r="H218" s="327" t="s">
        <v>1373</v>
      </c>
      <c r="I218" s="327"/>
      <c r="J218" s="327"/>
      <c r="K218" s="271"/>
    </row>
    <row r="219" spans="2:11" customFormat="1" ht="12.75" customHeight="1" x14ac:dyDescent="0.2">
      <c r="B219" s="272"/>
      <c r="C219" s="273"/>
      <c r="D219" s="273"/>
      <c r="E219" s="273"/>
      <c r="F219" s="273"/>
      <c r="G219" s="273"/>
      <c r="H219" s="273"/>
      <c r="I219" s="273"/>
      <c r="J219" s="273"/>
      <c r="K219" s="274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ARS - Stavební část</vt:lpstr>
      <vt:lpstr>ZTI - Zdravotně technické...</vt:lpstr>
      <vt:lpstr>VZT - Vzduchotechnika</vt:lpstr>
      <vt:lpstr>ÚT - Vytápění</vt:lpstr>
      <vt:lpstr>EL - Elektroinstalace</vt:lpstr>
      <vt:lpstr>VRN - Vedlejší rozpočtové...</vt:lpstr>
      <vt:lpstr>Pokyny pro vyplnění</vt:lpstr>
      <vt:lpstr>'ARS - Stavební část'!Názvy_tisku</vt:lpstr>
      <vt:lpstr>'EL - Elektroinstalace'!Názvy_tisku</vt:lpstr>
      <vt:lpstr>'Rekapitulace stavby'!Názvy_tisku</vt:lpstr>
      <vt:lpstr>'ÚT - Vytápění'!Názvy_tisku</vt:lpstr>
      <vt:lpstr>'VRN - Vedlejší rozpočtové...'!Názvy_tisku</vt:lpstr>
      <vt:lpstr>'VZT - Vzduchotechnika'!Názvy_tisku</vt:lpstr>
      <vt:lpstr>'ZTI - Zdravotně technické...'!Názvy_tisku</vt:lpstr>
      <vt:lpstr>'ARS - Stavební část'!Oblast_tisku</vt:lpstr>
      <vt:lpstr>'EL - Elektroinstalace'!Oblast_tisku</vt:lpstr>
      <vt:lpstr>'Pokyny pro vyplnění'!Oblast_tisku</vt:lpstr>
      <vt:lpstr>'Rekapitulace stavby'!Oblast_tisku</vt:lpstr>
      <vt:lpstr>'ÚT - Vytápění'!Oblast_tisku</vt:lpstr>
      <vt:lpstr>'VRN - Vedlejší rozpočtové...'!Oblast_tisku</vt:lpstr>
      <vt:lpstr>'VZT - Vzduchotechnika'!Oblast_tisku</vt:lpstr>
      <vt:lpstr>'ZTI - Zdravotně technické...'!Oblast_tisku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Podlahová</dc:creator>
  <cp:lastModifiedBy>Nina Podlahová</cp:lastModifiedBy>
  <dcterms:created xsi:type="dcterms:W3CDTF">2024-04-25T09:57:50Z</dcterms:created>
  <dcterms:modified xsi:type="dcterms:W3CDTF">2024-04-25T10:03:32Z</dcterms:modified>
</cp:coreProperties>
</file>