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Rekapitulace stavby" sheetId="1" r:id="rId1"/>
    <sheet name="01 - AREÁLOVÁ DEŠŤOVÁ KAN..." sheetId="2" r:id="rId2"/>
    <sheet name="02 - VRN" sheetId="3" r:id="rId3"/>
  </sheets>
  <definedNames>
    <definedName name="_xlnm.Print_Area" localSheetId="1">'01 - AREÁLOVÁ DEŠŤOVÁ KAN...'!$C$4:$Q$69,'01 - AREÁLOVÁ DEŠŤOVÁ KAN...'!$C$75:$Q$107,'01 - AREÁLOVÁ DEŠŤOVÁ KAN...'!$C$113:$Q$208</definedName>
    <definedName name="_xlnm.Print_Area" localSheetId="2">'02 - VRN'!$C$4:$Q$70,'02 - VRN'!$C$76:$Q$103,'02 - VRN'!$C$109:$Q$133</definedName>
    <definedName name="_xlnm.Print_Area" localSheetId="0">'Rekapitulace stavby'!$C$4:$AP$70,'Rekapitulace stavby'!$C$76:$AP$97</definedName>
    <definedName name="_xlnm.Print_Titles" localSheetId="0">'Rekapitulace stavby'!$85:$85</definedName>
    <definedName name="_xlnm.Print_Titles" localSheetId="1">'01 - AREÁLOVÁ DEŠŤOVÁ KAN...'!$123:$123</definedName>
    <definedName name="_xlnm.Print_Titles" localSheetId="2">'02 - VRN'!$119:$119</definedName>
  </definedNames>
  <calcPr calcId="152511"/>
  <extLst/>
</workbook>
</file>

<file path=xl/sharedStrings.xml><?xml version="1.0" encoding="utf-8"?>
<sst xmlns="http://schemas.openxmlformats.org/spreadsheetml/2006/main" count="1518" uniqueCount="407">
  <si>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</si>
  <si>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</si>
  <si>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</si>
  <si>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</si>
  <si>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</si>
  <si>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</si>
  <si>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</si>
  <si>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</si>
  <si>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</si>
  <si>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</si>
  <si>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</si>
  <si>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</si>
  <si>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</si>
  <si>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</si>
  <si>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</si>
  <si>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</si>
  <si>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</si>
  <si>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</si>
  <si>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</si>
  <si>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</si>
  <si>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JKSO:</t>
  </si>
  <si>
    <t>827</t>
  </si>
  <si>
    <t>CC-CZ:</t>
  </si>
  <si>
    <t>2</t>
  </si>
  <si>
    <t>Místo:</t>
  </si>
  <si>
    <t xml:space="preserve">Praha 5 </t>
  </si>
  <si>
    <t>Datum:</t>
  </si>
  <si>
    <t>CZ-CPV:</t>
  </si>
  <si>
    <t>45000000-7</t>
  </si>
  <si>
    <t>CZ-CPA:</t>
  </si>
  <si>
    <t>42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</si>
  <si>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</si>
  <si>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</si>
  <si>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</si>
  <si>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</si>
  <si>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</si>
  <si>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</si>
  <si>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</si>
  <si>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</si>
  <si>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</si>
  <si>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</si>
  <si>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</si>
  <si>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</si>
  <si>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</si>
  <si>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</si>
  <si>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</si>
  <si>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</si>
  <si>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</si>
  <si>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</si>
  <si>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</si>
  <si>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</si>
  <si>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</si>
  <si>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</si>
  <si>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</si>
  <si>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</si>
  <si>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</si>
  <si>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</si>
  <si>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</si>
  <si>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</si>
  <si>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</si>
  <si>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</si>
  <si>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</si>
  <si>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</si>
  <si>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</si>
  <si>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</si>
  <si>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</si>
  <si>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</si>
  <si>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</si>
  <si>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</si>
  <si>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</si>
  <si>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</si>
  <si>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</si>
  <si>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</si>
  <si>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</si>
  <si>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</si>
  <si>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</si>
  <si>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</si>
  <si>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</si>
  <si>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</si>
  <si>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</si>
  <si>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</si>
  <si>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</si>
  <si>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</si>
  <si>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{68380d37-4e3f-4344-82b8-689023057894}</t>
  </si>
  <si>
    <t>{00000000-0000-0000-0000-000000000000}</t>
  </si>
  <si>
    <t>/</t>
  </si>
  <si>
    <t>01</t>
  </si>
  <si>
    <t>AREÁLOVÁ DEŠŤOVÁ KANALIZACE</t>
  </si>
  <si>
    <t>1</t>
  </si>
  <si>
    <t>{0a27fc8d-4d32-4ecf-9895-61fe8f2e1d3e}</t>
  </si>
  <si>
    <t>02</t>
  </si>
  <si>
    <t>VRN</t>
  </si>
  <si>
    <t>{b9837f1b-9891-4ae1-a6b4-a742b302eb3b}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</si>
  <si>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</si>
  <si>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</si>
  <si>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</si>
  <si>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</si>
  <si>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</si>
  <si>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</si>
  <si>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</si>
  <si>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</si>
  <si>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</si>
  <si>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</si>
  <si>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</si>
  <si>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</si>
  <si>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</si>
  <si>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</si>
  <si>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</si>
  <si>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AREÁLOVÁ DEŠŤOVÁ KANALIZACE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</si>
  <si>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</si>
  <si>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</si>
  <si>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</si>
  <si>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</si>
  <si>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</si>
  <si>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</si>
  <si>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</si>
  <si>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</si>
  <si>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</si>
  <si>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</si>
  <si>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</si>
  <si>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</si>
  <si>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</si>
  <si>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</si>
  <si>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</si>
  <si>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>2) Ostatní náklady</t>
  </si>
  <si>
    <t>Zařízení staveniště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</si>
  <si>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</si>
  <si>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</si>
  <si>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</si>
  <si>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</si>
  <si>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</si>
  <si>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</si>
  <si>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</si>
  <si>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</si>
  <si>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</si>
  <si>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</si>
  <si>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</si>
  <si>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</si>
  <si>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</si>
  <si>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</si>
  <si>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</si>
  <si>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</si>
  <si>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</si>
  <si>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</si>
  <si>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</si>
  <si>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</si>
  <si>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4</t>
  </si>
  <si>
    <t>497897054</t>
  </si>
  <si>
    <t>VV</t>
  </si>
  <si>
    <t>113107041</t>
  </si>
  <si>
    <t>Odstranění podkladu plochy do 15 m2 živičných tl 50 mm při překopech inž sítí</t>
  </si>
  <si>
    <t>1413670278</t>
  </si>
  <si>
    <t>3</t>
  </si>
  <si>
    <t>131201202</t>
  </si>
  <si>
    <t>Hloubení jam zapažených v hornině tř. 3 objemu do 1000 m3</t>
  </si>
  <si>
    <t>m3</t>
  </si>
  <si>
    <t>-1513309539</t>
  </si>
  <si>
    <t>131203101</t>
  </si>
  <si>
    <t>Hloubení jam ručním nebo pneum nářadím v soudržných horninách tř. 3</t>
  </si>
  <si>
    <t>793208915</t>
  </si>
  <si>
    <t>5</t>
  </si>
  <si>
    <t>132201202</t>
  </si>
  <si>
    <t>Hloubení rýh š do 2000 mm v hornině tř. 3 objemu do 1000 m3</t>
  </si>
  <si>
    <t>-1040556798</t>
  </si>
  <si>
    <t>6</t>
  </si>
  <si>
    <t>132212201</t>
  </si>
  <si>
    <t>Hloubení rýh š přes 600 do 2000 mm ručním nebo pneum nářadím v soudržných horninách tř. 3</t>
  </si>
  <si>
    <t>937084577</t>
  </si>
  <si>
    <t>7</t>
  </si>
  <si>
    <t>151101101</t>
  </si>
  <si>
    <t>Zřízení příložného pažení a rozepření stěn rýh hl do 2 m</t>
  </si>
  <si>
    <t>2146613156</t>
  </si>
  <si>
    <t>8</t>
  </si>
  <si>
    <t>151101102</t>
  </si>
  <si>
    <t>Zřízení příložného pažení a rozepření stěn rýh hl do 4 m</t>
  </si>
  <si>
    <t>1155478686</t>
  </si>
  <si>
    <t>9</t>
  </si>
  <si>
    <t>151101111</t>
  </si>
  <si>
    <t>Odstranění příložného pažení a rozepření stěn rýh hl do 2 m</t>
  </si>
  <si>
    <t>1169078207</t>
  </si>
  <si>
    <t>10</t>
  </si>
  <si>
    <t>151101112</t>
  </si>
  <si>
    <t>Odstranění příložného pažení a rozepření stěn rýh hl do 4 m</t>
  </si>
  <si>
    <t>-297846814</t>
  </si>
  <si>
    <t>11</t>
  </si>
  <si>
    <t>161101101</t>
  </si>
  <si>
    <t>Svislé přemístění výkopku z horniny tř. 1 až 4 hl výkopu do 2,5 m</t>
  </si>
  <si>
    <t>-745501467</t>
  </si>
  <si>
    <t>"dle metodiky URS - rýhy 100%"55,6+39</t>
  </si>
  <si>
    <t>"jámy 8%"(82,3+4,5)/100*8</t>
  </si>
  <si>
    <t>Součet</t>
  </si>
  <si>
    <t>12</t>
  </si>
  <si>
    <t>162701105</t>
  </si>
  <si>
    <t>Vodorovné přemístění do 10000 m výkopku/sypaniny z horniny tř. 1 až 4</t>
  </si>
  <si>
    <t>1209390430</t>
  </si>
  <si>
    <t>(55,800+39,0+82,3+4,5)-115,21</t>
  </si>
  <si>
    <t>13</t>
  </si>
  <si>
    <t>162701109</t>
  </si>
  <si>
    <t>Příplatek k vodorovnému přemístění výkopku/sypaniny z horniny tř. 1 až 4 ZKD 1000 m přes 10000 m</t>
  </si>
  <si>
    <t>1925195761</t>
  </si>
  <si>
    <t>14</t>
  </si>
  <si>
    <t>171201211</t>
  </si>
  <si>
    <t>Poplatek za uložení odpadu ze sypaniny na skládce (skládkovné)</t>
  </si>
  <si>
    <t>t</t>
  </si>
  <si>
    <t>-786962722</t>
  </si>
  <si>
    <t>66,390*1,8</t>
  </si>
  <si>
    <t>174102101</t>
  </si>
  <si>
    <t>Zásyp jam, šachet a rýh do 30 m3 sypaninou se zhutněním při překopech inženýrských sítí</t>
  </si>
  <si>
    <t>484479000</t>
  </si>
  <si>
    <t>16</t>
  </si>
  <si>
    <t>162201101</t>
  </si>
  <si>
    <t>Vodorovné přemístění do 20 m výkopku/sypaniny z horniny tř. 1 až 4</t>
  </si>
  <si>
    <t>215205684</t>
  </si>
  <si>
    <t>17</t>
  </si>
  <si>
    <t>167101102</t>
  </si>
  <si>
    <t>Nakládání výkopku z hornin tř. 1 až 4 přes 100 m3</t>
  </si>
  <si>
    <t>-1781118816</t>
  </si>
  <si>
    <t>18</t>
  </si>
  <si>
    <t>175111101</t>
  </si>
  <si>
    <t>Obsypání potrubí ručně sypaninou bez prohození, uloženou do 3 m</t>
  </si>
  <si>
    <t>637311419</t>
  </si>
  <si>
    <t>"300 mm nad vrch potrubí)"35,7</t>
  </si>
  <si>
    <t>19</t>
  </si>
  <si>
    <t>M</t>
  </si>
  <si>
    <t>583312000</t>
  </si>
  <si>
    <t>štěrkopísek  netříděný zásypový materiál</t>
  </si>
  <si>
    <t>-507097246</t>
  </si>
  <si>
    <t>20</t>
  </si>
  <si>
    <t>175111109</t>
  </si>
  <si>
    <t>Příplatek k obsypání potrubí za ruční prohození sypaniny, uložené do 3 m</t>
  </si>
  <si>
    <t>108370227</t>
  </si>
  <si>
    <t>451573111</t>
  </si>
  <si>
    <t>Lože pod potrubí otevřený výkop ze štěrkopísku</t>
  </si>
  <si>
    <t>2007502269</t>
  </si>
  <si>
    <t>22</t>
  </si>
  <si>
    <t>452311131</t>
  </si>
  <si>
    <t>Podkladní desky z betonu prostého tř. C 12/15 otevřený výkop</t>
  </si>
  <si>
    <t>1629106930</t>
  </si>
  <si>
    <t>23</t>
  </si>
  <si>
    <t>564231111</t>
  </si>
  <si>
    <t>-1254428786</t>
  </si>
  <si>
    <t>8/0,1</t>
  </si>
  <si>
    <t>24</t>
  </si>
  <si>
    <t>572350112</t>
  </si>
  <si>
    <t>Vyspravení krytu komunikací po překopech plochy do 15 m2 litým asfaltem MA (LA) tl 60 mm</t>
  </si>
  <si>
    <t>-1392168104</t>
  </si>
  <si>
    <t>25</t>
  </si>
  <si>
    <t>596211110</t>
  </si>
  <si>
    <t>Kladení zámkové dlažby komunikací pro pěší tl 60 mm skupiny A pl do 50 m2</t>
  </si>
  <si>
    <t>-206458004</t>
  </si>
  <si>
    <t>26</t>
  </si>
  <si>
    <t>831272121</t>
  </si>
  <si>
    <t>Montáž potrubí z trub kameninových hrdlových s integrovaným těsněním výkop sklon do 20 % DN 125</t>
  </si>
  <si>
    <t>m</t>
  </si>
  <si>
    <t>214866449</t>
  </si>
  <si>
    <t>27</t>
  </si>
  <si>
    <t>597106500</t>
  </si>
  <si>
    <t>trouba kameninová glazovaná DN125mm L1,25m spojovací systém F</t>
  </si>
  <si>
    <t>1242430330</t>
  </si>
  <si>
    <t>28</t>
  </si>
  <si>
    <t>831352121</t>
  </si>
  <si>
    <t>Montáž potrubí z trub kameninových hrdlových s integrovaným těsněním výkop sklon do 20 % DN 200</t>
  </si>
  <si>
    <t>-1810332634</t>
  </si>
  <si>
    <t>29</t>
  </si>
  <si>
    <t>597107040</t>
  </si>
  <si>
    <t>trouba kameninová glazovaná pouze uvnitř DN200mm L2,50m spojovací systém C Třída 240</t>
  </si>
  <si>
    <t>-1655169090</t>
  </si>
  <si>
    <t>30</t>
  </si>
  <si>
    <t>837351221</t>
  </si>
  <si>
    <t>Montáž kameninových tvarovek odbočných s integrovaným těsněním otevřený výkop DN 200</t>
  </si>
  <si>
    <t>kus</t>
  </si>
  <si>
    <t>-787306600</t>
  </si>
  <si>
    <t>31</t>
  </si>
  <si>
    <t>597117450</t>
  </si>
  <si>
    <t>odbočka kameninová glazovaná jednoduchá kolmá DN200/200 L60cm spojovací systém F/F tř.160/160</t>
  </si>
  <si>
    <t>131845057</t>
  </si>
  <si>
    <t>32</t>
  </si>
  <si>
    <t>871265211</t>
  </si>
  <si>
    <t>Kanalizační potrubí z tvrdého PVC jednovrstvé tuhost třídy SN4 DN 110</t>
  </si>
  <si>
    <t>1136174330</t>
  </si>
  <si>
    <t>33</t>
  </si>
  <si>
    <t>871275211</t>
  </si>
  <si>
    <t>Kanalizační potrubí z tvrdého PVC jednovrstvé tuhost třídy SN4 DN 125</t>
  </si>
  <si>
    <t>-942542863</t>
  </si>
  <si>
    <t>34</t>
  </si>
  <si>
    <t>871315221</t>
  </si>
  <si>
    <t>Kanalizační potrubí z tvrdého PVC jednovrstvé tuhost třídy SN8 DN 160</t>
  </si>
  <si>
    <t>236060467</t>
  </si>
  <si>
    <t>35</t>
  </si>
  <si>
    <t>871355221</t>
  </si>
  <si>
    <t>Kanalizační potrubí z tvrdého PVC jednovrstvé tuhost třídy SN8 DN 200</t>
  </si>
  <si>
    <t>1279932398</t>
  </si>
  <si>
    <t>36</t>
  </si>
  <si>
    <t>877265271</t>
  </si>
  <si>
    <t>Montáž lapače střešních splavenin z tvrdého PVC-systém KG DN 100</t>
  </si>
  <si>
    <t>808261220</t>
  </si>
  <si>
    <t>37</t>
  </si>
  <si>
    <t>562311600</t>
  </si>
  <si>
    <t>lapač střešních splavenin se zápachovou klapkou a lapacím košem HL600 DN 110</t>
  </si>
  <si>
    <t>161473243</t>
  </si>
  <si>
    <t>38</t>
  </si>
  <si>
    <t>894411111</t>
  </si>
  <si>
    <t>Zřízení šachet kanalizačních z betonových dílců na potrubí DN do 200 dno beton tř. C 25/30</t>
  </si>
  <si>
    <t>-517281249</t>
  </si>
  <si>
    <t>39</t>
  </si>
  <si>
    <t>590R</t>
  </si>
  <si>
    <t xml:space="preserve">prefabrikovaná betonová šachta DN 1000 (hl.1,8m) vč. litinového poklopu DN 800 (B 125)  </t>
  </si>
  <si>
    <t>kpl</t>
  </si>
  <si>
    <t>1602039937</t>
  </si>
  <si>
    <t>40</t>
  </si>
  <si>
    <t>590R1</t>
  </si>
  <si>
    <t xml:space="preserve">prefabrikovaná betonová šachta DN 1000 (hl.2,0m) vč. litinového poklopu DN 800 (B 125)  </t>
  </si>
  <si>
    <t>415079574</t>
  </si>
  <si>
    <t>41</t>
  </si>
  <si>
    <t>590R2</t>
  </si>
  <si>
    <t xml:space="preserve">prefabrikovaná betonová šachta DN 1000 (hl.2,45m) vč. litinového poklopu DN 800 (B 125)  </t>
  </si>
  <si>
    <t>1661401782</t>
  </si>
  <si>
    <t>8959413R</t>
  </si>
  <si>
    <t>Vpusť Monoroad 400 včetně litinové mříže, D+M</t>
  </si>
  <si>
    <t>1324893629</t>
  </si>
  <si>
    <t>43</t>
  </si>
  <si>
    <t>899623141</t>
  </si>
  <si>
    <t>Obetonování potrubí nebo zdiva stok betonem prostým tř. C 12/15 otevřený výkop</t>
  </si>
  <si>
    <t>1455721113</t>
  </si>
  <si>
    <t>44</t>
  </si>
  <si>
    <t>899R</t>
  </si>
  <si>
    <t>Sanace potrubí DN 200 vložkami ve staničení 2,2-3,2 m a 11-17 m po směru toku RŠ 9, D+M</t>
  </si>
  <si>
    <t>712042305</t>
  </si>
  <si>
    <t>45</t>
  </si>
  <si>
    <t>899R1</t>
  </si>
  <si>
    <t>-850007945</t>
  </si>
  <si>
    <t>46</t>
  </si>
  <si>
    <t>997221571</t>
  </si>
  <si>
    <t>Vodorovná doprava vybouraných hmot do 1 km</t>
  </si>
  <si>
    <t>1895330608</t>
  </si>
  <si>
    <t>47</t>
  </si>
  <si>
    <t>997221579</t>
  </si>
  <si>
    <t>Příplatek ZKD 1 km u vodorovné dopravy vybouraných hmot</t>
  </si>
  <si>
    <t>1558811997</t>
  </si>
  <si>
    <t>48</t>
  </si>
  <si>
    <t>997221612</t>
  </si>
  <si>
    <t>Nakládání vybouraných hmot na dopravní prostředky pro vodorovnou dopravu</t>
  </si>
  <si>
    <t>1073045459</t>
  </si>
  <si>
    <t>49</t>
  </si>
  <si>
    <t>997221845</t>
  </si>
  <si>
    <t>Poplatek za uložení asfaltového odpadu bez obsahu dehtu na skládce (skládkovné)</t>
  </si>
  <si>
    <t>-1100101843</t>
  </si>
  <si>
    <t>1,372</t>
  </si>
  <si>
    <t>50</t>
  </si>
  <si>
    <t>997013831</t>
  </si>
  <si>
    <t>Poplatek za uložení stavebního směsného odpadu na skládce (skládkovné)</t>
  </si>
  <si>
    <t>-986068224</t>
  </si>
  <si>
    <t>4,974-1,372</t>
  </si>
  <si>
    <t>51</t>
  </si>
  <si>
    <t>998229112</t>
  </si>
  <si>
    <t>Přesun hmot ruční pro pozemní komunikace s krytem dlážděným na vzdálenost do 50 m</t>
  </si>
  <si>
    <t>-1013958074</t>
  </si>
  <si>
    <t>52</t>
  </si>
  <si>
    <t>998276101</t>
  </si>
  <si>
    <t>Přesun hmot pro trubní vedení z trub z plastických hmot otevřený výkop</t>
  </si>
  <si>
    <t>945653996</t>
  </si>
  <si>
    <t>53</t>
  </si>
  <si>
    <t>721110806</t>
  </si>
  <si>
    <t>Demontáž potrubí kameninové do DN 200</t>
  </si>
  <si>
    <t>382717974</t>
  </si>
  <si>
    <t>54</t>
  </si>
  <si>
    <t>7212108R</t>
  </si>
  <si>
    <t>Demontáž stávajících vpustí včetně litinové mříže</t>
  </si>
  <si>
    <t>1784180053</t>
  </si>
  <si>
    <t>55</t>
  </si>
  <si>
    <t>721242803</t>
  </si>
  <si>
    <t>Demontáž lapače střešních splavenin DN 110</t>
  </si>
  <si>
    <t>1713741501</t>
  </si>
  <si>
    <t>56</t>
  </si>
  <si>
    <t>721290112</t>
  </si>
  <si>
    <t>Zkouška těsnosti potrubí kanalizace vodou do DN 200</t>
  </si>
  <si>
    <t>-1004392824</t>
  </si>
  <si>
    <t>57</t>
  </si>
  <si>
    <t>722290237-1</t>
  </si>
  <si>
    <t>Proplach a dezinfekce  potrubí do DN 200</t>
  </si>
  <si>
    <t>-1918354641</t>
  </si>
  <si>
    <t>PN</t>
  </si>
  <si>
    <t>02 - VRN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</si>
  <si>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</si>
  <si>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</si>
  <si>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</si>
  <si>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</si>
  <si>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030001000</t>
  </si>
  <si>
    <t>1024</t>
  </si>
  <si>
    <t>440296917</t>
  </si>
  <si>
    <t>0700010R</t>
  </si>
  <si>
    <t>DIO, zábory</t>
  </si>
  <si>
    <t>-978450554</t>
  </si>
  <si>
    <t>090001000-1</t>
  </si>
  <si>
    <t>Vytyčení stávajících inženýrských sítí</t>
  </si>
  <si>
    <t>796940115</t>
  </si>
  <si>
    <t>"pro zpětné použití"90</t>
  </si>
  <si>
    <t>83*4,5</t>
  </si>
  <si>
    <t>Podklad nebo podsyp ze štěrkopísku ŠP tl 200 mm</t>
  </si>
  <si>
    <t>"použita stávající dlažba"90</t>
  </si>
  <si>
    <t>Výměna potrubí DN 125 ve staničení 4,2-7,2 m a 11-17 m po směru toku S 30 včetně odstranění železné tyče ve staničení 6,8 m, D+M</t>
  </si>
  <si>
    <t>"100mm nad vrch potrubí"4,35</t>
  </si>
  <si>
    <t>Tyršova ZŠ a MŠ Praha 5 – Jinonice, U Tyršovy školy 1/430 – generální oprava dešťové kanalizace</t>
  </si>
  <si>
    <t>MČ Praha 5, nám. 14. října 4, 150 22  Praha 5</t>
  </si>
  <si>
    <t>00063631</t>
  </si>
  <si>
    <t xml:space="preserve">Ing. Zdeněk Zimmer, K Roztokům 76/3, Praha 6  165 00 </t>
  </si>
  <si>
    <t>CZ00063631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</si>
</sst>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167" fontId="36" fillId="0" borderId="24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36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" fillId="5" borderId="23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 topLeftCell="A1">
      <pane ySplit="1" topLeftCell="A2" activePane="bottomLeft" state="frozen"/>
      <selection pane="bottomLeft" activeCell="Z13" sqref="Z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R2" s="199" t="s">
        <v>8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20" t="s">
        <v>9</v>
      </c>
      <c r="BT2" s="20" t="s">
        <v>10</v>
      </c>
    </row>
    <row r="3" spans="2:72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" customHeight="1">
      <c r="B4" s="24"/>
      <c r="C4" s="197" t="s">
        <v>12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5"/>
      <c r="AS4" s="19" t="s">
        <v>13</v>
      </c>
      <c r="BE4" s="26" t="s">
        <v>14</v>
      </c>
      <c r="BS4" s="20" t="s">
        <v>15</v>
      </c>
    </row>
    <row r="5" spans="2:71" ht="14.4" customHeight="1">
      <c r="B5" s="24"/>
      <c r="C5" s="27"/>
      <c r="D5" s="28" t="s">
        <v>16</v>
      </c>
      <c r="E5" s="27"/>
      <c r="F5" s="27"/>
      <c r="G5" s="27"/>
      <c r="H5" s="27"/>
      <c r="I5" s="27"/>
      <c r="J5" s="27"/>
      <c r="K5" s="201" t="s">
        <v>17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7"/>
      <c r="AQ5" s="25"/>
      <c r="BE5" s="204" t="s">
        <v>18</v>
      </c>
      <c r="BS5" s="20" t="s">
        <v>9</v>
      </c>
    </row>
    <row r="6" spans="2:71" ht="36.9" customHeight="1">
      <c r="B6" s="24"/>
      <c r="C6" s="27"/>
      <c r="D6" s="30" t="s">
        <v>19</v>
      </c>
      <c r="E6" s="27"/>
      <c r="F6" s="27"/>
      <c r="G6" s="27"/>
      <c r="H6" s="27"/>
      <c r="I6" s="27"/>
      <c r="J6" s="27"/>
      <c r="K6" s="203" t="s">
        <v>402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7"/>
      <c r="AQ6" s="25"/>
      <c r="BE6" s="205"/>
      <c r="BS6" s="20" t="s">
        <v>9</v>
      </c>
    </row>
    <row r="7" spans="2:71" ht="14.4" customHeight="1">
      <c r="B7" s="24"/>
      <c r="C7" s="27"/>
      <c r="D7" s="31" t="s">
        <v>20</v>
      </c>
      <c r="E7" s="27"/>
      <c r="F7" s="27"/>
      <c r="G7" s="27"/>
      <c r="H7" s="27"/>
      <c r="I7" s="27"/>
      <c r="J7" s="27"/>
      <c r="K7" s="29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22</v>
      </c>
      <c r="AL7" s="27"/>
      <c r="AM7" s="27"/>
      <c r="AN7" s="29" t="s">
        <v>23</v>
      </c>
      <c r="AO7" s="27"/>
      <c r="AP7" s="27"/>
      <c r="AQ7" s="25"/>
      <c r="BE7" s="205"/>
      <c r="BS7" s="20" t="s">
        <v>9</v>
      </c>
    </row>
    <row r="8" spans="2:71" ht="14.4" customHeight="1">
      <c r="B8" s="24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275">
        <v>43595</v>
      </c>
      <c r="AO8" s="27"/>
      <c r="AP8" s="27"/>
      <c r="AQ8" s="25"/>
      <c r="BE8" s="205"/>
      <c r="BS8" s="20" t="s">
        <v>9</v>
      </c>
    </row>
    <row r="9" spans="2:71" ht="29.25" customHeight="1">
      <c r="B9" s="24"/>
      <c r="C9" s="27"/>
      <c r="D9" s="28" t="s">
        <v>27</v>
      </c>
      <c r="E9" s="27"/>
      <c r="F9" s="27"/>
      <c r="G9" s="27"/>
      <c r="H9" s="27"/>
      <c r="I9" s="27"/>
      <c r="J9" s="27"/>
      <c r="K9" s="32" t="s">
        <v>28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 t="s">
        <v>29</v>
      </c>
      <c r="AL9" s="27"/>
      <c r="AM9" s="27"/>
      <c r="AN9" s="32" t="s">
        <v>30</v>
      </c>
      <c r="AO9" s="27"/>
      <c r="AP9" s="27"/>
      <c r="AQ9" s="25"/>
      <c r="BE9" s="205"/>
      <c r="BS9" s="20" t="s">
        <v>9</v>
      </c>
    </row>
    <row r="10" spans="2:71" ht="14.4" customHeight="1">
      <c r="B10" s="24"/>
      <c r="C10" s="27"/>
      <c r="D10" s="31" t="s">
        <v>31</v>
      </c>
      <c r="E10" s="27"/>
      <c r="F10" s="27"/>
      <c r="G10" s="27"/>
      <c r="H10" s="27"/>
      <c r="I10" s="27"/>
      <c r="J10" s="27"/>
      <c r="K10" s="276" t="s">
        <v>403</v>
      </c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"/>
      <c r="AK10" s="31" t="s">
        <v>32</v>
      </c>
      <c r="AL10" s="27"/>
      <c r="AM10" s="27"/>
      <c r="AN10" s="191" t="s">
        <v>404</v>
      </c>
      <c r="AO10" s="27"/>
      <c r="AP10" s="27"/>
      <c r="AQ10" s="25"/>
      <c r="BE10" s="205"/>
      <c r="BS10" s="20" t="s">
        <v>9</v>
      </c>
    </row>
    <row r="11" spans="2:71" ht="18.45" customHeight="1">
      <c r="B11" s="24"/>
      <c r="C11" s="27"/>
      <c r="D11" s="27"/>
      <c r="E11" s="29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34</v>
      </c>
      <c r="AL11" s="27"/>
      <c r="AM11" s="27"/>
      <c r="AN11" s="29" t="s">
        <v>406</v>
      </c>
      <c r="AO11" s="27"/>
      <c r="AP11" s="27"/>
      <c r="AQ11" s="25"/>
      <c r="BE11" s="205"/>
      <c r="BS11" s="20" t="s">
        <v>9</v>
      </c>
    </row>
    <row r="12" spans="2:71" ht="6.9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205"/>
      <c r="BS12" s="20" t="s">
        <v>9</v>
      </c>
    </row>
    <row r="13" spans="2:71" ht="14.4" customHeight="1">
      <c r="B13" s="24"/>
      <c r="C13" s="27"/>
      <c r="D13" s="31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32</v>
      </c>
      <c r="AL13" s="27"/>
      <c r="AM13" s="27"/>
      <c r="AN13" s="33" t="s">
        <v>36</v>
      </c>
      <c r="AO13" s="27"/>
      <c r="AP13" s="27"/>
      <c r="AQ13" s="25"/>
      <c r="BE13" s="205"/>
      <c r="BS13" s="20" t="s">
        <v>9</v>
      </c>
    </row>
    <row r="14" spans="2:71" ht="13.2">
      <c r="B14" s="24"/>
      <c r="C14" s="27"/>
      <c r="D14" s="27"/>
      <c r="E14" s="206" t="s">
        <v>36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31" t="s">
        <v>34</v>
      </c>
      <c r="AL14" s="27"/>
      <c r="AM14" s="27"/>
      <c r="AN14" s="33" t="s">
        <v>36</v>
      </c>
      <c r="AO14" s="27"/>
      <c r="AP14" s="27"/>
      <c r="AQ14" s="25"/>
      <c r="BE14" s="205"/>
      <c r="BS14" s="20" t="s">
        <v>9</v>
      </c>
    </row>
    <row r="15" spans="2:71" ht="6.9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205"/>
      <c r="BS15" s="20" t="s">
        <v>6</v>
      </c>
    </row>
    <row r="16" spans="2:71" ht="14.4" customHeight="1">
      <c r="B16" s="24"/>
      <c r="C16" s="27"/>
      <c r="D16" s="31" t="s">
        <v>37</v>
      </c>
      <c r="E16" s="27"/>
      <c r="F16" s="27"/>
      <c r="G16" s="27"/>
      <c r="H16" s="27"/>
      <c r="I16" s="27"/>
      <c r="J16" s="27"/>
      <c r="K16" s="277" t="s">
        <v>405</v>
      </c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"/>
      <c r="AK16" s="31" t="s">
        <v>32</v>
      </c>
      <c r="AL16" s="27"/>
      <c r="AM16" s="27"/>
      <c r="AN16" s="29">
        <v>12496111</v>
      </c>
      <c r="AO16" s="27"/>
      <c r="AP16" s="27"/>
      <c r="AQ16" s="25"/>
      <c r="BE16" s="205"/>
      <c r="BS16" s="20" t="s">
        <v>6</v>
      </c>
    </row>
    <row r="17" spans="2:71" ht="18.45" customHeight="1">
      <c r="B17" s="24"/>
      <c r="C17" s="27"/>
      <c r="D17" s="27"/>
      <c r="E17" s="29" t="s">
        <v>33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34</v>
      </c>
      <c r="AL17" s="27"/>
      <c r="AM17" s="27"/>
      <c r="AN17" s="29" t="s">
        <v>5</v>
      </c>
      <c r="AO17" s="27"/>
      <c r="AP17" s="27"/>
      <c r="AQ17" s="25"/>
      <c r="BE17" s="205"/>
      <c r="BS17" s="20" t="s">
        <v>38</v>
      </c>
    </row>
    <row r="18" spans="2:71" ht="6.9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205"/>
      <c r="BS18" s="20" t="s">
        <v>9</v>
      </c>
    </row>
    <row r="19" spans="2:71" ht="14.4" customHeight="1">
      <c r="B19" s="24"/>
      <c r="C19" s="27"/>
      <c r="D19" s="31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32</v>
      </c>
      <c r="AL19" s="27"/>
      <c r="AM19" s="27"/>
      <c r="AN19" s="29" t="s">
        <v>5</v>
      </c>
      <c r="AO19" s="27"/>
      <c r="AP19" s="27"/>
      <c r="AQ19" s="25"/>
      <c r="BE19" s="205"/>
      <c r="BS19" s="20" t="s">
        <v>9</v>
      </c>
    </row>
    <row r="20" spans="2:57" ht="18.45" customHeight="1">
      <c r="B20" s="24"/>
      <c r="C20" s="27"/>
      <c r="D20" s="27"/>
      <c r="E20" s="29" t="s">
        <v>33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34</v>
      </c>
      <c r="AL20" s="27"/>
      <c r="AM20" s="27"/>
      <c r="AN20" s="29" t="s">
        <v>5</v>
      </c>
      <c r="AO20" s="27"/>
      <c r="AP20" s="27"/>
      <c r="AQ20" s="25"/>
      <c r="BE20" s="205"/>
    </row>
    <row r="21" spans="2:57" ht="6.9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205"/>
    </row>
    <row r="22" spans="2:57" ht="13.2">
      <c r="B22" s="24"/>
      <c r="C22" s="27"/>
      <c r="D22" s="31" t="s">
        <v>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205"/>
    </row>
    <row r="23" spans="2:57" ht="16.5" customHeight="1">
      <c r="B23" s="24"/>
      <c r="C23" s="27"/>
      <c r="D23" s="27"/>
      <c r="E23" s="208" t="s">
        <v>5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7"/>
      <c r="AP23" s="27"/>
      <c r="AQ23" s="25"/>
      <c r="BE23" s="205"/>
    </row>
    <row r="24" spans="2:57" ht="6.9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205"/>
    </row>
    <row r="25" spans="2:57" ht="6.9" customHeight="1">
      <c r="B25" s="24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5"/>
      <c r="BE25" s="205"/>
    </row>
    <row r="26" spans="2:57" ht="14.4" customHeight="1">
      <c r="B26" s="24"/>
      <c r="C26" s="27"/>
      <c r="D26" s="35" t="s">
        <v>41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9">
        <f>ROUND(AG87,2)</f>
        <v>0</v>
      </c>
      <c r="AL26" s="202"/>
      <c r="AM26" s="202"/>
      <c r="AN26" s="202"/>
      <c r="AO26" s="202"/>
      <c r="AP26" s="27"/>
      <c r="AQ26" s="25"/>
      <c r="BE26" s="205"/>
    </row>
    <row r="27" spans="2:57" ht="14.4" customHeight="1">
      <c r="B27" s="24"/>
      <c r="C27" s="27"/>
      <c r="D27" s="35" t="s">
        <v>42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9">
        <f>ROUND(AG91,2)</f>
        <v>0</v>
      </c>
      <c r="AL27" s="209"/>
      <c r="AM27" s="209"/>
      <c r="AN27" s="209"/>
      <c r="AO27" s="209"/>
      <c r="AP27" s="27"/>
      <c r="AQ27" s="25"/>
      <c r="BE27" s="205"/>
    </row>
    <row r="28" spans="2:57" s="1" customFormat="1" ht="6.9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5"/>
    </row>
    <row r="29" spans="2:57" s="1" customFormat="1" ht="25.95" customHeight="1">
      <c r="B29" s="36"/>
      <c r="C29" s="37"/>
      <c r="D29" s="39" t="s">
        <v>43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0">
        <f>ROUND(AK26+AK27,2)</f>
        <v>0</v>
      </c>
      <c r="AL29" s="211"/>
      <c r="AM29" s="211"/>
      <c r="AN29" s="211"/>
      <c r="AO29" s="211"/>
      <c r="AP29" s="37"/>
      <c r="AQ29" s="38"/>
      <c r="BE29" s="205"/>
    </row>
    <row r="30" spans="2:57" s="1" customFormat="1" ht="6.9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5"/>
    </row>
    <row r="31" spans="2:57" s="2" customFormat="1" ht="14.4" customHeight="1">
      <c r="B31" s="41"/>
      <c r="C31" s="42"/>
      <c r="D31" s="43" t="s">
        <v>44</v>
      </c>
      <c r="E31" s="42"/>
      <c r="F31" s="43" t="s">
        <v>45</v>
      </c>
      <c r="G31" s="42"/>
      <c r="H31" s="42"/>
      <c r="I31" s="42"/>
      <c r="J31" s="42"/>
      <c r="K31" s="42"/>
      <c r="L31" s="192">
        <v>0.21</v>
      </c>
      <c r="M31" s="193"/>
      <c r="N31" s="193"/>
      <c r="O31" s="193"/>
      <c r="P31" s="42"/>
      <c r="Q31" s="42"/>
      <c r="R31" s="42"/>
      <c r="S31" s="42"/>
      <c r="T31" s="45" t="s">
        <v>46</v>
      </c>
      <c r="U31" s="42"/>
      <c r="V31" s="42"/>
      <c r="W31" s="194">
        <f>ROUND(AZ87+SUM(CD92:CD96),2)</f>
        <v>0</v>
      </c>
      <c r="X31" s="193"/>
      <c r="Y31" s="193"/>
      <c r="Z31" s="193"/>
      <c r="AA31" s="193"/>
      <c r="AB31" s="193"/>
      <c r="AC31" s="193"/>
      <c r="AD31" s="193"/>
      <c r="AE31" s="193"/>
      <c r="AF31" s="42"/>
      <c r="AG31" s="42"/>
      <c r="AH31" s="42"/>
      <c r="AI31" s="42"/>
      <c r="AJ31" s="42"/>
      <c r="AK31" s="194">
        <f>ROUND(AV87+SUM(BY92:BY96),2)</f>
        <v>0</v>
      </c>
      <c r="AL31" s="193"/>
      <c r="AM31" s="193"/>
      <c r="AN31" s="193"/>
      <c r="AO31" s="193"/>
      <c r="AP31" s="42"/>
      <c r="AQ31" s="46"/>
      <c r="BE31" s="205"/>
    </row>
    <row r="32" spans="2:57" s="2" customFormat="1" ht="14.4" customHeight="1">
      <c r="B32" s="41"/>
      <c r="C32" s="42"/>
      <c r="D32" s="42"/>
      <c r="E32" s="42"/>
      <c r="F32" s="43" t="s">
        <v>47</v>
      </c>
      <c r="G32" s="42"/>
      <c r="H32" s="42"/>
      <c r="I32" s="42"/>
      <c r="J32" s="42"/>
      <c r="K32" s="42"/>
      <c r="L32" s="192">
        <v>0.15</v>
      </c>
      <c r="M32" s="193"/>
      <c r="N32" s="193"/>
      <c r="O32" s="193"/>
      <c r="P32" s="42"/>
      <c r="Q32" s="42"/>
      <c r="R32" s="42"/>
      <c r="S32" s="42"/>
      <c r="T32" s="45" t="s">
        <v>46</v>
      </c>
      <c r="U32" s="42"/>
      <c r="V32" s="42"/>
      <c r="W32" s="194">
        <f>ROUND(BA87+SUM(CE92:CE96),2)</f>
        <v>0</v>
      </c>
      <c r="X32" s="193"/>
      <c r="Y32" s="193"/>
      <c r="Z32" s="193"/>
      <c r="AA32" s="193"/>
      <c r="AB32" s="193"/>
      <c r="AC32" s="193"/>
      <c r="AD32" s="193"/>
      <c r="AE32" s="193"/>
      <c r="AF32" s="42"/>
      <c r="AG32" s="42"/>
      <c r="AH32" s="42"/>
      <c r="AI32" s="42"/>
      <c r="AJ32" s="42"/>
      <c r="AK32" s="194">
        <f>ROUND(AW87+SUM(BZ92:BZ96),2)</f>
        <v>0</v>
      </c>
      <c r="AL32" s="193"/>
      <c r="AM32" s="193"/>
      <c r="AN32" s="193"/>
      <c r="AO32" s="193"/>
      <c r="AP32" s="42"/>
      <c r="AQ32" s="46"/>
      <c r="BE32" s="205"/>
    </row>
    <row r="33" spans="2:57" s="2" customFormat="1" ht="14.4" customHeight="1" hidden="1">
      <c r="B33" s="41"/>
      <c r="C33" s="42"/>
      <c r="D33" s="42"/>
      <c r="E33" s="42"/>
      <c r="F33" s="43" t="s">
        <v>48</v>
      </c>
      <c r="G33" s="42"/>
      <c r="H33" s="42"/>
      <c r="I33" s="42"/>
      <c r="J33" s="42"/>
      <c r="K33" s="42"/>
      <c r="L33" s="192">
        <v>0.21</v>
      </c>
      <c r="M33" s="193"/>
      <c r="N33" s="193"/>
      <c r="O33" s="193"/>
      <c r="P33" s="42"/>
      <c r="Q33" s="42"/>
      <c r="R33" s="42"/>
      <c r="S33" s="42"/>
      <c r="T33" s="45" t="s">
        <v>46</v>
      </c>
      <c r="U33" s="42"/>
      <c r="V33" s="42"/>
      <c r="W33" s="194">
        <f>ROUND(BB87+SUM(CF92:CF96),2)</f>
        <v>0</v>
      </c>
      <c r="X33" s="193"/>
      <c r="Y33" s="193"/>
      <c r="Z33" s="193"/>
      <c r="AA33" s="193"/>
      <c r="AB33" s="193"/>
      <c r="AC33" s="193"/>
      <c r="AD33" s="193"/>
      <c r="AE33" s="193"/>
      <c r="AF33" s="42"/>
      <c r="AG33" s="42"/>
      <c r="AH33" s="42"/>
      <c r="AI33" s="42"/>
      <c r="AJ33" s="42"/>
      <c r="AK33" s="194">
        <v>0</v>
      </c>
      <c r="AL33" s="193"/>
      <c r="AM33" s="193"/>
      <c r="AN33" s="193"/>
      <c r="AO33" s="193"/>
      <c r="AP33" s="42"/>
      <c r="AQ33" s="46"/>
      <c r="BE33" s="205"/>
    </row>
    <row r="34" spans="2:57" s="2" customFormat="1" ht="14.4" customHeight="1" hidden="1">
      <c r="B34" s="41"/>
      <c r="C34" s="42"/>
      <c r="D34" s="42"/>
      <c r="E34" s="42"/>
      <c r="F34" s="43" t="s">
        <v>49</v>
      </c>
      <c r="G34" s="42"/>
      <c r="H34" s="42"/>
      <c r="I34" s="42"/>
      <c r="J34" s="42"/>
      <c r="K34" s="42"/>
      <c r="L34" s="192">
        <v>0.15</v>
      </c>
      <c r="M34" s="193"/>
      <c r="N34" s="193"/>
      <c r="O34" s="193"/>
      <c r="P34" s="42"/>
      <c r="Q34" s="42"/>
      <c r="R34" s="42"/>
      <c r="S34" s="42"/>
      <c r="T34" s="45" t="s">
        <v>46</v>
      </c>
      <c r="U34" s="42"/>
      <c r="V34" s="42"/>
      <c r="W34" s="194">
        <f>ROUND(BC87+SUM(CG92:CG96),2)</f>
        <v>0</v>
      </c>
      <c r="X34" s="193"/>
      <c r="Y34" s="193"/>
      <c r="Z34" s="193"/>
      <c r="AA34" s="193"/>
      <c r="AB34" s="193"/>
      <c r="AC34" s="193"/>
      <c r="AD34" s="193"/>
      <c r="AE34" s="193"/>
      <c r="AF34" s="42"/>
      <c r="AG34" s="42"/>
      <c r="AH34" s="42"/>
      <c r="AI34" s="42"/>
      <c r="AJ34" s="42"/>
      <c r="AK34" s="194">
        <v>0</v>
      </c>
      <c r="AL34" s="193"/>
      <c r="AM34" s="193"/>
      <c r="AN34" s="193"/>
      <c r="AO34" s="193"/>
      <c r="AP34" s="42"/>
      <c r="AQ34" s="46"/>
      <c r="BE34" s="205"/>
    </row>
    <row r="35" spans="2:43" s="2" customFormat="1" ht="14.4" customHeight="1" hidden="1">
      <c r="B35" s="41"/>
      <c r="C35" s="42"/>
      <c r="D35" s="42"/>
      <c r="E35" s="42"/>
      <c r="F35" s="43" t="s">
        <v>50</v>
      </c>
      <c r="G35" s="42"/>
      <c r="H35" s="42"/>
      <c r="I35" s="42"/>
      <c r="J35" s="42"/>
      <c r="K35" s="42"/>
      <c r="L35" s="192">
        <v>0</v>
      </c>
      <c r="M35" s="193"/>
      <c r="N35" s="193"/>
      <c r="O35" s="193"/>
      <c r="P35" s="42"/>
      <c r="Q35" s="42"/>
      <c r="R35" s="42"/>
      <c r="S35" s="42"/>
      <c r="T35" s="45" t="s">
        <v>46</v>
      </c>
      <c r="U35" s="42"/>
      <c r="V35" s="42"/>
      <c r="W35" s="194">
        <f>ROUND(BD87+SUM(CH92:CH96),2)</f>
        <v>0</v>
      </c>
      <c r="X35" s="193"/>
      <c r="Y35" s="193"/>
      <c r="Z35" s="193"/>
      <c r="AA35" s="193"/>
      <c r="AB35" s="193"/>
      <c r="AC35" s="193"/>
      <c r="AD35" s="193"/>
      <c r="AE35" s="193"/>
      <c r="AF35" s="42"/>
      <c r="AG35" s="42"/>
      <c r="AH35" s="42"/>
      <c r="AI35" s="42"/>
      <c r="AJ35" s="42"/>
      <c r="AK35" s="194">
        <v>0</v>
      </c>
      <c r="AL35" s="193"/>
      <c r="AM35" s="193"/>
      <c r="AN35" s="193"/>
      <c r="AO35" s="193"/>
      <c r="AP35" s="42"/>
      <c r="AQ35" s="46"/>
    </row>
    <row r="36" spans="2:43" s="1" customFormat="1" ht="6.9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5" customHeight="1">
      <c r="B37" s="36"/>
      <c r="C37" s="47"/>
      <c r="D37" s="48" t="s">
        <v>51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52</v>
      </c>
      <c r="U37" s="49"/>
      <c r="V37" s="49"/>
      <c r="W37" s="49"/>
      <c r="X37" s="216" t="s">
        <v>53</v>
      </c>
      <c r="Y37" s="217"/>
      <c r="Z37" s="217"/>
      <c r="AA37" s="217"/>
      <c r="AB37" s="217"/>
      <c r="AC37" s="49"/>
      <c r="AD37" s="49"/>
      <c r="AE37" s="49"/>
      <c r="AF37" s="49"/>
      <c r="AG37" s="49"/>
      <c r="AH37" s="49"/>
      <c r="AI37" s="49"/>
      <c r="AJ37" s="49"/>
      <c r="AK37" s="218">
        <f>SUM(AK29:AK35)</f>
        <v>0</v>
      </c>
      <c r="AL37" s="217"/>
      <c r="AM37" s="217"/>
      <c r="AN37" s="217"/>
      <c r="AO37" s="219"/>
      <c r="AP37" s="47"/>
      <c r="AQ37" s="38"/>
    </row>
    <row r="38" spans="2:43" s="1" customFormat="1" ht="14.4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4.4">
      <c r="B49" s="36"/>
      <c r="C49" s="37"/>
      <c r="D49" s="51" t="s">
        <v>54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55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4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5"/>
    </row>
    <row r="51" spans="2:43" ht="13.5">
      <c r="B51" s="24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5"/>
    </row>
    <row r="52" spans="2:43" ht="13.5">
      <c r="B52" s="24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5"/>
    </row>
    <row r="53" spans="2:43" ht="13.5">
      <c r="B53" s="24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5"/>
    </row>
    <row r="54" spans="2:43" ht="13.5">
      <c r="B54" s="24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5"/>
    </row>
    <row r="55" spans="2:43" ht="13.5">
      <c r="B55" s="24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5"/>
    </row>
    <row r="56" spans="2:43" ht="13.5">
      <c r="B56" s="24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5"/>
    </row>
    <row r="57" spans="2:43" ht="13.5">
      <c r="B57" s="24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5"/>
    </row>
    <row r="58" spans="2:43" s="1" customFormat="1" ht="14.4">
      <c r="B58" s="36"/>
      <c r="C58" s="37"/>
      <c r="D58" s="56" t="s">
        <v>56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57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56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57</v>
      </c>
      <c r="AN58" s="57"/>
      <c r="AO58" s="59"/>
      <c r="AP58" s="37"/>
      <c r="AQ58" s="38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4.4">
      <c r="B60" s="36"/>
      <c r="C60" s="37"/>
      <c r="D60" s="51" t="s">
        <v>58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59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4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5"/>
    </row>
    <row r="62" spans="2:43" ht="13.5">
      <c r="B62" s="24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5"/>
    </row>
    <row r="63" spans="2:43" ht="13.5">
      <c r="B63" s="24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5"/>
    </row>
    <row r="64" spans="2:43" ht="13.5">
      <c r="B64" s="24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5"/>
    </row>
    <row r="65" spans="2:43" ht="13.5">
      <c r="B65" s="24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5"/>
    </row>
    <row r="66" spans="2:43" ht="13.5">
      <c r="B66" s="24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5"/>
    </row>
    <row r="67" spans="2:43" ht="13.5">
      <c r="B67" s="24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5"/>
    </row>
    <row r="68" spans="2:43" ht="13.5">
      <c r="B68" s="24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5"/>
    </row>
    <row r="69" spans="2:43" s="1" customFormat="1" ht="14.4">
      <c r="B69" s="36"/>
      <c r="C69" s="37"/>
      <c r="D69" s="56" t="s">
        <v>56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57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56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57</v>
      </c>
      <c r="AN69" s="57"/>
      <c r="AO69" s="59"/>
      <c r="AP69" s="37"/>
      <c r="AQ69" s="38"/>
    </row>
    <row r="70" spans="2:43" s="1" customFormat="1" ht="6.9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" customHeight="1">
      <c r="B76" s="36"/>
      <c r="C76" s="197" t="s">
        <v>60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38"/>
    </row>
    <row r="77" spans="2:43" s="3" customFormat="1" ht="14.4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S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20" t="str">
        <f>K6</f>
        <v>Tyršova ZŠ a MŠ Praha 5 – Jinonice, U Tyršovy školy 1/430 – generální oprava dešťové kanalizace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1"/>
      <c r="AQ78" s="72"/>
    </row>
    <row r="79" spans="2:43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2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Praha 5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>
        <f>IF(AN8="","",AN8)</f>
        <v>43595</v>
      </c>
      <c r="AN80" s="37"/>
      <c r="AO80" s="37"/>
      <c r="AP80" s="37"/>
      <c r="AQ80" s="38"/>
    </row>
    <row r="81" spans="2:43" s="1" customFormat="1" ht="6.9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2">
      <c r="B82" s="36"/>
      <c r="C82" s="31" t="s">
        <v>31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37</v>
      </c>
      <c r="AJ82" s="37"/>
      <c r="AK82" s="37"/>
      <c r="AL82" s="37"/>
      <c r="AM82" s="225" t="str">
        <f>IF(E17="","",E17)</f>
        <v xml:space="preserve"> </v>
      </c>
      <c r="AN82" s="225"/>
      <c r="AO82" s="225"/>
      <c r="AP82" s="225"/>
      <c r="AQ82" s="38"/>
      <c r="AS82" s="229" t="s">
        <v>61</v>
      </c>
      <c r="AT82" s="230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2:56" s="1" customFormat="1" ht="13.2">
      <c r="B83" s="36"/>
      <c r="C83" s="31" t="s">
        <v>35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39</v>
      </c>
      <c r="AJ83" s="37"/>
      <c r="AK83" s="37"/>
      <c r="AL83" s="37"/>
      <c r="AM83" s="225" t="str">
        <f>IF(E20="","",E20)</f>
        <v xml:space="preserve"> </v>
      </c>
      <c r="AN83" s="225"/>
      <c r="AO83" s="225"/>
      <c r="AP83" s="225"/>
      <c r="AQ83" s="38"/>
      <c r="AS83" s="231"/>
      <c r="AT83" s="232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2:56" s="1" customFormat="1" ht="10.9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1"/>
      <c r="AT84" s="232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2:56" s="1" customFormat="1" ht="29.25" customHeight="1">
      <c r="B85" s="36"/>
      <c r="C85" s="222" t="s">
        <v>62</v>
      </c>
      <c r="D85" s="223"/>
      <c r="E85" s="223"/>
      <c r="F85" s="223"/>
      <c r="G85" s="223"/>
      <c r="H85" s="76"/>
      <c r="I85" s="224" t="s">
        <v>63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64</v>
      </c>
      <c r="AH85" s="223"/>
      <c r="AI85" s="223"/>
      <c r="AJ85" s="223"/>
      <c r="AK85" s="223"/>
      <c r="AL85" s="223"/>
      <c r="AM85" s="223"/>
      <c r="AN85" s="224" t="s">
        <v>65</v>
      </c>
      <c r="AO85" s="223"/>
      <c r="AP85" s="233"/>
      <c r="AQ85" s="38"/>
      <c r="AS85" s="77" t="s">
        <v>66</v>
      </c>
      <c r="AT85" s="78" t="s">
        <v>67</v>
      </c>
      <c r="AU85" s="78" t="s">
        <v>68</v>
      </c>
      <c r="AV85" s="78" t="s">
        <v>69</v>
      </c>
      <c r="AW85" s="78" t="s">
        <v>70</v>
      </c>
      <c r="AX85" s="78" t="s">
        <v>71</v>
      </c>
      <c r="AY85" s="78" t="s">
        <v>72</v>
      </c>
      <c r="AZ85" s="78" t="s">
        <v>73</v>
      </c>
      <c r="BA85" s="78" t="s">
        <v>74</v>
      </c>
      <c r="BB85" s="78" t="s">
        <v>75</v>
      </c>
      <c r="BC85" s="78" t="s">
        <v>76</v>
      </c>
      <c r="BD85" s="79" t="s">
        <v>77</v>
      </c>
    </row>
    <row r="86" spans="2:56" s="1" customFormat="1" ht="10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" customHeight="1">
      <c r="B87" s="69"/>
      <c r="C87" s="81" t="s">
        <v>78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27">
        <f>ROUND(SUM(AG88:AG89),2)</f>
        <v>0</v>
      </c>
      <c r="AH87" s="227"/>
      <c r="AI87" s="227"/>
      <c r="AJ87" s="227"/>
      <c r="AK87" s="227"/>
      <c r="AL87" s="227"/>
      <c r="AM87" s="227"/>
      <c r="AN87" s="228">
        <f>SUM(AG87,AT87)</f>
        <v>0</v>
      </c>
      <c r="AO87" s="228"/>
      <c r="AP87" s="228"/>
      <c r="AQ87" s="72"/>
      <c r="AS87" s="83">
        <f>ROUND(SUM(AS88:AS89),2)</f>
        <v>0</v>
      </c>
      <c r="AT87" s="84">
        <f>ROUND(SUM(AV87:AW87),2)</f>
        <v>0</v>
      </c>
      <c r="AU87" s="85">
        <f>ROUND(SUM(AU88:AU89),5)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ROUND(SUM(AZ88:AZ89),2)</f>
        <v>0</v>
      </c>
      <c r="BA87" s="84">
        <f>ROUND(SUM(BA88:BA89),2)</f>
        <v>0</v>
      </c>
      <c r="BB87" s="84">
        <f>ROUND(SUM(BB88:BB89),2)</f>
        <v>0</v>
      </c>
      <c r="BC87" s="84">
        <f>ROUND(SUM(BC88:BC89),2)</f>
        <v>0</v>
      </c>
      <c r="BD87" s="86">
        <f>ROUND(SUM(BD88:BD89),2)</f>
        <v>0</v>
      </c>
      <c r="BS87" s="87" t="s">
        <v>79</v>
      </c>
      <c r="BT87" s="87" t="s">
        <v>80</v>
      </c>
      <c r="BU87" s="88" t="s">
        <v>81</v>
      </c>
      <c r="BV87" s="87" t="s">
        <v>82</v>
      </c>
      <c r="BW87" s="87" t="s">
        <v>83</v>
      </c>
      <c r="BX87" s="87" t="s">
        <v>84</v>
      </c>
    </row>
    <row r="88" spans="1:76" s="5" customFormat="1" ht="16.5" customHeight="1">
      <c r="A88" s="89" t="s">
        <v>85</v>
      </c>
      <c r="B88" s="90"/>
      <c r="C88" s="91"/>
      <c r="D88" s="226" t="s">
        <v>86</v>
      </c>
      <c r="E88" s="226"/>
      <c r="F88" s="226"/>
      <c r="G88" s="226"/>
      <c r="H88" s="226"/>
      <c r="I88" s="92"/>
      <c r="J88" s="226" t="s">
        <v>87</v>
      </c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14">
        <f>'01 - AREÁLOVÁ DEŠŤOVÁ KAN...'!M30</f>
        <v>0</v>
      </c>
      <c r="AH88" s="215"/>
      <c r="AI88" s="215"/>
      <c r="AJ88" s="215"/>
      <c r="AK88" s="215"/>
      <c r="AL88" s="215"/>
      <c r="AM88" s="215"/>
      <c r="AN88" s="214">
        <f>SUM(AG88,AT88)</f>
        <v>0</v>
      </c>
      <c r="AO88" s="215"/>
      <c r="AP88" s="215"/>
      <c r="AQ88" s="93"/>
      <c r="AS88" s="94">
        <f>'01 - AREÁLOVÁ DEŠŤOVÁ KAN...'!M28</f>
        <v>0</v>
      </c>
      <c r="AT88" s="95">
        <f>ROUND(SUM(AV88:AW88),2)</f>
        <v>0</v>
      </c>
      <c r="AU88" s="96">
        <f>'01 - AREÁLOVÁ DEŠŤOVÁ KAN...'!W124</f>
        <v>0</v>
      </c>
      <c r="AV88" s="95">
        <f>'01 - AREÁLOVÁ DEŠŤOVÁ KAN...'!M32</f>
        <v>0</v>
      </c>
      <c r="AW88" s="95">
        <f>'01 - AREÁLOVÁ DEŠŤOVÁ KAN...'!M33</f>
        <v>0</v>
      </c>
      <c r="AX88" s="95">
        <f>'01 - AREÁLOVÁ DEŠŤOVÁ KAN...'!M34</f>
        <v>0</v>
      </c>
      <c r="AY88" s="95">
        <f>'01 - AREÁLOVÁ DEŠŤOVÁ KAN...'!M35</f>
        <v>0</v>
      </c>
      <c r="AZ88" s="95">
        <f>'01 - AREÁLOVÁ DEŠŤOVÁ KAN...'!H32</f>
        <v>0</v>
      </c>
      <c r="BA88" s="95">
        <f>'01 - AREÁLOVÁ DEŠŤOVÁ KAN...'!H33</f>
        <v>0</v>
      </c>
      <c r="BB88" s="95">
        <f>'01 - AREÁLOVÁ DEŠŤOVÁ KAN...'!H34</f>
        <v>0</v>
      </c>
      <c r="BC88" s="95">
        <f>'01 - AREÁLOVÁ DEŠŤOVÁ KAN...'!H35</f>
        <v>0</v>
      </c>
      <c r="BD88" s="97">
        <f>'01 - AREÁLOVÁ DEŠŤOVÁ KAN...'!H36</f>
        <v>0</v>
      </c>
      <c r="BT88" s="98" t="s">
        <v>88</v>
      </c>
      <c r="BV88" s="98" t="s">
        <v>82</v>
      </c>
      <c r="BW88" s="98" t="s">
        <v>89</v>
      </c>
      <c r="BX88" s="98" t="s">
        <v>83</v>
      </c>
    </row>
    <row r="89" spans="1:76" s="5" customFormat="1" ht="16.5" customHeight="1">
      <c r="A89" s="89" t="s">
        <v>85</v>
      </c>
      <c r="B89" s="90"/>
      <c r="C89" s="91"/>
      <c r="D89" s="226" t="s">
        <v>90</v>
      </c>
      <c r="E89" s="226"/>
      <c r="F89" s="226"/>
      <c r="G89" s="226"/>
      <c r="H89" s="226"/>
      <c r="I89" s="92"/>
      <c r="J89" s="226" t="s">
        <v>91</v>
      </c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14">
        <f>'02 - VRN'!M30</f>
        <v>0</v>
      </c>
      <c r="AH89" s="215"/>
      <c r="AI89" s="215"/>
      <c r="AJ89" s="215"/>
      <c r="AK89" s="215"/>
      <c r="AL89" s="215"/>
      <c r="AM89" s="215"/>
      <c r="AN89" s="214">
        <f>SUM(AG89,AT89)</f>
        <v>0</v>
      </c>
      <c r="AO89" s="215"/>
      <c r="AP89" s="215"/>
      <c r="AQ89" s="93"/>
      <c r="AS89" s="99">
        <f>'02 - VRN'!M28</f>
        <v>0</v>
      </c>
      <c r="AT89" s="100">
        <f>ROUND(SUM(AV89:AW89),2)</f>
        <v>0</v>
      </c>
      <c r="AU89" s="101">
        <f>'02 - VRN'!W120</f>
        <v>0</v>
      </c>
      <c r="AV89" s="100">
        <f>'02 - VRN'!M32</f>
        <v>0</v>
      </c>
      <c r="AW89" s="100">
        <f>'02 - VRN'!M33</f>
        <v>0</v>
      </c>
      <c r="AX89" s="100">
        <f>'02 - VRN'!M34</f>
        <v>0</v>
      </c>
      <c r="AY89" s="100">
        <f>'02 - VRN'!M35</f>
        <v>0</v>
      </c>
      <c r="AZ89" s="100">
        <f>'02 - VRN'!H32</f>
        <v>0</v>
      </c>
      <c r="BA89" s="100">
        <f>'02 - VRN'!H33</f>
        <v>0</v>
      </c>
      <c r="BB89" s="100">
        <f>'02 - VRN'!H34</f>
        <v>0</v>
      </c>
      <c r="BC89" s="100">
        <f>'02 - VRN'!H35</f>
        <v>0</v>
      </c>
      <c r="BD89" s="102">
        <f>'02 - VRN'!H36</f>
        <v>0</v>
      </c>
      <c r="BT89" s="98" t="s">
        <v>88</v>
      </c>
      <c r="BV89" s="98" t="s">
        <v>82</v>
      </c>
      <c r="BW89" s="98" t="s">
        <v>92</v>
      </c>
      <c r="BX89" s="98" t="s">
        <v>83</v>
      </c>
    </row>
    <row r="90" spans="2:43" ht="13.5">
      <c r="B90" s="2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5"/>
    </row>
    <row r="91" spans="2:48" s="1" customFormat="1" ht="30" customHeight="1">
      <c r="B91" s="36"/>
      <c r="C91" s="81" t="s">
        <v>93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8">
        <f>ROUND(SUM(AG92:AG95),2)</f>
        <v>0</v>
      </c>
      <c r="AH91" s="228"/>
      <c r="AI91" s="228"/>
      <c r="AJ91" s="228"/>
      <c r="AK91" s="228"/>
      <c r="AL91" s="228"/>
      <c r="AM91" s="228"/>
      <c r="AN91" s="228">
        <f>ROUND(SUM(AN92:AN95),2)</f>
        <v>0</v>
      </c>
      <c r="AO91" s="228"/>
      <c r="AP91" s="228"/>
      <c r="AQ91" s="38"/>
      <c r="AS91" s="77" t="s">
        <v>94</v>
      </c>
      <c r="AT91" s="78" t="s">
        <v>95</v>
      </c>
      <c r="AU91" s="78" t="s">
        <v>44</v>
      </c>
      <c r="AV91" s="79" t="s">
        <v>67</v>
      </c>
    </row>
    <row r="92" spans="2:89" s="1" customFormat="1" ht="19.95" customHeight="1">
      <c r="B92" s="36"/>
      <c r="C92" s="37"/>
      <c r="D92" s="291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89"/>
      <c r="AH92" s="293"/>
      <c r="AI92" s="293"/>
      <c r="AJ92" s="293"/>
      <c r="AK92" s="293"/>
      <c r="AL92" s="293"/>
      <c r="AM92" s="293"/>
      <c r="AN92" s="293"/>
      <c r="AO92" s="293"/>
      <c r="AP92" s="293"/>
      <c r="AQ92" s="38"/>
      <c r="AS92" s="104">
        <v>0</v>
      </c>
      <c r="AT92" s="105" t="s">
        <v>97</v>
      </c>
      <c r="AU92" s="105" t="s">
        <v>45</v>
      </c>
      <c r="AV92" s="106">
        <f>ROUND(IF(AU92="základní",AG92*L31,IF(AU92="snížená",AG92*L32,0)),2)</f>
        <v>0</v>
      </c>
      <c r="BV92" s="20" t="s">
        <v>98</v>
      </c>
      <c r="BY92" s="107">
        <f>IF(AU92="základní",AV92,0)</f>
        <v>0</v>
      </c>
      <c r="BZ92" s="107">
        <f>IF(AU92="snížená",AV92,0)</f>
        <v>0</v>
      </c>
      <c r="CA92" s="107">
        <v>0</v>
      </c>
      <c r="CB92" s="107">
        <v>0</v>
      </c>
      <c r="CC92" s="107"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>x</v>
      </c>
    </row>
    <row r="93" spans="2:89" s="1" customFormat="1" ht="19.95" customHeight="1">
      <c r="B93" s="36"/>
      <c r="C93" s="37"/>
      <c r="D93" s="287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2"/>
      <c r="AD93" s="292"/>
      <c r="AE93" s="292"/>
      <c r="AF93" s="292"/>
      <c r="AG93" s="289"/>
      <c r="AH93" s="293"/>
      <c r="AI93" s="293"/>
      <c r="AJ93" s="293"/>
      <c r="AK93" s="293"/>
      <c r="AL93" s="293"/>
      <c r="AM93" s="293"/>
      <c r="AN93" s="293"/>
      <c r="AO93" s="293"/>
      <c r="AP93" s="293"/>
      <c r="AQ93" s="38"/>
      <c r="AS93" s="108">
        <v>0</v>
      </c>
      <c r="AT93" s="109" t="s">
        <v>97</v>
      </c>
      <c r="AU93" s="109" t="s">
        <v>45</v>
      </c>
      <c r="AV93" s="110">
        <f>ROUND(IF(AU93="nulová",0,IF(OR(AU93="základní",AU93="zákl. přenesená"),AG93*L31,AG93*L32)),2)</f>
        <v>0</v>
      </c>
      <c r="BV93" s="20" t="s">
        <v>99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>x</v>
      </c>
    </row>
    <row r="94" spans="2:89" s="1" customFormat="1" ht="19.95" customHeight="1">
      <c r="B94" s="36"/>
      <c r="C94" s="37"/>
      <c r="D94" s="287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2"/>
      <c r="AD94" s="292"/>
      <c r="AE94" s="292"/>
      <c r="AF94" s="292"/>
      <c r="AG94" s="289"/>
      <c r="AH94" s="293"/>
      <c r="AI94" s="293"/>
      <c r="AJ94" s="293"/>
      <c r="AK94" s="293"/>
      <c r="AL94" s="293"/>
      <c r="AM94" s="293"/>
      <c r="AN94" s="293"/>
      <c r="AO94" s="293"/>
      <c r="AP94" s="293"/>
      <c r="AQ94" s="38"/>
      <c r="AS94" s="108">
        <v>0</v>
      </c>
      <c r="AT94" s="109" t="s">
        <v>97</v>
      </c>
      <c r="AU94" s="109" t="s">
        <v>45</v>
      </c>
      <c r="AV94" s="110">
        <f>ROUND(IF(AU94="nulová",0,IF(OR(AU94="základní",AU94="zákl. přenesená"),AG94*L31,AG94*L32)),2)</f>
        <v>0</v>
      </c>
      <c r="BV94" s="20" t="s">
        <v>99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>x</v>
      </c>
    </row>
    <row r="95" spans="2:89" s="1" customFormat="1" ht="19.95" customHeight="1">
      <c r="B95" s="36"/>
      <c r="C95" s="37"/>
      <c r="D95" s="287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2"/>
      <c r="AD95" s="292"/>
      <c r="AE95" s="292"/>
      <c r="AF95" s="292"/>
      <c r="AG95" s="289"/>
      <c r="AH95" s="293"/>
      <c r="AI95" s="293"/>
      <c r="AJ95" s="293"/>
      <c r="AK95" s="293"/>
      <c r="AL95" s="293"/>
      <c r="AM95" s="293"/>
      <c r="AN95" s="293"/>
      <c r="AO95" s="293"/>
      <c r="AP95" s="293"/>
      <c r="AQ95" s="38"/>
      <c r="AS95" s="111">
        <v>0</v>
      </c>
      <c r="AT95" s="112" t="s">
        <v>97</v>
      </c>
      <c r="AU95" s="112" t="s">
        <v>45</v>
      </c>
      <c r="AV95" s="113">
        <f>ROUND(IF(AU95="nulová",0,IF(OR(AU95="základní",AU95="zákl. přenesená"),AG95*L31,AG95*L32)),2)</f>
        <v>0</v>
      </c>
      <c r="BV95" s="20" t="s">
        <v>99</v>
      </c>
      <c r="BY95" s="107">
        <f>IF(AU95="základní",AV95,0)</f>
        <v>0</v>
      </c>
      <c r="BZ95" s="107">
        <f>IF(AU95="snížená",AV95,0)</f>
        <v>0</v>
      </c>
      <c r="CA95" s="107">
        <f>IF(AU95="zákl. přenesená",AV95,0)</f>
        <v>0</v>
      </c>
      <c r="CB95" s="107">
        <f>IF(AU95="sníž. přenesená",AV95,0)</f>
        <v>0</v>
      </c>
      <c r="CC95" s="107">
        <f>IF(AU95="nulová",AV95,0)</f>
        <v>0</v>
      </c>
      <c r="CD95" s="107">
        <f>IF(AU95="základní",AG95,0)</f>
        <v>0</v>
      </c>
      <c r="CE95" s="107">
        <f>IF(AU95="snížená",AG95,0)</f>
        <v>0</v>
      </c>
      <c r="CF95" s="107">
        <f>IF(AU95="zákl. přenesená",AG95,0)</f>
        <v>0</v>
      </c>
      <c r="CG95" s="107">
        <f>IF(AU95="sníž. přenesená",AG95,0)</f>
        <v>0</v>
      </c>
      <c r="CH95" s="107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>x</v>
      </c>
    </row>
    <row r="96" spans="2:43" s="1" customFormat="1" ht="10.9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</row>
    <row r="97" spans="2:43" s="1" customFormat="1" ht="30" customHeight="1">
      <c r="B97" s="36"/>
      <c r="C97" s="114" t="s">
        <v>100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212">
        <f>ROUND(AG87+AG91,2)</f>
        <v>0</v>
      </c>
      <c r="AH97" s="212"/>
      <c r="AI97" s="212"/>
      <c r="AJ97" s="212"/>
      <c r="AK97" s="212"/>
      <c r="AL97" s="212"/>
      <c r="AM97" s="212"/>
      <c r="AN97" s="212">
        <f>AN87+AN91</f>
        <v>0</v>
      </c>
      <c r="AO97" s="212"/>
      <c r="AP97" s="212"/>
      <c r="AQ97" s="38"/>
    </row>
    <row r="98" spans="2:43" s="1" customFormat="1" ht="6.9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2"/>
    </row>
  </sheetData>
  <mergeCells count="64">
    <mergeCell ref="K10:AI10"/>
    <mergeCell ref="K16:AI16"/>
    <mergeCell ref="AS82:AT84"/>
    <mergeCell ref="AM83:AP83"/>
    <mergeCell ref="AN85:AP85"/>
    <mergeCell ref="D94:AB94"/>
    <mergeCell ref="AG94:AM94"/>
    <mergeCell ref="D95:AB95"/>
    <mergeCell ref="AG95:AM95"/>
    <mergeCell ref="AM82:AP82"/>
    <mergeCell ref="D88:H88"/>
    <mergeCell ref="J88:AF88"/>
    <mergeCell ref="D89:H89"/>
    <mergeCell ref="J89:AF89"/>
    <mergeCell ref="D93:AB93"/>
    <mergeCell ref="AG87:AM87"/>
    <mergeCell ref="AN87:AP87"/>
    <mergeCell ref="AG91:AM91"/>
    <mergeCell ref="AN91:AP91"/>
    <mergeCell ref="AN88:AP88"/>
    <mergeCell ref="AG88:AM88"/>
    <mergeCell ref="C76:AP76"/>
    <mergeCell ref="L78:AO78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AG97:AM97"/>
    <mergeCell ref="AN97:AP97"/>
    <mergeCell ref="AG93:AM93"/>
    <mergeCell ref="AN95:AP95"/>
    <mergeCell ref="AN89:AP89"/>
    <mergeCell ref="AG89:AM89"/>
    <mergeCell ref="AG92:AM92"/>
    <mergeCell ref="AN92:AP92"/>
    <mergeCell ref="AN93:AP93"/>
    <mergeCell ref="AN94:AP94"/>
    <mergeCell ref="C2:AP2"/>
    <mergeCell ref="C4:AP4"/>
    <mergeCell ref="AR2:BE2"/>
    <mergeCell ref="K5:AO5"/>
    <mergeCell ref="AK33:AO33"/>
    <mergeCell ref="K6:AO6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W34:AE34"/>
    <mergeCell ref="AK34:AO34"/>
    <mergeCell ref="L34:O3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AREÁLOVÁ DEŠŤOVÁ KAN...'!C2" display="/"/>
    <hyperlink ref="A89" location="'02 - VRN'!C2" display="/"/>
  </hyperlinks>
  <printOptions/>
  <pageMargins left="0.5833333" right="0.5833333" top="0.5" bottom="0.4666667" header="0" footer="0"/>
  <pageSetup blackAndWhite="1" fitToHeight="1" fitToWidth="1" horizontalDpi="600" verticalDpi="600" orientation="portrait" paperSize="9" scale="9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0"/>
  <sheetViews>
    <sheetView showGridLines="0" workbookViewId="0" topLeftCell="A1">
      <pane ySplit="1" topLeftCell="A2" activePane="bottomLeft" state="frozen"/>
      <selection pane="bottomLeft" activeCell="N97" sqref="N97:Q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101</v>
      </c>
      <c r="G1" s="15"/>
      <c r="H1" s="273" t="s">
        <v>102</v>
      </c>
      <c r="I1" s="273"/>
      <c r="J1" s="273"/>
      <c r="K1" s="273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0" t="s">
        <v>89</v>
      </c>
    </row>
    <row r="3" spans="2:4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23</v>
      </c>
    </row>
    <row r="4" spans="2:46" ht="36.9" customHeight="1">
      <c r="B4" s="24"/>
      <c r="C4" s="197" t="s">
        <v>106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5"/>
      <c r="T4" s="19" t="s">
        <v>13</v>
      </c>
      <c r="AT4" s="20" t="s">
        <v>6</v>
      </c>
    </row>
    <row r="5" spans="2:18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19</v>
      </c>
      <c r="E6" s="27"/>
      <c r="F6" s="256" t="str">
        <f>'Rekapitulace stavby'!K6</f>
        <v>Tyršova ZŠ a MŠ Praha 5 – Jinonice, U Tyršovy školy 1/430 – generální oprava dešťové kanalizace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7"/>
      <c r="R6" s="25"/>
    </row>
    <row r="7" spans="2:18" s="1" customFormat="1" ht="32.85" customHeight="1">
      <c r="B7" s="36"/>
      <c r="C7" s="37"/>
      <c r="D7" s="30" t="s">
        <v>107</v>
      </c>
      <c r="E7" s="37"/>
      <c r="F7" s="203" t="s">
        <v>108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7"/>
      <c r="R7" s="38"/>
    </row>
    <row r="8" spans="2:18" s="1" customFormat="1" ht="14.4" customHeight="1">
      <c r="B8" s="36"/>
      <c r="C8" s="37"/>
      <c r="D8" s="31" t="s">
        <v>20</v>
      </c>
      <c r="E8" s="37"/>
      <c r="F8" s="29" t="s">
        <v>21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23</v>
      </c>
      <c r="P8" s="37"/>
      <c r="Q8" s="37"/>
      <c r="R8" s="38"/>
    </row>
    <row r="9" spans="2:18" s="1" customFormat="1" ht="14.4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74">
        <f>'Rekapitulace stavby'!AN8</f>
        <v>43595</v>
      </c>
      <c r="P9" s="258"/>
      <c r="Q9" s="37"/>
      <c r="R9" s="38"/>
    </row>
    <row r="10" spans="2:18" s="1" customFormat="1" ht="21.75" customHeight="1">
      <c r="B10" s="36"/>
      <c r="C10" s="37"/>
      <c r="D10" s="28" t="s">
        <v>27</v>
      </c>
      <c r="E10" s="37"/>
      <c r="F10" s="32" t="s">
        <v>28</v>
      </c>
      <c r="G10" s="37"/>
      <c r="H10" s="37"/>
      <c r="I10" s="37"/>
      <c r="J10" s="37"/>
      <c r="K10" s="37"/>
      <c r="L10" s="37"/>
      <c r="M10" s="28" t="s">
        <v>29</v>
      </c>
      <c r="N10" s="37"/>
      <c r="O10" s="32" t="s">
        <v>30</v>
      </c>
      <c r="P10" s="37"/>
      <c r="Q10" s="37"/>
      <c r="R10" s="38"/>
    </row>
    <row r="11" spans="2:18" s="1" customFormat="1" ht="14.4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201" t="str">
        <f>IF('Rekapitulace stavby'!AN10="","",'Rekapitulace stavby'!AN10)</f>
        <v>00063631</v>
      </c>
      <c r="P11" s="201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201" t="str">
        <f>IF('Rekapitulace stavby'!AN11="","",'Rekapitulace stavby'!AN11)</f>
        <v>CZ00063631</v>
      </c>
      <c r="P12" s="201"/>
      <c r="Q12" s="37"/>
      <c r="R12" s="38"/>
    </row>
    <row r="13" spans="2:18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52" t="str">
        <f>IF('Rekapitulace stavby'!AN13="","",'Rekapitulace stavby'!AN13)</f>
        <v>Vyplň údaj</v>
      </c>
      <c r="P14" s="201"/>
      <c r="Q14" s="37"/>
      <c r="R14" s="38"/>
    </row>
    <row r="15" spans="2:18" s="1" customFormat="1" ht="18" customHeight="1">
      <c r="B15" s="36"/>
      <c r="C15" s="37"/>
      <c r="D15" s="37"/>
      <c r="E15" s="252" t="str">
        <f>IF('Rekapitulace stavby'!E14="","",'Rekapitulace stavby'!E14)</f>
        <v>Vyplň údaj</v>
      </c>
      <c r="F15" s="253"/>
      <c r="G15" s="253"/>
      <c r="H15" s="253"/>
      <c r="I15" s="253"/>
      <c r="J15" s="253"/>
      <c r="K15" s="253"/>
      <c r="L15" s="253"/>
      <c r="M15" s="31" t="s">
        <v>34</v>
      </c>
      <c r="N15" s="37"/>
      <c r="O15" s="252" t="str">
        <f>IF('Rekapitulace stavby'!AN14="","",'Rekapitulace stavby'!AN14)</f>
        <v>Vyplň údaj</v>
      </c>
      <c r="P15" s="201"/>
      <c r="Q15" s="37"/>
      <c r="R15" s="38"/>
    </row>
    <row r="16" spans="2:18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201">
        <f>IF('Rekapitulace stavby'!AN16="","",'Rekapitulace stavby'!AN16)</f>
        <v>12496111</v>
      </c>
      <c r="P17" s="201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201" t="str">
        <f>IF('Rekapitulace stavby'!AN17="","",'Rekapitulace stavby'!AN17)</f>
        <v/>
      </c>
      <c r="P18" s="201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39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201" t="str">
        <f>IF('Rekapitulace stavby'!AN19="","",'Rekapitulace stavby'!AN19)</f>
        <v/>
      </c>
      <c r="P20" s="201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201" t="str">
        <f>IF('Rekapitulace stavby'!AN20="","",'Rekapitulace stavby'!AN20)</f>
        <v/>
      </c>
      <c r="P21" s="201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40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208" t="s">
        <v>5</v>
      </c>
      <c r="F24" s="208"/>
      <c r="G24" s="208"/>
      <c r="H24" s="208"/>
      <c r="I24" s="208"/>
      <c r="J24" s="208"/>
      <c r="K24" s="208"/>
      <c r="L24" s="208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17" t="s">
        <v>109</v>
      </c>
      <c r="E27" s="37"/>
      <c r="F27" s="37"/>
      <c r="G27" s="37"/>
      <c r="H27" s="37"/>
      <c r="I27" s="37"/>
      <c r="J27" s="37"/>
      <c r="K27" s="37"/>
      <c r="L27" s="37"/>
      <c r="M27" s="209">
        <f>N87</f>
        <v>0</v>
      </c>
      <c r="N27" s="209"/>
      <c r="O27" s="209"/>
      <c r="P27" s="209"/>
      <c r="Q27" s="37"/>
      <c r="R27" s="38"/>
    </row>
    <row r="28" spans="2:18" s="1" customFormat="1" ht="14.4" customHeight="1">
      <c r="B28" s="36"/>
      <c r="C28" s="37"/>
      <c r="D28" s="35" t="s">
        <v>96</v>
      </c>
      <c r="E28" s="37"/>
      <c r="F28" s="37"/>
      <c r="G28" s="37"/>
      <c r="H28" s="37"/>
      <c r="I28" s="37"/>
      <c r="J28" s="37"/>
      <c r="K28" s="37"/>
      <c r="L28" s="37"/>
      <c r="M28" s="209">
        <f>N99</f>
        <v>0</v>
      </c>
      <c r="N28" s="209"/>
      <c r="O28" s="209"/>
      <c r="P28" s="209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43</v>
      </c>
      <c r="E30" s="37"/>
      <c r="F30" s="37"/>
      <c r="G30" s="37"/>
      <c r="H30" s="37"/>
      <c r="I30" s="37"/>
      <c r="J30" s="37"/>
      <c r="K30" s="37"/>
      <c r="L30" s="37"/>
      <c r="M30" s="249">
        <f>ROUND(M27+M28,2)</f>
        <v>0</v>
      </c>
      <c r="N30" s="250"/>
      <c r="O30" s="250"/>
      <c r="P30" s="250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44</v>
      </c>
      <c r="E32" s="43" t="s">
        <v>45</v>
      </c>
      <c r="F32" s="44">
        <v>0.21</v>
      </c>
      <c r="G32" s="119" t="s">
        <v>46</v>
      </c>
      <c r="H32" s="251">
        <f>ROUND((((SUM(BE99:BE106)+SUM(BE124:BE203))+SUM(BE205:BE209))),2)</f>
        <v>0</v>
      </c>
      <c r="I32" s="250"/>
      <c r="J32" s="250"/>
      <c r="K32" s="37"/>
      <c r="L32" s="37"/>
      <c r="M32" s="251">
        <f>ROUND(((ROUND((SUM(BE99:BE106)+SUM(BE124:BE203)),2)*F32)+SUM(BE205:BE209)*F32),2)</f>
        <v>0</v>
      </c>
      <c r="N32" s="250"/>
      <c r="O32" s="250"/>
      <c r="P32" s="250"/>
      <c r="Q32" s="37"/>
      <c r="R32" s="38"/>
    </row>
    <row r="33" spans="2:18" s="1" customFormat="1" ht="14.4" customHeight="1">
      <c r="B33" s="36"/>
      <c r="C33" s="37"/>
      <c r="D33" s="37"/>
      <c r="E33" s="43" t="s">
        <v>47</v>
      </c>
      <c r="F33" s="44">
        <v>0.15</v>
      </c>
      <c r="G33" s="119" t="s">
        <v>46</v>
      </c>
      <c r="H33" s="251">
        <f>ROUND((((SUM(BF99:BF106)+SUM(BF124:BF203))+SUM(BF205:BF209))),2)</f>
        <v>0</v>
      </c>
      <c r="I33" s="250"/>
      <c r="J33" s="250"/>
      <c r="K33" s="37"/>
      <c r="L33" s="37"/>
      <c r="M33" s="251">
        <f>ROUND(((ROUND((SUM(BF99:BF106)+SUM(BF124:BF203)),2)*F33)+SUM(BF205:BF209)*F33),2)</f>
        <v>0</v>
      </c>
      <c r="N33" s="250"/>
      <c r="O33" s="250"/>
      <c r="P33" s="250"/>
      <c r="Q33" s="37"/>
      <c r="R33" s="38"/>
    </row>
    <row r="34" spans="2:18" s="1" customFormat="1" ht="14.4" customHeight="1" hidden="1">
      <c r="B34" s="36"/>
      <c r="C34" s="37"/>
      <c r="D34" s="37"/>
      <c r="E34" s="43" t="s">
        <v>48</v>
      </c>
      <c r="F34" s="44">
        <v>0.21</v>
      </c>
      <c r="G34" s="119" t="s">
        <v>46</v>
      </c>
      <c r="H34" s="251">
        <f>ROUND((((SUM(BG99:BG106)+SUM(BG124:BG203))+SUM(BG205:BG209))),2)</f>
        <v>0</v>
      </c>
      <c r="I34" s="250"/>
      <c r="J34" s="250"/>
      <c r="K34" s="37"/>
      <c r="L34" s="37"/>
      <c r="M34" s="251">
        <v>0</v>
      </c>
      <c r="N34" s="250"/>
      <c r="O34" s="250"/>
      <c r="P34" s="250"/>
      <c r="Q34" s="37"/>
      <c r="R34" s="38"/>
    </row>
    <row r="35" spans="2:18" s="1" customFormat="1" ht="14.4" customHeight="1" hidden="1">
      <c r="B35" s="36"/>
      <c r="C35" s="37"/>
      <c r="D35" s="37"/>
      <c r="E35" s="43" t="s">
        <v>49</v>
      </c>
      <c r="F35" s="44">
        <v>0.15</v>
      </c>
      <c r="G35" s="119" t="s">
        <v>46</v>
      </c>
      <c r="H35" s="251">
        <f>ROUND((((SUM(BH99:BH106)+SUM(BH124:BH203))+SUM(BH205:BH209))),2)</f>
        <v>0</v>
      </c>
      <c r="I35" s="250"/>
      <c r="J35" s="250"/>
      <c r="K35" s="37"/>
      <c r="L35" s="37"/>
      <c r="M35" s="251">
        <v>0</v>
      </c>
      <c r="N35" s="250"/>
      <c r="O35" s="250"/>
      <c r="P35" s="250"/>
      <c r="Q35" s="37"/>
      <c r="R35" s="38"/>
    </row>
    <row r="36" spans="2:18" s="1" customFormat="1" ht="14.4" customHeight="1" hidden="1">
      <c r="B36" s="36"/>
      <c r="C36" s="37"/>
      <c r="D36" s="37"/>
      <c r="E36" s="43" t="s">
        <v>50</v>
      </c>
      <c r="F36" s="44">
        <v>0</v>
      </c>
      <c r="G36" s="119" t="s">
        <v>46</v>
      </c>
      <c r="H36" s="251">
        <f>ROUND((((SUM(BI99:BI106)+SUM(BI124:BI203))+SUM(BI205:BI209))),2)</f>
        <v>0</v>
      </c>
      <c r="I36" s="250"/>
      <c r="J36" s="250"/>
      <c r="K36" s="37"/>
      <c r="L36" s="37"/>
      <c r="M36" s="251">
        <v>0</v>
      </c>
      <c r="N36" s="250"/>
      <c r="O36" s="250"/>
      <c r="P36" s="250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51</v>
      </c>
      <c r="E38" s="76"/>
      <c r="F38" s="76"/>
      <c r="G38" s="121" t="s">
        <v>52</v>
      </c>
      <c r="H38" s="122" t="s">
        <v>53</v>
      </c>
      <c r="I38" s="76"/>
      <c r="J38" s="76"/>
      <c r="K38" s="76"/>
      <c r="L38" s="254">
        <f>SUM(M30:M36)</f>
        <v>0</v>
      </c>
      <c r="M38" s="254"/>
      <c r="N38" s="254"/>
      <c r="O38" s="254"/>
      <c r="P38" s="255"/>
      <c r="Q38" s="115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s="1" customFormat="1" ht="14.4">
      <c r="B49" s="36"/>
      <c r="C49" s="37"/>
      <c r="D49" s="51" t="s">
        <v>54</v>
      </c>
      <c r="E49" s="52"/>
      <c r="F49" s="52"/>
      <c r="G49" s="52"/>
      <c r="H49" s="53"/>
      <c r="I49" s="37"/>
      <c r="J49" s="51" t="s">
        <v>55</v>
      </c>
      <c r="K49" s="52"/>
      <c r="L49" s="52"/>
      <c r="M49" s="52"/>
      <c r="N49" s="52"/>
      <c r="O49" s="52"/>
      <c r="P49" s="53"/>
      <c r="Q49" s="37"/>
      <c r="R49" s="38"/>
    </row>
    <row r="50" spans="2:18" ht="13.5">
      <c r="B50" s="24"/>
      <c r="C50" s="27"/>
      <c r="D50" s="54"/>
      <c r="E50" s="27"/>
      <c r="F50" s="27"/>
      <c r="G50" s="27"/>
      <c r="H50" s="55"/>
      <c r="I50" s="27"/>
      <c r="J50" s="54"/>
      <c r="K50" s="27"/>
      <c r="L50" s="27"/>
      <c r="M50" s="27"/>
      <c r="N50" s="27"/>
      <c r="O50" s="27"/>
      <c r="P50" s="55"/>
      <c r="Q50" s="27"/>
      <c r="R50" s="25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s="1" customFormat="1" ht="14.4">
      <c r="B58" s="36"/>
      <c r="C58" s="37"/>
      <c r="D58" s="56" t="s">
        <v>56</v>
      </c>
      <c r="E58" s="57"/>
      <c r="F58" s="57"/>
      <c r="G58" s="58" t="s">
        <v>57</v>
      </c>
      <c r="H58" s="59"/>
      <c r="I58" s="37"/>
      <c r="J58" s="56" t="s">
        <v>56</v>
      </c>
      <c r="K58" s="57"/>
      <c r="L58" s="57"/>
      <c r="M58" s="57"/>
      <c r="N58" s="58" t="s">
        <v>57</v>
      </c>
      <c r="O58" s="57"/>
      <c r="P58" s="59"/>
      <c r="Q58" s="37"/>
      <c r="R58" s="38"/>
    </row>
    <row r="59" spans="2:18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</row>
    <row r="60" spans="2:18" s="1" customFormat="1" ht="14.4">
      <c r="B60" s="36"/>
      <c r="C60" s="37"/>
      <c r="D60" s="51" t="s">
        <v>58</v>
      </c>
      <c r="E60" s="52"/>
      <c r="F60" s="52"/>
      <c r="G60" s="52"/>
      <c r="H60" s="53"/>
      <c r="I60" s="37"/>
      <c r="J60" s="51" t="s">
        <v>59</v>
      </c>
      <c r="K60" s="52"/>
      <c r="L60" s="52"/>
      <c r="M60" s="52"/>
      <c r="N60" s="52"/>
      <c r="O60" s="52"/>
      <c r="P60" s="53"/>
      <c r="Q60" s="37"/>
      <c r="R60" s="38"/>
    </row>
    <row r="61" spans="2:18" ht="13.5">
      <c r="B61" s="24"/>
      <c r="C61" s="27"/>
      <c r="D61" s="54"/>
      <c r="E61" s="27"/>
      <c r="F61" s="27"/>
      <c r="G61" s="27"/>
      <c r="H61" s="55"/>
      <c r="I61" s="27"/>
      <c r="J61" s="54"/>
      <c r="K61" s="27"/>
      <c r="L61" s="27"/>
      <c r="M61" s="27"/>
      <c r="N61" s="27"/>
      <c r="O61" s="27"/>
      <c r="P61" s="55"/>
      <c r="Q61" s="27"/>
      <c r="R61" s="25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s="1" customFormat="1" ht="14.4">
      <c r="B69" s="36"/>
      <c r="C69" s="37"/>
      <c r="D69" s="56" t="s">
        <v>56</v>
      </c>
      <c r="E69" s="57"/>
      <c r="F69" s="57"/>
      <c r="G69" s="58" t="s">
        <v>57</v>
      </c>
      <c r="H69" s="59"/>
      <c r="I69" s="37"/>
      <c r="J69" s="56" t="s">
        <v>56</v>
      </c>
      <c r="K69" s="57"/>
      <c r="L69" s="57"/>
      <c r="M69" s="57"/>
      <c r="N69" s="58" t="s">
        <v>57</v>
      </c>
      <c r="O69" s="57"/>
      <c r="P69" s="59"/>
      <c r="Q69" s="37"/>
      <c r="R69" s="38"/>
    </row>
    <row r="70" spans="2:18" s="1" customFormat="1" ht="14.4" customHeight="1"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2"/>
    </row>
    <row r="74" spans="2:18" s="1" customFormat="1" ht="6.9" customHeight="1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</row>
    <row r="75" spans="2:18" s="1" customFormat="1" ht="36.9" customHeight="1">
      <c r="B75" s="36"/>
      <c r="C75" s="197" t="s">
        <v>110</v>
      </c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38"/>
    </row>
    <row r="76" spans="2:18" s="1" customFormat="1" ht="6.9" customHeigh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8"/>
    </row>
    <row r="77" spans="2:18" s="1" customFormat="1" ht="30" customHeight="1">
      <c r="B77" s="36"/>
      <c r="C77" s="31" t="s">
        <v>19</v>
      </c>
      <c r="D77" s="37"/>
      <c r="E77" s="37"/>
      <c r="F77" s="256" t="str">
        <f>F6</f>
        <v>Tyršova ZŠ a MŠ Praha 5 – Jinonice, U Tyršovy školy 1/430 – generální oprava dešťové kanalizace</v>
      </c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37"/>
      <c r="R77" s="38"/>
    </row>
    <row r="78" spans="2:18" s="1" customFormat="1" ht="36.9" customHeight="1">
      <c r="B78" s="36"/>
      <c r="C78" s="70" t="s">
        <v>107</v>
      </c>
      <c r="D78" s="37"/>
      <c r="E78" s="37"/>
      <c r="F78" s="220" t="str">
        <f>F7</f>
        <v>01 - AREÁLOVÁ DEŠŤOVÁ KANALIZACE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7"/>
      <c r="R78" s="38"/>
    </row>
    <row r="79" spans="2:18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</row>
    <row r="80" spans="2:18" s="1" customFormat="1" ht="18" customHeight="1">
      <c r="B80" s="36"/>
      <c r="C80" s="31" t="s">
        <v>24</v>
      </c>
      <c r="D80" s="37"/>
      <c r="E80" s="37"/>
      <c r="F80" s="29" t="str">
        <f>F9</f>
        <v xml:space="preserve">Praha 5 </v>
      </c>
      <c r="G80" s="37"/>
      <c r="H80" s="37"/>
      <c r="I80" s="37"/>
      <c r="J80" s="37"/>
      <c r="K80" s="31" t="s">
        <v>26</v>
      </c>
      <c r="L80" s="37"/>
      <c r="M80" s="258">
        <f>IF(O9="","",O9)</f>
        <v>43595</v>
      </c>
      <c r="N80" s="258"/>
      <c r="O80" s="258"/>
      <c r="P80" s="258"/>
      <c r="Q80" s="37"/>
      <c r="R80" s="38"/>
    </row>
    <row r="81" spans="2:18" s="1" customFormat="1" ht="6.9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18" s="1" customFormat="1" ht="13.2">
      <c r="B82" s="36"/>
      <c r="C82" s="31" t="s">
        <v>31</v>
      </c>
      <c r="D82" s="37"/>
      <c r="E82" s="37"/>
      <c r="F82" s="29" t="str">
        <f>E12</f>
        <v xml:space="preserve"> </v>
      </c>
      <c r="G82" s="37"/>
      <c r="H82" s="37"/>
      <c r="I82" s="37"/>
      <c r="J82" s="37"/>
      <c r="K82" s="31" t="s">
        <v>37</v>
      </c>
      <c r="L82" s="37"/>
      <c r="M82" s="201" t="str">
        <f>E18</f>
        <v xml:space="preserve"> </v>
      </c>
      <c r="N82" s="201"/>
      <c r="O82" s="201"/>
      <c r="P82" s="201"/>
      <c r="Q82" s="201"/>
      <c r="R82" s="38"/>
    </row>
    <row r="83" spans="2:18" s="1" customFormat="1" ht="14.4" customHeight="1">
      <c r="B83" s="36"/>
      <c r="C83" s="31" t="s">
        <v>35</v>
      </c>
      <c r="D83" s="37"/>
      <c r="E83" s="37"/>
      <c r="F83" s="29" t="str">
        <f>IF(E15="","",E15)</f>
        <v>Vyplň údaj</v>
      </c>
      <c r="G83" s="37"/>
      <c r="H83" s="37"/>
      <c r="I83" s="37"/>
      <c r="J83" s="37"/>
      <c r="K83" s="31" t="s">
        <v>39</v>
      </c>
      <c r="L83" s="37"/>
      <c r="M83" s="201" t="str">
        <f>E21</f>
        <v xml:space="preserve"> </v>
      </c>
      <c r="N83" s="201"/>
      <c r="O83" s="201"/>
      <c r="P83" s="201"/>
      <c r="Q83" s="201"/>
      <c r="R83" s="38"/>
    </row>
    <row r="84" spans="2:18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</row>
    <row r="85" spans="2:18" s="1" customFormat="1" ht="29.25" customHeight="1">
      <c r="B85" s="36"/>
      <c r="C85" s="259" t="s">
        <v>111</v>
      </c>
      <c r="D85" s="260"/>
      <c r="E85" s="260"/>
      <c r="F85" s="260"/>
      <c r="G85" s="260"/>
      <c r="H85" s="115"/>
      <c r="I85" s="115"/>
      <c r="J85" s="115"/>
      <c r="K85" s="115"/>
      <c r="L85" s="115"/>
      <c r="M85" s="115"/>
      <c r="N85" s="259" t="s">
        <v>112</v>
      </c>
      <c r="O85" s="260"/>
      <c r="P85" s="260"/>
      <c r="Q85" s="260"/>
      <c r="R85" s="38"/>
    </row>
    <row r="86" spans="2:18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123" t="s">
        <v>113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28">
        <f>N124</f>
        <v>0</v>
      </c>
      <c r="O87" s="261"/>
      <c r="P87" s="261"/>
      <c r="Q87" s="261"/>
      <c r="R87" s="38"/>
      <c r="AU87" s="20" t="s">
        <v>114</v>
      </c>
    </row>
    <row r="88" spans="2:18" s="6" customFormat="1" ht="24.9" customHeight="1">
      <c r="B88" s="124"/>
      <c r="C88" s="125"/>
      <c r="D88" s="126" t="s">
        <v>115</v>
      </c>
      <c r="E88" s="125"/>
      <c r="F88" s="125"/>
      <c r="G88" s="125"/>
      <c r="H88" s="125"/>
      <c r="I88" s="125"/>
      <c r="J88" s="125"/>
      <c r="K88" s="125"/>
      <c r="L88" s="125"/>
      <c r="M88" s="125"/>
      <c r="N88" s="238">
        <f>N125</f>
        <v>0</v>
      </c>
      <c r="O88" s="262"/>
      <c r="P88" s="262"/>
      <c r="Q88" s="262"/>
      <c r="R88" s="127"/>
    </row>
    <row r="89" spans="2:18" s="7" customFormat="1" ht="19.95" customHeight="1">
      <c r="B89" s="128"/>
      <c r="C89" s="129"/>
      <c r="D89" s="103" t="s">
        <v>116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13">
        <f>N126</f>
        <v>0</v>
      </c>
      <c r="O89" s="263"/>
      <c r="P89" s="263"/>
      <c r="Q89" s="263"/>
      <c r="R89" s="130"/>
    </row>
    <row r="90" spans="2:18" s="7" customFormat="1" ht="19.95" customHeight="1">
      <c r="B90" s="128"/>
      <c r="C90" s="129"/>
      <c r="D90" s="103" t="s">
        <v>117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13">
        <f>N155</f>
        <v>0</v>
      </c>
      <c r="O90" s="263"/>
      <c r="P90" s="263"/>
      <c r="Q90" s="263"/>
      <c r="R90" s="130"/>
    </row>
    <row r="91" spans="2:18" s="7" customFormat="1" ht="19.95" customHeight="1">
      <c r="B91" s="128"/>
      <c r="C91" s="129"/>
      <c r="D91" s="103" t="s">
        <v>118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13">
        <f>N158</f>
        <v>0</v>
      </c>
      <c r="O91" s="263"/>
      <c r="P91" s="263"/>
      <c r="Q91" s="263"/>
      <c r="R91" s="130"/>
    </row>
    <row r="92" spans="2:18" s="7" customFormat="1" ht="19.95" customHeight="1">
      <c r="B92" s="128"/>
      <c r="C92" s="129"/>
      <c r="D92" s="103" t="s">
        <v>119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13">
        <f>N164</f>
        <v>0</v>
      </c>
      <c r="O92" s="263"/>
      <c r="P92" s="263"/>
      <c r="Q92" s="263"/>
      <c r="R92" s="130"/>
    </row>
    <row r="93" spans="2:18" s="7" customFormat="1" ht="19.95" customHeight="1">
      <c r="B93" s="128"/>
      <c r="C93" s="129"/>
      <c r="D93" s="103" t="s">
        <v>120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13">
        <f>N186</f>
        <v>0</v>
      </c>
      <c r="O93" s="263"/>
      <c r="P93" s="263"/>
      <c r="Q93" s="263"/>
      <c r="R93" s="130"/>
    </row>
    <row r="94" spans="2:18" s="7" customFormat="1" ht="19.95" customHeight="1">
      <c r="B94" s="128"/>
      <c r="C94" s="129"/>
      <c r="D94" s="103" t="s">
        <v>121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13">
        <f>N194</f>
        <v>0</v>
      </c>
      <c r="O94" s="263"/>
      <c r="P94" s="263"/>
      <c r="Q94" s="263"/>
      <c r="R94" s="130"/>
    </row>
    <row r="95" spans="2:18" s="6" customFormat="1" ht="24.9" customHeight="1">
      <c r="B95" s="124"/>
      <c r="C95" s="125"/>
      <c r="D95" s="126" t="s">
        <v>122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8">
        <f>N197</f>
        <v>0</v>
      </c>
      <c r="O95" s="262"/>
      <c r="P95" s="262"/>
      <c r="Q95" s="262"/>
      <c r="R95" s="127"/>
    </row>
    <row r="96" spans="2:18" s="7" customFormat="1" ht="19.95" customHeight="1">
      <c r="B96" s="128"/>
      <c r="C96" s="129"/>
      <c r="D96" s="103" t="s">
        <v>123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13">
        <f>N198</f>
        <v>0</v>
      </c>
      <c r="O96" s="263"/>
      <c r="P96" s="263"/>
      <c r="Q96" s="263"/>
      <c r="R96" s="130"/>
    </row>
    <row r="97" spans="2:18" s="6" customFormat="1" ht="21.75" customHeight="1">
      <c r="B97" s="124"/>
      <c r="C97" s="125"/>
      <c r="D97" s="126"/>
      <c r="E97" s="125"/>
      <c r="F97" s="125"/>
      <c r="G97" s="125"/>
      <c r="H97" s="125"/>
      <c r="I97" s="125"/>
      <c r="J97" s="125"/>
      <c r="K97" s="125"/>
      <c r="L97" s="125"/>
      <c r="M97" s="125"/>
      <c r="N97" s="237"/>
      <c r="O97" s="262"/>
      <c r="P97" s="262"/>
      <c r="Q97" s="262"/>
      <c r="R97" s="127"/>
    </row>
    <row r="98" spans="2:18" s="1" customFormat="1" ht="21.75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8"/>
    </row>
    <row r="99" spans="2:21" s="1" customFormat="1" ht="29.25" customHeight="1">
      <c r="B99" s="36"/>
      <c r="C99" s="123" t="s">
        <v>124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261">
        <f>ROUND(N100+N101+N102+N103+N104+N105,2)</f>
        <v>0</v>
      </c>
      <c r="O99" s="264"/>
      <c r="P99" s="264"/>
      <c r="Q99" s="264"/>
      <c r="R99" s="38"/>
      <c r="T99" s="131"/>
      <c r="U99" s="132" t="s">
        <v>44</v>
      </c>
    </row>
    <row r="100" spans="2:65" s="1" customFormat="1" ht="18" customHeight="1">
      <c r="B100" s="133"/>
      <c r="C100" s="134"/>
      <c r="D100" s="287"/>
      <c r="E100" s="287"/>
      <c r="F100" s="287"/>
      <c r="G100" s="287"/>
      <c r="H100" s="287"/>
      <c r="I100" s="288"/>
      <c r="J100" s="288"/>
      <c r="K100" s="288"/>
      <c r="L100" s="288"/>
      <c r="M100" s="288"/>
      <c r="N100" s="289"/>
      <c r="O100" s="289"/>
      <c r="P100" s="289"/>
      <c r="Q100" s="289"/>
      <c r="R100" s="135"/>
      <c r="S100" s="136"/>
      <c r="T100" s="137"/>
      <c r="U100" s="138" t="s">
        <v>45</v>
      </c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9" t="s">
        <v>91</v>
      </c>
      <c r="AZ100" s="136"/>
      <c r="BA100" s="136"/>
      <c r="BB100" s="136"/>
      <c r="BC100" s="136"/>
      <c r="BD100" s="136"/>
      <c r="BE100" s="140">
        <f aca="true" t="shared" si="0" ref="BE100:BE105">IF(U100="základní",N100,0)</f>
        <v>0</v>
      </c>
      <c r="BF100" s="140">
        <f aca="true" t="shared" si="1" ref="BF100:BF105">IF(U100="snížená",N100,0)</f>
        <v>0</v>
      </c>
      <c r="BG100" s="140">
        <f aca="true" t="shared" si="2" ref="BG100:BG105">IF(U100="zákl. přenesená",N100,0)</f>
        <v>0</v>
      </c>
      <c r="BH100" s="140">
        <f aca="true" t="shared" si="3" ref="BH100:BH105">IF(U100="sníž. přenesená",N100,0)</f>
        <v>0</v>
      </c>
      <c r="BI100" s="140">
        <f aca="true" t="shared" si="4" ref="BI100:BI105">IF(U100="nulová",N100,0)</f>
        <v>0</v>
      </c>
      <c r="BJ100" s="139" t="s">
        <v>88</v>
      </c>
      <c r="BK100" s="136"/>
      <c r="BL100" s="136"/>
      <c r="BM100" s="136"/>
    </row>
    <row r="101" spans="2:65" s="1" customFormat="1" ht="18" customHeight="1">
      <c r="B101" s="133"/>
      <c r="C101" s="134"/>
      <c r="D101" s="287"/>
      <c r="E101" s="287"/>
      <c r="F101" s="287"/>
      <c r="G101" s="287"/>
      <c r="H101" s="287"/>
      <c r="I101" s="288"/>
      <c r="J101" s="288"/>
      <c r="K101" s="288"/>
      <c r="L101" s="288"/>
      <c r="M101" s="288"/>
      <c r="N101" s="289"/>
      <c r="O101" s="289"/>
      <c r="P101" s="289"/>
      <c r="Q101" s="289"/>
      <c r="R101" s="135"/>
      <c r="S101" s="136"/>
      <c r="T101" s="137"/>
      <c r="U101" s="138" t="s">
        <v>45</v>
      </c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9" t="s">
        <v>91</v>
      </c>
      <c r="AZ101" s="136"/>
      <c r="BA101" s="136"/>
      <c r="BB101" s="136"/>
      <c r="BC101" s="136"/>
      <c r="BD101" s="136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88</v>
      </c>
      <c r="BK101" s="136"/>
      <c r="BL101" s="136"/>
      <c r="BM101" s="136"/>
    </row>
    <row r="102" spans="2:65" s="1" customFormat="1" ht="18" customHeight="1">
      <c r="B102" s="133"/>
      <c r="C102" s="134"/>
      <c r="D102" s="287"/>
      <c r="E102" s="287"/>
      <c r="F102" s="287"/>
      <c r="G102" s="287"/>
      <c r="H102" s="287"/>
      <c r="I102" s="288"/>
      <c r="J102" s="288"/>
      <c r="K102" s="288"/>
      <c r="L102" s="288"/>
      <c r="M102" s="288"/>
      <c r="N102" s="289"/>
      <c r="O102" s="289"/>
      <c r="P102" s="289"/>
      <c r="Q102" s="289"/>
      <c r="R102" s="135"/>
      <c r="S102" s="136"/>
      <c r="T102" s="137"/>
      <c r="U102" s="138" t="s">
        <v>45</v>
      </c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9" t="s">
        <v>91</v>
      </c>
      <c r="AZ102" s="136"/>
      <c r="BA102" s="136"/>
      <c r="BB102" s="136"/>
      <c r="BC102" s="136"/>
      <c r="BD102" s="136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88</v>
      </c>
      <c r="BK102" s="136"/>
      <c r="BL102" s="136"/>
      <c r="BM102" s="136"/>
    </row>
    <row r="103" spans="2:65" s="1" customFormat="1" ht="18" customHeight="1">
      <c r="B103" s="133"/>
      <c r="C103" s="134"/>
      <c r="D103" s="287"/>
      <c r="E103" s="287"/>
      <c r="F103" s="287"/>
      <c r="G103" s="287"/>
      <c r="H103" s="287"/>
      <c r="I103" s="288"/>
      <c r="J103" s="288"/>
      <c r="K103" s="288"/>
      <c r="L103" s="288"/>
      <c r="M103" s="288"/>
      <c r="N103" s="289"/>
      <c r="O103" s="289"/>
      <c r="P103" s="289"/>
      <c r="Q103" s="289"/>
      <c r="R103" s="135"/>
      <c r="S103" s="136"/>
      <c r="T103" s="137"/>
      <c r="U103" s="138" t="s">
        <v>45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9" t="s">
        <v>91</v>
      </c>
      <c r="AZ103" s="136"/>
      <c r="BA103" s="136"/>
      <c r="BB103" s="136"/>
      <c r="BC103" s="136"/>
      <c r="BD103" s="136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88</v>
      </c>
      <c r="BK103" s="136"/>
      <c r="BL103" s="136"/>
      <c r="BM103" s="136"/>
    </row>
    <row r="104" spans="2:65" s="1" customFormat="1" ht="18" customHeight="1">
      <c r="B104" s="133"/>
      <c r="C104" s="134"/>
      <c r="D104" s="287"/>
      <c r="E104" s="287"/>
      <c r="F104" s="287"/>
      <c r="G104" s="287"/>
      <c r="H104" s="287"/>
      <c r="I104" s="288"/>
      <c r="J104" s="288"/>
      <c r="K104" s="288"/>
      <c r="L104" s="288"/>
      <c r="M104" s="288"/>
      <c r="N104" s="289"/>
      <c r="O104" s="289"/>
      <c r="P104" s="289"/>
      <c r="Q104" s="289"/>
      <c r="R104" s="135"/>
      <c r="S104" s="136"/>
      <c r="T104" s="137"/>
      <c r="U104" s="138" t="s">
        <v>45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9" t="s">
        <v>91</v>
      </c>
      <c r="AZ104" s="136"/>
      <c r="BA104" s="136"/>
      <c r="BB104" s="136"/>
      <c r="BC104" s="136"/>
      <c r="BD104" s="136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88</v>
      </c>
      <c r="BK104" s="136"/>
      <c r="BL104" s="136"/>
      <c r="BM104" s="136"/>
    </row>
    <row r="105" spans="2:65" s="1" customFormat="1" ht="18" customHeight="1">
      <c r="B105" s="133"/>
      <c r="C105" s="134"/>
      <c r="D105" s="290"/>
      <c r="E105" s="288"/>
      <c r="F105" s="288"/>
      <c r="G105" s="288"/>
      <c r="H105" s="288"/>
      <c r="I105" s="288"/>
      <c r="J105" s="288"/>
      <c r="K105" s="288"/>
      <c r="L105" s="288"/>
      <c r="M105" s="288"/>
      <c r="N105" s="289"/>
      <c r="O105" s="289"/>
      <c r="P105" s="289"/>
      <c r="Q105" s="289"/>
      <c r="R105" s="135"/>
      <c r="S105" s="136"/>
      <c r="T105" s="141"/>
      <c r="U105" s="142" t="s">
        <v>45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9" t="s">
        <v>126</v>
      </c>
      <c r="AZ105" s="136"/>
      <c r="BA105" s="136"/>
      <c r="BB105" s="136"/>
      <c r="BC105" s="136"/>
      <c r="BD105" s="136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88</v>
      </c>
      <c r="BK105" s="136"/>
      <c r="BL105" s="136"/>
      <c r="BM105" s="136"/>
    </row>
    <row r="106" spans="2:18" s="1" customFormat="1" ht="13.5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8"/>
    </row>
    <row r="107" spans="2:18" s="1" customFormat="1" ht="29.25" customHeight="1">
      <c r="B107" s="36"/>
      <c r="C107" s="114" t="s">
        <v>100</v>
      </c>
      <c r="D107" s="115"/>
      <c r="E107" s="115"/>
      <c r="F107" s="115"/>
      <c r="G107" s="115"/>
      <c r="H107" s="115"/>
      <c r="I107" s="115"/>
      <c r="J107" s="115"/>
      <c r="K107" s="115"/>
      <c r="L107" s="212">
        <f>ROUND(SUM(N87+N99),2)</f>
        <v>0</v>
      </c>
      <c r="M107" s="212"/>
      <c r="N107" s="212"/>
      <c r="O107" s="212"/>
      <c r="P107" s="212"/>
      <c r="Q107" s="212"/>
      <c r="R107" s="38"/>
    </row>
    <row r="108" spans="2:18" s="1" customFormat="1" ht="6.9" customHeight="1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2"/>
    </row>
    <row r="112" spans="2:18" s="1" customFormat="1" ht="6.9" customHeight="1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spans="2:18" s="1" customFormat="1" ht="36.9" customHeight="1">
      <c r="B113" s="36"/>
      <c r="C113" s="197" t="s">
        <v>127</v>
      </c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38"/>
    </row>
    <row r="114" spans="2:18" s="1" customFormat="1" ht="6.9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30" customHeight="1">
      <c r="B115" s="36"/>
      <c r="C115" s="31" t="s">
        <v>19</v>
      </c>
      <c r="D115" s="37"/>
      <c r="E115" s="37"/>
      <c r="F115" s="256" t="str">
        <f>F6</f>
        <v>Tyršova ZŠ a MŠ Praha 5 – Jinonice, U Tyršovy školy 1/430 – generální oprava dešťové kanalizace</v>
      </c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37"/>
      <c r="R115" s="38"/>
    </row>
    <row r="116" spans="2:18" s="1" customFormat="1" ht="36.9" customHeight="1">
      <c r="B116" s="36"/>
      <c r="C116" s="70" t="s">
        <v>107</v>
      </c>
      <c r="D116" s="37"/>
      <c r="E116" s="37"/>
      <c r="F116" s="220" t="str">
        <f>F7</f>
        <v>01 - AREÁLOVÁ DEŠŤOVÁ KANALIZACE</v>
      </c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37"/>
      <c r="R116" s="38"/>
    </row>
    <row r="117" spans="2:18" s="1" customFormat="1" ht="6.9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8" customHeight="1">
      <c r="B118" s="36"/>
      <c r="C118" s="31" t="s">
        <v>24</v>
      </c>
      <c r="D118" s="37"/>
      <c r="E118" s="37"/>
      <c r="F118" s="29" t="str">
        <f>F9</f>
        <v xml:space="preserve">Praha 5 </v>
      </c>
      <c r="G118" s="37"/>
      <c r="H118" s="37"/>
      <c r="I118" s="37"/>
      <c r="J118" s="37"/>
      <c r="K118" s="31" t="s">
        <v>26</v>
      </c>
      <c r="L118" s="37"/>
      <c r="M118" s="258">
        <f>IF(O9="","",O9)</f>
        <v>43595</v>
      </c>
      <c r="N118" s="258"/>
      <c r="O118" s="258"/>
      <c r="P118" s="258"/>
      <c r="Q118" s="37"/>
      <c r="R118" s="38"/>
    </row>
    <row r="119" spans="2:18" s="1" customFormat="1" ht="6.9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3.2">
      <c r="B120" s="36"/>
      <c r="C120" s="31" t="s">
        <v>31</v>
      </c>
      <c r="D120" s="37"/>
      <c r="E120" s="37"/>
      <c r="F120" s="29" t="str">
        <f>E12</f>
        <v xml:space="preserve"> </v>
      </c>
      <c r="G120" s="37"/>
      <c r="H120" s="37"/>
      <c r="I120" s="37"/>
      <c r="J120" s="37"/>
      <c r="K120" s="31" t="s">
        <v>37</v>
      </c>
      <c r="L120" s="37"/>
      <c r="M120" s="201" t="str">
        <f>E18</f>
        <v xml:space="preserve"> </v>
      </c>
      <c r="N120" s="201"/>
      <c r="O120" s="201"/>
      <c r="P120" s="201"/>
      <c r="Q120" s="201"/>
      <c r="R120" s="38"/>
    </row>
    <row r="121" spans="2:18" s="1" customFormat="1" ht="14.4" customHeight="1">
      <c r="B121" s="36"/>
      <c r="C121" s="31" t="s">
        <v>35</v>
      </c>
      <c r="D121" s="37"/>
      <c r="E121" s="37"/>
      <c r="F121" s="29" t="str">
        <f>IF(E15="","",E15)</f>
        <v>Vyplň údaj</v>
      </c>
      <c r="G121" s="37"/>
      <c r="H121" s="37"/>
      <c r="I121" s="37"/>
      <c r="J121" s="37"/>
      <c r="K121" s="31" t="s">
        <v>39</v>
      </c>
      <c r="L121" s="37"/>
      <c r="M121" s="201" t="str">
        <f>E21</f>
        <v xml:space="preserve"> </v>
      </c>
      <c r="N121" s="201"/>
      <c r="O121" s="201"/>
      <c r="P121" s="201"/>
      <c r="Q121" s="201"/>
      <c r="R121" s="38"/>
    </row>
    <row r="122" spans="2:18" s="1" customFormat="1" ht="10.35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27" s="8" customFormat="1" ht="29.25" customHeight="1">
      <c r="B123" s="143"/>
      <c r="C123" s="144" t="s">
        <v>128</v>
      </c>
      <c r="D123" s="145" t="s">
        <v>129</v>
      </c>
      <c r="E123" s="145" t="s">
        <v>62</v>
      </c>
      <c r="F123" s="265" t="s">
        <v>130</v>
      </c>
      <c r="G123" s="265"/>
      <c r="H123" s="265"/>
      <c r="I123" s="265"/>
      <c r="J123" s="145" t="s">
        <v>131</v>
      </c>
      <c r="K123" s="145" t="s">
        <v>132</v>
      </c>
      <c r="L123" s="265" t="s">
        <v>133</v>
      </c>
      <c r="M123" s="265"/>
      <c r="N123" s="265" t="s">
        <v>112</v>
      </c>
      <c r="O123" s="265"/>
      <c r="P123" s="265"/>
      <c r="Q123" s="270"/>
      <c r="R123" s="146"/>
      <c r="T123" s="77" t="s">
        <v>134</v>
      </c>
      <c r="U123" s="78" t="s">
        <v>44</v>
      </c>
      <c r="V123" s="78" t="s">
        <v>135</v>
      </c>
      <c r="W123" s="78" t="s">
        <v>136</v>
      </c>
      <c r="X123" s="78" t="s">
        <v>137</v>
      </c>
      <c r="Y123" s="78" t="s">
        <v>138</v>
      </c>
      <c r="Z123" s="78" t="s">
        <v>139</v>
      </c>
      <c r="AA123" s="79" t="s">
        <v>140</v>
      </c>
    </row>
    <row r="124" spans="2:63" s="1" customFormat="1" ht="29.25" customHeight="1">
      <c r="B124" s="36"/>
      <c r="C124" s="81" t="s">
        <v>109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271">
        <f>BK124</f>
        <v>0</v>
      </c>
      <c r="O124" s="272"/>
      <c r="P124" s="272"/>
      <c r="Q124" s="272"/>
      <c r="R124" s="38"/>
      <c r="T124" s="80"/>
      <c r="U124" s="52"/>
      <c r="V124" s="52"/>
      <c r="W124" s="147">
        <f>W125+W197+W204</f>
        <v>0</v>
      </c>
      <c r="X124" s="52"/>
      <c r="Y124" s="147">
        <f>Y125+Y197+Y204</f>
        <v>27.28471</v>
      </c>
      <c r="Z124" s="52"/>
      <c r="AA124" s="148">
        <f>AA125+AA197+AA204</f>
        <v>5.00915</v>
      </c>
      <c r="AT124" s="20" t="s">
        <v>79</v>
      </c>
      <c r="AU124" s="20" t="s">
        <v>114</v>
      </c>
      <c r="BK124" s="149">
        <f>BK125+BK197+BK204</f>
        <v>0</v>
      </c>
    </row>
    <row r="125" spans="2:63" s="9" customFormat="1" ht="37.35" customHeight="1">
      <c r="B125" s="150"/>
      <c r="C125" s="151"/>
      <c r="D125" s="152" t="s">
        <v>115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7">
        <f>BK125</f>
        <v>0</v>
      </c>
      <c r="O125" s="238"/>
      <c r="P125" s="238"/>
      <c r="Q125" s="238"/>
      <c r="R125" s="153"/>
      <c r="T125" s="154"/>
      <c r="U125" s="151"/>
      <c r="V125" s="151"/>
      <c r="W125" s="155">
        <f>W126+W155+W158+W164+W186+W194</f>
        <v>0</v>
      </c>
      <c r="X125" s="151"/>
      <c r="Y125" s="155">
        <f>Y126+Y155+Y158+Y164+Y186+Y194</f>
        <v>27.28351</v>
      </c>
      <c r="Z125" s="151"/>
      <c r="AA125" s="156">
        <f>AA126+AA155+AA158+AA164+AA186+AA194</f>
        <v>1.822</v>
      </c>
      <c r="AR125" s="157" t="s">
        <v>88</v>
      </c>
      <c r="AT125" s="158" t="s">
        <v>79</v>
      </c>
      <c r="AU125" s="158" t="s">
        <v>80</v>
      </c>
      <c r="AY125" s="157" t="s">
        <v>141</v>
      </c>
      <c r="BK125" s="159">
        <f>BK126+BK155+BK158+BK164+BK186+BK194</f>
        <v>0</v>
      </c>
    </row>
    <row r="126" spans="2:63" s="9" customFormat="1" ht="19.95" customHeight="1">
      <c r="B126" s="150"/>
      <c r="C126" s="151"/>
      <c r="D126" s="160" t="s">
        <v>116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39">
        <f>BK126</f>
        <v>0</v>
      </c>
      <c r="O126" s="240"/>
      <c r="P126" s="240"/>
      <c r="Q126" s="240"/>
      <c r="R126" s="153"/>
      <c r="T126" s="154"/>
      <c r="U126" s="151"/>
      <c r="V126" s="151"/>
      <c r="W126" s="155">
        <f>SUM(W127:W154)</f>
        <v>0</v>
      </c>
      <c r="X126" s="151"/>
      <c r="Y126" s="155">
        <f>SUM(Y127:Y154)</f>
        <v>0.34199999999999997</v>
      </c>
      <c r="Z126" s="151"/>
      <c r="AA126" s="156">
        <f>SUM(AA127:AA154)</f>
        <v>1.822</v>
      </c>
      <c r="AR126" s="157" t="s">
        <v>88</v>
      </c>
      <c r="AT126" s="158" t="s">
        <v>79</v>
      </c>
      <c r="AU126" s="158" t="s">
        <v>88</v>
      </c>
      <c r="AY126" s="157" t="s">
        <v>141</v>
      </c>
      <c r="BK126" s="159">
        <f>SUM(BK127:BK154)</f>
        <v>0</v>
      </c>
    </row>
    <row r="127" spans="2:65" s="1" customFormat="1" ht="25.5" customHeight="1">
      <c r="B127" s="133"/>
      <c r="C127" s="161" t="s">
        <v>88</v>
      </c>
      <c r="D127" s="161" t="s">
        <v>142</v>
      </c>
      <c r="E127" s="162" t="s">
        <v>143</v>
      </c>
      <c r="F127" s="236" t="s">
        <v>144</v>
      </c>
      <c r="G127" s="236"/>
      <c r="H127" s="236"/>
      <c r="I127" s="236"/>
      <c r="J127" s="163" t="s">
        <v>145</v>
      </c>
      <c r="K127" s="164">
        <v>90</v>
      </c>
      <c r="L127" s="234"/>
      <c r="M127" s="234"/>
      <c r="N127" s="235">
        <f>ROUND(L127*K127,2)</f>
        <v>0</v>
      </c>
      <c r="O127" s="235"/>
      <c r="P127" s="235"/>
      <c r="Q127" s="235"/>
      <c r="R127" s="135"/>
      <c r="T127" s="165" t="s">
        <v>5</v>
      </c>
      <c r="U127" s="45" t="s">
        <v>45</v>
      </c>
      <c r="V127" s="37"/>
      <c r="W127" s="166">
        <f>V127*K127</f>
        <v>0</v>
      </c>
      <c r="X127" s="166">
        <v>0</v>
      </c>
      <c r="Y127" s="166">
        <f>X127*K127</f>
        <v>0</v>
      </c>
      <c r="Z127" s="166">
        <v>0.005</v>
      </c>
      <c r="AA127" s="167">
        <f>Z127*K127</f>
        <v>0.45</v>
      </c>
      <c r="AR127" s="20" t="s">
        <v>146</v>
      </c>
      <c r="AT127" s="20" t="s">
        <v>142</v>
      </c>
      <c r="AU127" s="20" t="s">
        <v>23</v>
      </c>
      <c r="AY127" s="20" t="s">
        <v>141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20" t="s">
        <v>88</v>
      </c>
      <c r="BK127" s="107">
        <f>ROUND(L127*K127,2)</f>
        <v>0</v>
      </c>
      <c r="BL127" s="20" t="s">
        <v>146</v>
      </c>
      <c r="BM127" s="20" t="s">
        <v>147</v>
      </c>
    </row>
    <row r="128" spans="2:51" s="10" customFormat="1" ht="16.5" customHeight="1">
      <c r="B128" s="168"/>
      <c r="C128" s="169"/>
      <c r="D128" s="169"/>
      <c r="E128" s="170" t="s">
        <v>5</v>
      </c>
      <c r="F128" s="243" t="s">
        <v>396</v>
      </c>
      <c r="G128" s="244"/>
      <c r="H128" s="244"/>
      <c r="I128" s="244"/>
      <c r="J128" s="169"/>
      <c r="K128" s="171">
        <v>90</v>
      </c>
      <c r="L128" s="169"/>
      <c r="M128" s="169"/>
      <c r="N128" s="169"/>
      <c r="O128" s="169"/>
      <c r="P128" s="169"/>
      <c r="Q128" s="169"/>
      <c r="R128" s="172"/>
      <c r="T128" s="173"/>
      <c r="U128" s="169"/>
      <c r="V128" s="169"/>
      <c r="W128" s="169"/>
      <c r="X128" s="169"/>
      <c r="Y128" s="169"/>
      <c r="Z128" s="169"/>
      <c r="AA128" s="174"/>
      <c r="AT128" s="175" t="s">
        <v>148</v>
      </c>
      <c r="AU128" s="175" t="s">
        <v>23</v>
      </c>
      <c r="AV128" s="10" t="s">
        <v>23</v>
      </c>
      <c r="AW128" s="10" t="s">
        <v>38</v>
      </c>
      <c r="AX128" s="10" t="s">
        <v>88</v>
      </c>
      <c r="AY128" s="175" t="s">
        <v>141</v>
      </c>
    </row>
    <row r="129" spans="2:65" s="1" customFormat="1" ht="25.5" customHeight="1">
      <c r="B129" s="133"/>
      <c r="C129" s="161" t="s">
        <v>23</v>
      </c>
      <c r="D129" s="161" t="s">
        <v>142</v>
      </c>
      <c r="E129" s="162" t="s">
        <v>149</v>
      </c>
      <c r="F129" s="236" t="s">
        <v>150</v>
      </c>
      <c r="G129" s="236"/>
      <c r="H129" s="236"/>
      <c r="I129" s="236"/>
      <c r="J129" s="163" t="s">
        <v>145</v>
      </c>
      <c r="K129" s="164">
        <v>14</v>
      </c>
      <c r="L129" s="234"/>
      <c r="M129" s="234"/>
      <c r="N129" s="235">
        <f aca="true" t="shared" si="5" ref="N129:N138">ROUND(L129*K129,2)</f>
        <v>0</v>
      </c>
      <c r="O129" s="235"/>
      <c r="P129" s="235"/>
      <c r="Q129" s="235"/>
      <c r="R129" s="135"/>
      <c r="T129" s="165" t="s">
        <v>5</v>
      </c>
      <c r="U129" s="45" t="s">
        <v>45</v>
      </c>
      <c r="V129" s="37"/>
      <c r="W129" s="166">
        <f aca="true" t="shared" si="6" ref="W129:W138">V129*K129</f>
        <v>0</v>
      </c>
      <c r="X129" s="166">
        <v>0</v>
      </c>
      <c r="Y129" s="166">
        <f aca="true" t="shared" si="7" ref="Y129:Y138">X129*K129</f>
        <v>0</v>
      </c>
      <c r="Z129" s="166">
        <v>0.098</v>
      </c>
      <c r="AA129" s="167">
        <f aca="true" t="shared" si="8" ref="AA129:AA138">Z129*K129</f>
        <v>1.372</v>
      </c>
      <c r="AR129" s="20" t="s">
        <v>146</v>
      </c>
      <c r="AT129" s="20" t="s">
        <v>142</v>
      </c>
      <c r="AU129" s="20" t="s">
        <v>23</v>
      </c>
      <c r="AY129" s="20" t="s">
        <v>141</v>
      </c>
      <c r="BE129" s="107">
        <f aca="true" t="shared" si="9" ref="BE129:BE138">IF(U129="základní",N129,0)</f>
        <v>0</v>
      </c>
      <c r="BF129" s="107">
        <f aca="true" t="shared" si="10" ref="BF129:BF138">IF(U129="snížená",N129,0)</f>
        <v>0</v>
      </c>
      <c r="BG129" s="107">
        <f aca="true" t="shared" si="11" ref="BG129:BG138">IF(U129="zákl. přenesená",N129,0)</f>
        <v>0</v>
      </c>
      <c r="BH129" s="107">
        <f aca="true" t="shared" si="12" ref="BH129:BH138">IF(U129="sníž. přenesená",N129,0)</f>
        <v>0</v>
      </c>
      <c r="BI129" s="107">
        <f aca="true" t="shared" si="13" ref="BI129:BI138">IF(U129="nulová",N129,0)</f>
        <v>0</v>
      </c>
      <c r="BJ129" s="20" t="s">
        <v>88</v>
      </c>
      <c r="BK129" s="107">
        <f aca="true" t="shared" si="14" ref="BK129:BK138">ROUND(L129*K129,2)</f>
        <v>0</v>
      </c>
      <c r="BL129" s="20" t="s">
        <v>146</v>
      </c>
      <c r="BM129" s="20" t="s">
        <v>151</v>
      </c>
    </row>
    <row r="130" spans="2:65" s="1" customFormat="1" ht="25.5" customHeight="1">
      <c r="B130" s="133"/>
      <c r="C130" s="161" t="s">
        <v>152</v>
      </c>
      <c r="D130" s="161" t="s">
        <v>142</v>
      </c>
      <c r="E130" s="162" t="s">
        <v>153</v>
      </c>
      <c r="F130" s="236" t="s">
        <v>154</v>
      </c>
      <c r="G130" s="236"/>
      <c r="H130" s="236"/>
      <c r="I130" s="236"/>
      <c r="J130" s="163" t="s">
        <v>155</v>
      </c>
      <c r="K130" s="164">
        <v>95</v>
      </c>
      <c r="L130" s="234"/>
      <c r="M130" s="234"/>
      <c r="N130" s="235">
        <f t="shared" si="5"/>
        <v>0</v>
      </c>
      <c r="O130" s="235"/>
      <c r="P130" s="235"/>
      <c r="Q130" s="235"/>
      <c r="R130" s="135"/>
      <c r="T130" s="165" t="s">
        <v>5</v>
      </c>
      <c r="U130" s="45" t="s">
        <v>45</v>
      </c>
      <c r="V130" s="37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20" t="s">
        <v>146</v>
      </c>
      <c r="AT130" s="20" t="s">
        <v>142</v>
      </c>
      <c r="AU130" s="20" t="s">
        <v>23</v>
      </c>
      <c r="AY130" s="20" t="s">
        <v>141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20" t="s">
        <v>88</v>
      </c>
      <c r="BK130" s="107">
        <f t="shared" si="14"/>
        <v>0</v>
      </c>
      <c r="BL130" s="20" t="s">
        <v>146</v>
      </c>
      <c r="BM130" s="20" t="s">
        <v>156</v>
      </c>
    </row>
    <row r="131" spans="2:65" s="1" customFormat="1" ht="25.5" customHeight="1">
      <c r="B131" s="133"/>
      <c r="C131" s="161" t="s">
        <v>146</v>
      </c>
      <c r="D131" s="161" t="s">
        <v>142</v>
      </c>
      <c r="E131" s="162" t="s">
        <v>157</v>
      </c>
      <c r="F131" s="236" t="s">
        <v>158</v>
      </c>
      <c r="G131" s="236"/>
      <c r="H131" s="236"/>
      <c r="I131" s="236"/>
      <c r="J131" s="163" t="s">
        <v>155</v>
      </c>
      <c r="K131" s="164">
        <v>42</v>
      </c>
      <c r="L131" s="234"/>
      <c r="M131" s="234"/>
      <c r="N131" s="235">
        <f t="shared" si="5"/>
        <v>0</v>
      </c>
      <c r="O131" s="235"/>
      <c r="P131" s="235"/>
      <c r="Q131" s="235"/>
      <c r="R131" s="135"/>
      <c r="T131" s="165" t="s">
        <v>5</v>
      </c>
      <c r="U131" s="45" t="s">
        <v>45</v>
      </c>
      <c r="V131" s="37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20" t="s">
        <v>146</v>
      </c>
      <c r="AT131" s="20" t="s">
        <v>142</v>
      </c>
      <c r="AU131" s="20" t="s">
        <v>23</v>
      </c>
      <c r="AY131" s="20" t="s">
        <v>141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20" t="s">
        <v>88</v>
      </c>
      <c r="BK131" s="107">
        <f t="shared" si="14"/>
        <v>0</v>
      </c>
      <c r="BL131" s="20" t="s">
        <v>146</v>
      </c>
      <c r="BM131" s="20" t="s">
        <v>159</v>
      </c>
    </row>
    <row r="132" spans="2:65" s="1" customFormat="1" ht="25.5" customHeight="1">
      <c r="B132" s="133"/>
      <c r="C132" s="161" t="s">
        <v>160</v>
      </c>
      <c r="D132" s="161" t="s">
        <v>142</v>
      </c>
      <c r="E132" s="162" t="s">
        <v>161</v>
      </c>
      <c r="F132" s="236" t="s">
        <v>162</v>
      </c>
      <c r="G132" s="236"/>
      <c r="H132" s="236"/>
      <c r="I132" s="236"/>
      <c r="J132" s="163" t="s">
        <v>155</v>
      </c>
      <c r="K132" s="164">
        <v>62</v>
      </c>
      <c r="L132" s="234"/>
      <c r="M132" s="234"/>
      <c r="N132" s="235">
        <f t="shared" si="5"/>
        <v>0</v>
      </c>
      <c r="O132" s="235"/>
      <c r="P132" s="235"/>
      <c r="Q132" s="235"/>
      <c r="R132" s="135"/>
      <c r="T132" s="165" t="s">
        <v>5</v>
      </c>
      <c r="U132" s="45" t="s">
        <v>45</v>
      </c>
      <c r="V132" s="37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20" t="s">
        <v>146</v>
      </c>
      <c r="AT132" s="20" t="s">
        <v>142</v>
      </c>
      <c r="AU132" s="20" t="s">
        <v>23</v>
      </c>
      <c r="AY132" s="20" t="s">
        <v>141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20" t="s">
        <v>88</v>
      </c>
      <c r="BK132" s="107">
        <f t="shared" si="14"/>
        <v>0</v>
      </c>
      <c r="BL132" s="20" t="s">
        <v>146</v>
      </c>
      <c r="BM132" s="20" t="s">
        <v>163</v>
      </c>
    </row>
    <row r="133" spans="2:65" s="1" customFormat="1" ht="38.25" customHeight="1">
      <c r="B133" s="133"/>
      <c r="C133" s="161" t="s">
        <v>164</v>
      </c>
      <c r="D133" s="161" t="s">
        <v>142</v>
      </c>
      <c r="E133" s="162" t="s">
        <v>165</v>
      </c>
      <c r="F133" s="236" t="s">
        <v>166</v>
      </c>
      <c r="G133" s="236"/>
      <c r="H133" s="236"/>
      <c r="I133" s="236"/>
      <c r="J133" s="163" t="s">
        <v>155</v>
      </c>
      <c r="K133" s="164">
        <v>74</v>
      </c>
      <c r="L133" s="234"/>
      <c r="M133" s="234"/>
      <c r="N133" s="235">
        <f t="shared" si="5"/>
        <v>0</v>
      </c>
      <c r="O133" s="235"/>
      <c r="P133" s="235"/>
      <c r="Q133" s="235"/>
      <c r="R133" s="135"/>
      <c r="T133" s="165" t="s">
        <v>5</v>
      </c>
      <c r="U133" s="45" t="s">
        <v>45</v>
      </c>
      <c r="V133" s="37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20" t="s">
        <v>146</v>
      </c>
      <c r="AT133" s="20" t="s">
        <v>142</v>
      </c>
      <c r="AU133" s="20" t="s">
        <v>23</v>
      </c>
      <c r="AY133" s="20" t="s">
        <v>141</v>
      </c>
      <c r="BE133" s="107">
        <f t="shared" si="9"/>
        <v>0</v>
      </c>
      <c r="BF133" s="107">
        <f t="shared" si="10"/>
        <v>0</v>
      </c>
      <c r="BG133" s="107">
        <f t="shared" si="11"/>
        <v>0</v>
      </c>
      <c r="BH133" s="107">
        <f t="shared" si="12"/>
        <v>0</v>
      </c>
      <c r="BI133" s="107">
        <f t="shared" si="13"/>
        <v>0</v>
      </c>
      <c r="BJ133" s="20" t="s">
        <v>88</v>
      </c>
      <c r="BK133" s="107">
        <f t="shared" si="14"/>
        <v>0</v>
      </c>
      <c r="BL133" s="20" t="s">
        <v>146</v>
      </c>
      <c r="BM133" s="20" t="s">
        <v>167</v>
      </c>
    </row>
    <row r="134" spans="2:65" s="1" customFormat="1" ht="25.5" customHeight="1">
      <c r="B134" s="133"/>
      <c r="C134" s="161" t="s">
        <v>168</v>
      </c>
      <c r="D134" s="161" t="s">
        <v>142</v>
      </c>
      <c r="E134" s="162" t="s">
        <v>169</v>
      </c>
      <c r="F134" s="236" t="s">
        <v>170</v>
      </c>
      <c r="G134" s="236"/>
      <c r="H134" s="236"/>
      <c r="I134" s="236"/>
      <c r="J134" s="163" t="s">
        <v>145</v>
      </c>
      <c r="K134" s="164">
        <v>225</v>
      </c>
      <c r="L134" s="234"/>
      <c r="M134" s="234"/>
      <c r="N134" s="235">
        <f t="shared" si="5"/>
        <v>0</v>
      </c>
      <c r="O134" s="235"/>
      <c r="P134" s="235"/>
      <c r="Q134" s="235"/>
      <c r="R134" s="135"/>
      <c r="T134" s="165" t="s">
        <v>5</v>
      </c>
      <c r="U134" s="45" t="s">
        <v>45</v>
      </c>
      <c r="V134" s="37"/>
      <c r="W134" s="166">
        <f t="shared" si="6"/>
        <v>0</v>
      </c>
      <c r="X134" s="166">
        <v>0.00084</v>
      </c>
      <c r="Y134" s="166">
        <f t="shared" si="7"/>
        <v>0.189</v>
      </c>
      <c r="Z134" s="166">
        <v>0</v>
      </c>
      <c r="AA134" s="167">
        <f t="shared" si="8"/>
        <v>0</v>
      </c>
      <c r="AR134" s="20" t="s">
        <v>146</v>
      </c>
      <c r="AT134" s="20" t="s">
        <v>142</v>
      </c>
      <c r="AU134" s="20" t="s">
        <v>23</v>
      </c>
      <c r="AY134" s="20" t="s">
        <v>141</v>
      </c>
      <c r="BE134" s="107">
        <f t="shared" si="9"/>
        <v>0</v>
      </c>
      <c r="BF134" s="107">
        <f t="shared" si="10"/>
        <v>0</v>
      </c>
      <c r="BG134" s="107">
        <f t="shared" si="11"/>
        <v>0</v>
      </c>
      <c r="BH134" s="107">
        <f t="shared" si="12"/>
        <v>0</v>
      </c>
      <c r="BI134" s="107">
        <f t="shared" si="13"/>
        <v>0</v>
      </c>
      <c r="BJ134" s="20" t="s">
        <v>88</v>
      </c>
      <c r="BK134" s="107">
        <f t="shared" si="14"/>
        <v>0</v>
      </c>
      <c r="BL134" s="20" t="s">
        <v>146</v>
      </c>
      <c r="BM134" s="20" t="s">
        <v>171</v>
      </c>
    </row>
    <row r="135" spans="2:65" s="1" customFormat="1" ht="25.5" customHeight="1">
      <c r="B135" s="133"/>
      <c r="C135" s="161" t="s">
        <v>172</v>
      </c>
      <c r="D135" s="161" t="s">
        <v>142</v>
      </c>
      <c r="E135" s="162" t="s">
        <v>173</v>
      </c>
      <c r="F135" s="236" t="s">
        <v>174</v>
      </c>
      <c r="G135" s="236"/>
      <c r="H135" s="236"/>
      <c r="I135" s="236"/>
      <c r="J135" s="163" t="s">
        <v>145</v>
      </c>
      <c r="K135" s="164">
        <v>180</v>
      </c>
      <c r="L135" s="234"/>
      <c r="M135" s="234"/>
      <c r="N135" s="235">
        <f t="shared" si="5"/>
        <v>0</v>
      </c>
      <c r="O135" s="235"/>
      <c r="P135" s="235"/>
      <c r="Q135" s="235"/>
      <c r="R135" s="135"/>
      <c r="T135" s="165" t="s">
        <v>5</v>
      </c>
      <c r="U135" s="45" t="s">
        <v>45</v>
      </c>
      <c r="V135" s="37"/>
      <c r="W135" s="166">
        <f t="shared" si="6"/>
        <v>0</v>
      </c>
      <c r="X135" s="166">
        <v>0.00085</v>
      </c>
      <c r="Y135" s="166">
        <f t="shared" si="7"/>
        <v>0.153</v>
      </c>
      <c r="Z135" s="166">
        <v>0</v>
      </c>
      <c r="AA135" s="167">
        <f t="shared" si="8"/>
        <v>0</v>
      </c>
      <c r="AR135" s="20" t="s">
        <v>146</v>
      </c>
      <c r="AT135" s="20" t="s">
        <v>142</v>
      </c>
      <c r="AU135" s="20" t="s">
        <v>23</v>
      </c>
      <c r="AY135" s="20" t="s">
        <v>141</v>
      </c>
      <c r="BE135" s="107">
        <f t="shared" si="9"/>
        <v>0</v>
      </c>
      <c r="BF135" s="107">
        <f t="shared" si="10"/>
        <v>0</v>
      </c>
      <c r="BG135" s="107">
        <f t="shared" si="11"/>
        <v>0</v>
      </c>
      <c r="BH135" s="107">
        <f t="shared" si="12"/>
        <v>0</v>
      </c>
      <c r="BI135" s="107">
        <f t="shared" si="13"/>
        <v>0</v>
      </c>
      <c r="BJ135" s="20" t="s">
        <v>88</v>
      </c>
      <c r="BK135" s="107">
        <f t="shared" si="14"/>
        <v>0</v>
      </c>
      <c r="BL135" s="20" t="s">
        <v>146</v>
      </c>
      <c r="BM135" s="20" t="s">
        <v>175</v>
      </c>
    </row>
    <row r="136" spans="2:65" s="1" customFormat="1" ht="25.5" customHeight="1">
      <c r="B136" s="133"/>
      <c r="C136" s="161" t="s">
        <v>176</v>
      </c>
      <c r="D136" s="161" t="s">
        <v>142</v>
      </c>
      <c r="E136" s="162" t="s">
        <v>177</v>
      </c>
      <c r="F136" s="236" t="s">
        <v>178</v>
      </c>
      <c r="G136" s="236"/>
      <c r="H136" s="236"/>
      <c r="I136" s="236"/>
      <c r="J136" s="163" t="s">
        <v>145</v>
      </c>
      <c r="K136" s="164">
        <v>225</v>
      </c>
      <c r="L136" s="234"/>
      <c r="M136" s="234"/>
      <c r="N136" s="235">
        <f t="shared" si="5"/>
        <v>0</v>
      </c>
      <c r="O136" s="235"/>
      <c r="P136" s="235"/>
      <c r="Q136" s="235"/>
      <c r="R136" s="135"/>
      <c r="T136" s="165" t="s">
        <v>5</v>
      </c>
      <c r="U136" s="45" t="s">
        <v>45</v>
      </c>
      <c r="V136" s="37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20" t="s">
        <v>146</v>
      </c>
      <c r="AT136" s="20" t="s">
        <v>142</v>
      </c>
      <c r="AU136" s="20" t="s">
        <v>23</v>
      </c>
      <c r="AY136" s="20" t="s">
        <v>141</v>
      </c>
      <c r="BE136" s="107">
        <f t="shared" si="9"/>
        <v>0</v>
      </c>
      <c r="BF136" s="107">
        <f t="shared" si="10"/>
        <v>0</v>
      </c>
      <c r="BG136" s="107">
        <f t="shared" si="11"/>
        <v>0</v>
      </c>
      <c r="BH136" s="107">
        <f t="shared" si="12"/>
        <v>0</v>
      </c>
      <c r="BI136" s="107">
        <f t="shared" si="13"/>
        <v>0</v>
      </c>
      <c r="BJ136" s="20" t="s">
        <v>88</v>
      </c>
      <c r="BK136" s="107">
        <f t="shared" si="14"/>
        <v>0</v>
      </c>
      <c r="BL136" s="20" t="s">
        <v>146</v>
      </c>
      <c r="BM136" s="20" t="s">
        <v>179</v>
      </c>
    </row>
    <row r="137" spans="2:65" s="1" customFormat="1" ht="25.5" customHeight="1">
      <c r="B137" s="133"/>
      <c r="C137" s="161" t="s">
        <v>180</v>
      </c>
      <c r="D137" s="161" t="s">
        <v>142</v>
      </c>
      <c r="E137" s="162" t="s">
        <v>181</v>
      </c>
      <c r="F137" s="236" t="s">
        <v>182</v>
      </c>
      <c r="G137" s="236"/>
      <c r="H137" s="236"/>
      <c r="I137" s="236"/>
      <c r="J137" s="163" t="s">
        <v>145</v>
      </c>
      <c r="K137" s="164">
        <v>180</v>
      </c>
      <c r="L137" s="234"/>
      <c r="M137" s="234"/>
      <c r="N137" s="235">
        <f t="shared" si="5"/>
        <v>0</v>
      </c>
      <c r="O137" s="235"/>
      <c r="P137" s="235"/>
      <c r="Q137" s="235"/>
      <c r="R137" s="135"/>
      <c r="T137" s="165" t="s">
        <v>5</v>
      </c>
      <c r="U137" s="45" t="s">
        <v>45</v>
      </c>
      <c r="V137" s="37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20" t="s">
        <v>146</v>
      </c>
      <c r="AT137" s="20" t="s">
        <v>142</v>
      </c>
      <c r="AU137" s="20" t="s">
        <v>23</v>
      </c>
      <c r="AY137" s="20" t="s">
        <v>141</v>
      </c>
      <c r="BE137" s="107">
        <f t="shared" si="9"/>
        <v>0</v>
      </c>
      <c r="BF137" s="107">
        <f t="shared" si="10"/>
        <v>0</v>
      </c>
      <c r="BG137" s="107">
        <f t="shared" si="11"/>
        <v>0</v>
      </c>
      <c r="BH137" s="107">
        <f t="shared" si="12"/>
        <v>0</v>
      </c>
      <c r="BI137" s="107">
        <f t="shared" si="13"/>
        <v>0</v>
      </c>
      <c r="BJ137" s="20" t="s">
        <v>88</v>
      </c>
      <c r="BK137" s="107">
        <f t="shared" si="14"/>
        <v>0</v>
      </c>
      <c r="BL137" s="20" t="s">
        <v>146</v>
      </c>
      <c r="BM137" s="20" t="s">
        <v>183</v>
      </c>
    </row>
    <row r="138" spans="2:65" s="1" customFormat="1" ht="25.5" customHeight="1">
      <c r="B138" s="133"/>
      <c r="C138" s="161" t="s">
        <v>184</v>
      </c>
      <c r="D138" s="161" t="s">
        <v>142</v>
      </c>
      <c r="E138" s="162" t="s">
        <v>185</v>
      </c>
      <c r="F138" s="236" t="s">
        <v>186</v>
      </c>
      <c r="G138" s="236"/>
      <c r="H138" s="236"/>
      <c r="I138" s="236"/>
      <c r="J138" s="163" t="s">
        <v>155</v>
      </c>
      <c r="K138" s="164">
        <v>101.544</v>
      </c>
      <c r="L138" s="234"/>
      <c r="M138" s="234"/>
      <c r="N138" s="235">
        <f t="shared" si="5"/>
        <v>0</v>
      </c>
      <c r="O138" s="235"/>
      <c r="P138" s="235"/>
      <c r="Q138" s="235"/>
      <c r="R138" s="135"/>
      <c r="T138" s="165" t="s">
        <v>5</v>
      </c>
      <c r="U138" s="45" t="s">
        <v>45</v>
      </c>
      <c r="V138" s="37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20" t="s">
        <v>146</v>
      </c>
      <c r="AT138" s="20" t="s">
        <v>142</v>
      </c>
      <c r="AU138" s="20" t="s">
        <v>23</v>
      </c>
      <c r="AY138" s="20" t="s">
        <v>141</v>
      </c>
      <c r="BE138" s="107">
        <f t="shared" si="9"/>
        <v>0</v>
      </c>
      <c r="BF138" s="107">
        <f t="shared" si="10"/>
        <v>0</v>
      </c>
      <c r="BG138" s="107">
        <f t="shared" si="11"/>
        <v>0</v>
      </c>
      <c r="BH138" s="107">
        <f t="shared" si="12"/>
        <v>0</v>
      </c>
      <c r="BI138" s="107">
        <f t="shared" si="13"/>
        <v>0</v>
      </c>
      <c r="BJ138" s="20" t="s">
        <v>88</v>
      </c>
      <c r="BK138" s="107">
        <f t="shared" si="14"/>
        <v>0</v>
      </c>
      <c r="BL138" s="20" t="s">
        <v>146</v>
      </c>
      <c r="BM138" s="20" t="s">
        <v>187</v>
      </c>
    </row>
    <row r="139" spans="2:51" s="10" customFormat="1" ht="16.5" customHeight="1">
      <c r="B139" s="168"/>
      <c r="C139" s="169"/>
      <c r="D139" s="169"/>
      <c r="E139" s="170" t="s">
        <v>5</v>
      </c>
      <c r="F139" s="248" t="s">
        <v>188</v>
      </c>
      <c r="G139" s="244"/>
      <c r="H139" s="244"/>
      <c r="I139" s="244"/>
      <c r="J139" s="169"/>
      <c r="K139" s="171">
        <v>94.6</v>
      </c>
      <c r="L139" s="169"/>
      <c r="M139" s="169"/>
      <c r="N139" s="169"/>
      <c r="O139" s="169"/>
      <c r="P139" s="169"/>
      <c r="Q139" s="169"/>
      <c r="R139" s="172"/>
      <c r="T139" s="173"/>
      <c r="U139" s="169"/>
      <c r="V139" s="169"/>
      <c r="W139" s="169"/>
      <c r="X139" s="169"/>
      <c r="Y139" s="169"/>
      <c r="Z139" s="169"/>
      <c r="AA139" s="174"/>
      <c r="AT139" s="175" t="s">
        <v>148</v>
      </c>
      <c r="AU139" s="175" t="s">
        <v>23</v>
      </c>
      <c r="AV139" s="10" t="s">
        <v>23</v>
      </c>
      <c r="AW139" s="10" t="s">
        <v>38</v>
      </c>
      <c r="AX139" s="10" t="s">
        <v>80</v>
      </c>
      <c r="AY139" s="175" t="s">
        <v>141</v>
      </c>
    </row>
    <row r="140" spans="2:51" s="10" customFormat="1" ht="16.5" customHeight="1">
      <c r="B140" s="168"/>
      <c r="C140" s="169"/>
      <c r="D140" s="169"/>
      <c r="E140" s="170" t="s">
        <v>5</v>
      </c>
      <c r="F140" s="266" t="s">
        <v>189</v>
      </c>
      <c r="G140" s="267"/>
      <c r="H140" s="267"/>
      <c r="I140" s="267"/>
      <c r="J140" s="169"/>
      <c r="K140" s="171">
        <v>6.944</v>
      </c>
      <c r="L140" s="169"/>
      <c r="M140" s="169"/>
      <c r="N140" s="169"/>
      <c r="O140" s="169"/>
      <c r="P140" s="169"/>
      <c r="Q140" s="169"/>
      <c r="R140" s="172"/>
      <c r="T140" s="173"/>
      <c r="U140" s="169"/>
      <c r="V140" s="169"/>
      <c r="W140" s="169"/>
      <c r="X140" s="169"/>
      <c r="Y140" s="169"/>
      <c r="Z140" s="169"/>
      <c r="AA140" s="174"/>
      <c r="AT140" s="175" t="s">
        <v>148</v>
      </c>
      <c r="AU140" s="175" t="s">
        <v>23</v>
      </c>
      <c r="AV140" s="10" t="s">
        <v>23</v>
      </c>
      <c r="AW140" s="10" t="s">
        <v>38</v>
      </c>
      <c r="AX140" s="10" t="s">
        <v>80</v>
      </c>
      <c r="AY140" s="175" t="s">
        <v>141</v>
      </c>
    </row>
    <row r="141" spans="2:51" s="11" customFormat="1" ht="16.5" customHeight="1">
      <c r="B141" s="176"/>
      <c r="C141" s="177"/>
      <c r="D141" s="177"/>
      <c r="E141" s="178" t="s">
        <v>5</v>
      </c>
      <c r="F141" s="268" t="s">
        <v>190</v>
      </c>
      <c r="G141" s="269"/>
      <c r="H141" s="269"/>
      <c r="I141" s="269"/>
      <c r="J141" s="177"/>
      <c r="K141" s="179">
        <v>101.544</v>
      </c>
      <c r="L141" s="177"/>
      <c r="M141" s="177"/>
      <c r="N141" s="177"/>
      <c r="O141" s="177"/>
      <c r="P141" s="177"/>
      <c r="Q141" s="177"/>
      <c r="R141" s="180"/>
      <c r="T141" s="181"/>
      <c r="U141" s="177"/>
      <c r="V141" s="177"/>
      <c r="W141" s="177"/>
      <c r="X141" s="177"/>
      <c r="Y141" s="177"/>
      <c r="Z141" s="177"/>
      <c r="AA141" s="182"/>
      <c r="AT141" s="183" t="s">
        <v>148</v>
      </c>
      <c r="AU141" s="183" t="s">
        <v>23</v>
      </c>
      <c r="AV141" s="11" t="s">
        <v>146</v>
      </c>
      <c r="AW141" s="11" t="s">
        <v>38</v>
      </c>
      <c r="AX141" s="11" t="s">
        <v>88</v>
      </c>
      <c r="AY141" s="183" t="s">
        <v>141</v>
      </c>
    </row>
    <row r="142" spans="2:65" s="1" customFormat="1" ht="25.5" customHeight="1">
      <c r="B142" s="133"/>
      <c r="C142" s="161" t="s">
        <v>191</v>
      </c>
      <c r="D142" s="161" t="s">
        <v>142</v>
      </c>
      <c r="E142" s="162" t="s">
        <v>192</v>
      </c>
      <c r="F142" s="236" t="s">
        <v>193</v>
      </c>
      <c r="G142" s="236"/>
      <c r="H142" s="236"/>
      <c r="I142" s="236"/>
      <c r="J142" s="163" t="s">
        <v>155</v>
      </c>
      <c r="K142" s="164">
        <v>83</v>
      </c>
      <c r="L142" s="234"/>
      <c r="M142" s="234"/>
      <c r="N142" s="235">
        <f>ROUND(L142*K142,2)</f>
        <v>0</v>
      </c>
      <c r="O142" s="235"/>
      <c r="P142" s="235"/>
      <c r="Q142" s="235"/>
      <c r="R142" s="135"/>
      <c r="T142" s="165" t="s">
        <v>5</v>
      </c>
      <c r="U142" s="45" t="s">
        <v>45</v>
      </c>
      <c r="V142" s="37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20" t="s">
        <v>146</v>
      </c>
      <c r="AT142" s="20" t="s">
        <v>142</v>
      </c>
      <c r="AU142" s="20" t="s">
        <v>23</v>
      </c>
      <c r="AY142" s="20" t="s">
        <v>141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0" t="s">
        <v>88</v>
      </c>
      <c r="BK142" s="107">
        <f>ROUND(L142*K142,2)</f>
        <v>0</v>
      </c>
      <c r="BL142" s="20" t="s">
        <v>146</v>
      </c>
      <c r="BM142" s="20" t="s">
        <v>194</v>
      </c>
    </row>
    <row r="143" spans="2:51" s="10" customFormat="1" ht="16.5" customHeight="1">
      <c r="B143" s="168"/>
      <c r="C143" s="169"/>
      <c r="D143" s="169"/>
      <c r="E143" s="170" t="s">
        <v>5</v>
      </c>
      <c r="F143" s="248" t="s">
        <v>195</v>
      </c>
      <c r="G143" s="244"/>
      <c r="H143" s="244"/>
      <c r="I143" s="244"/>
      <c r="J143" s="169"/>
      <c r="K143" s="171">
        <v>83</v>
      </c>
      <c r="L143" s="169"/>
      <c r="M143" s="169"/>
      <c r="N143" s="169"/>
      <c r="O143" s="169"/>
      <c r="P143" s="169"/>
      <c r="Q143" s="169"/>
      <c r="R143" s="172"/>
      <c r="T143" s="173"/>
      <c r="U143" s="169"/>
      <c r="V143" s="169"/>
      <c r="W143" s="169"/>
      <c r="X143" s="169"/>
      <c r="Y143" s="169"/>
      <c r="Z143" s="169"/>
      <c r="AA143" s="174"/>
      <c r="AT143" s="175" t="s">
        <v>148</v>
      </c>
      <c r="AU143" s="175" t="s">
        <v>23</v>
      </c>
      <c r="AV143" s="10" t="s">
        <v>23</v>
      </c>
      <c r="AW143" s="10" t="s">
        <v>38</v>
      </c>
      <c r="AX143" s="10" t="s">
        <v>88</v>
      </c>
      <c r="AY143" s="175" t="s">
        <v>141</v>
      </c>
    </row>
    <row r="144" spans="2:65" s="1" customFormat="1" ht="38.25" customHeight="1">
      <c r="B144" s="133"/>
      <c r="C144" s="161" t="s">
        <v>196</v>
      </c>
      <c r="D144" s="161" t="s">
        <v>142</v>
      </c>
      <c r="E144" s="162" t="s">
        <v>197</v>
      </c>
      <c r="F144" s="236" t="s">
        <v>198</v>
      </c>
      <c r="G144" s="236"/>
      <c r="H144" s="236"/>
      <c r="I144" s="236"/>
      <c r="J144" s="163" t="s">
        <v>155</v>
      </c>
      <c r="K144" s="164">
        <f>K142*4.5</f>
        <v>373.5</v>
      </c>
      <c r="L144" s="234"/>
      <c r="M144" s="234"/>
      <c r="N144" s="235">
        <f>ROUND(L144*K144,2)</f>
        <v>0</v>
      </c>
      <c r="O144" s="235"/>
      <c r="P144" s="235"/>
      <c r="Q144" s="235"/>
      <c r="R144" s="135"/>
      <c r="T144" s="165" t="s">
        <v>5</v>
      </c>
      <c r="U144" s="45" t="s">
        <v>45</v>
      </c>
      <c r="V144" s="37"/>
      <c r="W144" s="166">
        <f>V144*K144</f>
        <v>0</v>
      </c>
      <c r="X144" s="166">
        <v>0</v>
      </c>
      <c r="Y144" s="166">
        <f>X144*K144</f>
        <v>0</v>
      </c>
      <c r="Z144" s="166">
        <v>0</v>
      </c>
      <c r="AA144" s="167">
        <f>Z144*K144</f>
        <v>0</v>
      </c>
      <c r="AR144" s="20" t="s">
        <v>146</v>
      </c>
      <c r="AT144" s="20" t="s">
        <v>142</v>
      </c>
      <c r="AU144" s="20" t="s">
        <v>23</v>
      </c>
      <c r="AY144" s="20" t="s">
        <v>141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20" t="s">
        <v>88</v>
      </c>
      <c r="BK144" s="107">
        <f>ROUND(L144*K144,2)</f>
        <v>0</v>
      </c>
      <c r="BL144" s="20" t="s">
        <v>146</v>
      </c>
      <c r="BM144" s="20" t="s">
        <v>199</v>
      </c>
    </row>
    <row r="145" spans="2:51" s="10" customFormat="1" ht="16.5" customHeight="1">
      <c r="B145" s="168"/>
      <c r="C145" s="169"/>
      <c r="D145" s="169"/>
      <c r="E145" s="170" t="s">
        <v>5</v>
      </c>
      <c r="F145" s="248" t="s">
        <v>397</v>
      </c>
      <c r="G145" s="244"/>
      <c r="H145" s="244"/>
      <c r="I145" s="244"/>
      <c r="J145" s="169"/>
      <c r="K145" s="171">
        <f>83*4.5</f>
        <v>373.5</v>
      </c>
      <c r="L145" s="169"/>
      <c r="M145" s="169"/>
      <c r="N145" s="169"/>
      <c r="O145" s="169"/>
      <c r="P145" s="169"/>
      <c r="Q145" s="169"/>
      <c r="R145" s="172"/>
      <c r="T145" s="173"/>
      <c r="U145" s="169"/>
      <c r="V145" s="169"/>
      <c r="W145" s="169"/>
      <c r="X145" s="169"/>
      <c r="Y145" s="169"/>
      <c r="Z145" s="169"/>
      <c r="AA145" s="174"/>
      <c r="AT145" s="175" t="s">
        <v>148</v>
      </c>
      <c r="AU145" s="175" t="s">
        <v>23</v>
      </c>
      <c r="AV145" s="10" t="s">
        <v>23</v>
      </c>
      <c r="AW145" s="10" t="s">
        <v>38</v>
      </c>
      <c r="AX145" s="10" t="s">
        <v>88</v>
      </c>
      <c r="AY145" s="175" t="s">
        <v>141</v>
      </c>
    </row>
    <row r="146" spans="2:65" s="1" customFormat="1" ht="25.5" customHeight="1">
      <c r="B146" s="133"/>
      <c r="C146" s="161" t="s">
        <v>200</v>
      </c>
      <c r="D146" s="161" t="s">
        <v>142</v>
      </c>
      <c r="E146" s="162" t="s">
        <v>201</v>
      </c>
      <c r="F146" s="236" t="s">
        <v>202</v>
      </c>
      <c r="G146" s="236"/>
      <c r="H146" s="236"/>
      <c r="I146" s="236"/>
      <c r="J146" s="163" t="s">
        <v>203</v>
      </c>
      <c r="K146" s="164">
        <v>119.502</v>
      </c>
      <c r="L146" s="234"/>
      <c r="M146" s="234"/>
      <c r="N146" s="235">
        <f>ROUND(L146*K146,2)</f>
        <v>0</v>
      </c>
      <c r="O146" s="235"/>
      <c r="P146" s="235"/>
      <c r="Q146" s="235"/>
      <c r="R146" s="135"/>
      <c r="T146" s="165" t="s">
        <v>5</v>
      </c>
      <c r="U146" s="45" t="s">
        <v>45</v>
      </c>
      <c r="V146" s="37"/>
      <c r="W146" s="166">
        <f>V146*K146</f>
        <v>0</v>
      </c>
      <c r="X146" s="166">
        <v>0</v>
      </c>
      <c r="Y146" s="166">
        <f>X146*K146</f>
        <v>0</v>
      </c>
      <c r="Z146" s="166">
        <v>0</v>
      </c>
      <c r="AA146" s="167">
        <f>Z146*K146</f>
        <v>0</v>
      </c>
      <c r="AR146" s="20" t="s">
        <v>146</v>
      </c>
      <c r="AT146" s="20" t="s">
        <v>142</v>
      </c>
      <c r="AU146" s="20" t="s">
        <v>23</v>
      </c>
      <c r="AY146" s="20" t="s">
        <v>141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0" t="s">
        <v>88</v>
      </c>
      <c r="BK146" s="107">
        <f>ROUND(L146*K146,2)</f>
        <v>0</v>
      </c>
      <c r="BL146" s="20" t="s">
        <v>146</v>
      </c>
      <c r="BM146" s="20" t="s">
        <v>204</v>
      </c>
    </row>
    <row r="147" spans="2:51" s="10" customFormat="1" ht="16.5" customHeight="1">
      <c r="B147" s="168"/>
      <c r="C147" s="169"/>
      <c r="D147" s="169"/>
      <c r="E147" s="170" t="s">
        <v>5</v>
      </c>
      <c r="F147" s="248" t="s">
        <v>205</v>
      </c>
      <c r="G147" s="244"/>
      <c r="H147" s="244"/>
      <c r="I147" s="244"/>
      <c r="J147" s="169"/>
      <c r="K147" s="171">
        <v>119.502</v>
      </c>
      <c r="L147" s="169"/>
      <c r="M147" s="169"/>
      <c r="N147" s="169"/>
      <c r="O147" s="169"/>
      <c r="P147" s="169"/>
      <c r="Q147" s="169"/>
      <c r="R147" s="172"/>
      <c r="T147" s="173"/>
      <c r="U147" s="169"/>
      <c r="V147" s="169"/>
      <c r="W147" s="169"/>
      <c r="X147" s="169"/>
      <c r="Y147" s="169"/>
      <c r="Z147" s="169"/>
      <c r="AA147" s="174"/>
      <c r="AT147" s="175" t="s">
        <v>148</v>
      </c>
      <c r="AU147" s="175" t="s">
        <v>23</v>
      </c>
      <c r="AV147" s="10" t="s">
        <v>23</v>
      </c>
      <c r="AW147" s="10" t="s">
        <v>38</v>
      </c>
      <c r="AX147" s="10" t="s">
        <v>88</v>
      </c>
      <c r="AY147" s="175" t="s">
        <v>141</v>
      </c>
    </row>
    <row r="148" spans="2:65" s="1" customFormat="1" ht="38.25" customHeight="1">
      <c r="B148" s="133"/>
      <c r="C148" s="161" t="s">
        <v>11</v>
      </c>
      <c r="D148" s="161" t="s">
        <v>142</v>
      </c>
      <c r="E148" s="162" t="s">
        <v>206</v>
      </c>
      <c r="F148" s="236" t="s">
        <v>207</v>
      </c>
      <c r="G148" s="236"/>
      <c r="H148" s="236"/>
      <c r="I148" s="236"/>
      <c r="J148" s="163" t="s">
        <v>155</v>
      </c>
      <c r="K148" s="164">
        <v>215</v>
      </c>
      <c r="L148" s="234"/>
      <c r="M148" s="234"/>
      <c r="N148" s="235">
        <f>ROUND(L148*K148,2)</f>
        <v>0</v>
      </c>
      <c r="O148" s="235"/>
      <c r="P148" s="235"/>
      <c r="Q148" s="235"/>
      <c r="R148" s="135"/>
      <c r="T148" s="165" t="s">
        <v>5</v>
      </c>
      <c r="U148" s="45" t="s">
        <v>45</v>
      </c>
      <c r="V148" s="37"/>
      <c r="W148" s="166">
        <f>V148*K148</f>
        <v>0</v>
      </c>
      <c r="X148" s="166">
        <v>0</v>
      </c>
      <c r="Y148" s="166">
        <f>X148*K148</f>
        <v>0</v>
      </c>
      <c r="Z148" s="166">
        <v>0</v>
      </c>
      <c r="AA148" s="167">
        <f>Z148*K148</f>
        <v>0</v>
      </c>
      <c r="AR148" s="20" t="s">
        <v>146</v>
      </c>
      <c r="AT148" s="20" t="s">
        <v>142</v>
      </c>
      <c r="AU148" s="20" t="s">
        <v>23</v>
      </c>
      <c r="AY148" s="20" t="s">
        <v>141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20" t="s">
        <v>88</v>
      </c>
      <c r="BK148" s="107">
        <f>ROUND(L148*K148,2)</f>
        <v>0</v>
      </c>
      <c r="BL148" s="20" t="s">
        <v>146</v>
      </c>
      <c r="BM148" s="20" t="s">
        <v>208</v>
      </c>
    </row>
    <row r="149" spans="2:65" s="1" customFormat="1" ht="25.5" customHeight="1">
      <c r="B149" s="133"/>
      <c r="C149" s="161" t="s">
        <v>209</v>
      </c>
      <c r="D149" s="161" t="s">
        <v>142</v>
      </c>
      <c r="E149" s="162" t="s">
        <v>210</v>
      </c>
      <c r="F149" s="236" t="s">
        <v>211</v>
      </c>
      <c r="G149" s="236"/>
      <c r="H149" s="236"/>
      <c r="I149" s="236"/>
      <c r="J149" s="163" t="s">
        <v>155</v>
      </c>
      <c r="K149" s="164">
        <v>145</v>
      </c>
      <c r="L149" s="234"/>
      <c r="M149" s="234"/>
      <c r="N149" s="235">
        <f>ROUND(L149*K149,2)</f>
        <v>0</v>
      </c>
      <c r="O149" s="235"/>
      <c r="P149" s="235"/>
      <c r="Q149" s="235"/>
      <c r="R149" s="135"/>
      <c r="T149" s="165" t="s">
        <v>5</v>
      </c>
      <c r="U149" s="45" t="s">
        <v>45</v>
      </c>
      <c r="V149" s="37"/>
      <c r="W149" s="166">
        <f>V149*K149</f>
        <v>0</v>
      </c>
      <c r="X149" s="166">
        <v>0</v>
      </c>
      <c r="Y149" s="166">
        <f>X149*K149</f>
        <v>0</v>
      </c>
      <c r="Z149" s="166">
        <v>0</v>
      </c>
      <c r="AA149" s="167">
        <f>Z149*K149</f>
        <v>0</v>
      </c>
      <c r="AR149" s="20" t="s">
        <v>146</v>
      </c>
      <c r="AT149" s="20" t="s">
        <v>142</v>
      </c>
      <c r="AU149" s="20" t="s">
        <v>23</v>
      </c>
      <c r="AY149" s="20" t="s">
        <v>141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0" t="s">
        <v>88</v>
      </c>
      <c r="BK149" s="107">
        <f>ROUND(L149*K149,2)</f>
        <v>0</v>
      </c>
      <c r="BL149" s="20" t="s">
        <v>146</v>
      </c>
      <c r="BM149" s="20" t="s">
        <v>212</v>
      </c>
    </row>
    <row r="150" spans="2:65" s="1" customFormat="1" ht="25.5" customHeight="1">
      <c r="B150" s="133"/>
      <c r="C150" s="161" t="s">
        <v>213</v>
      </c>
      <c r="D150" s="161" t="s">
        <v>142</v>
      </c>
      <c r="E150" s="162" t="s">
        <v>214</v>
      </c>
      <c r="F150" s="236" t="s">
        <v>215</v>
      </c>
      <c r="G150" s="236"/>
      <c r="H150" s="236"/>
      <c r="I150" s="236"/>
      <c r="J150" s="163" t="s">
        <v>155</v>
      </c>
      <c r="K150" s="164">
        <v>145</v>
      </c>
      <c r="L150" s="234"/>
      <c r="M150" s="234"/>
      <c r="N150" s="235">
        <f>ROUND(L150*K150,2)</f>
        <v>0</v>
      </c>
      <c r="O150" s="235"/>
      <c r="P150" s="235"/>
      <c r="Q150" s="235"/>
      <c r="R150" s="135"/>
      <c r="T150" s="165" t="s">
        <v>5</v>
      </c>
      <c r="U150" s="45" t="s">
        <v>45</v>
      </c>
      <c r="V150" s="37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20" t="s">
        <v>146</v>
      </c>
      <c r="AT150" s="20" t="s">
        <v>142</v>
      </c>
      <c r="AU150" s="20" t="s">
        <v>23</v>
      </c>
      <c r="AY150" s="20" t="s">
        <v>141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0" t="s">
        <v>88</v>
      </c>
      <c r="BK150" s="107">
        <f>ROUND(L150*K150,2)</f>
        <v>0</v>
      </c>
      <c r="BL150" s="20" t="s">
        <v>146</v>
      </c>
      <c r="BM150" s="20" t="s">
        <v>216</v>
      </c>
    </row>
    <row r="151" spans="2:65" s="1" customFormat="1" ht="25.5" customHeight="1">
      <c r="B151" s="133"/>
      <c r="C151" s="161" t="s">
        <v>217</v>
      </c>
      <c r="D151" s="161" t="s">
        <v>142</v>
      </c>
      <c r="E151" s="162" t="s">
        <v>218</v>
      </c>
      <c r="F151" s="236" t="s">
        <v>219</v>
      </c>
      <c r="G151" s="236"/>
      <c r="H151" s="236"/>
      <c r="I151" s="236"/>
      <c r="J151" s="163" t="s">
        <v>155</v>
      </c>
      <c r="K151" s="164">
        <v>35.7</v>
      </c>
      <c r="L151" s="234"/>
      <c r="M151" s="234"/>
      <c r="N151" s="235">
        <f>ROUND(L151*K151,2)</f>
        <v>0</v>
      </c>
      <c r="O151" s="235"/>
      <c r="P151" s="235"/>
      <c r="Q151" s="235"/>
      <c r="R151" s="135"/>
      <c r="T151" s="165" t="s">
        <v>5</v>
      </c>
      <c r="U151" s="45" t="s">
        <v>45</v>
      </c>
      <c r="V151" s="37"/>
      <c r="W151" s="166">
        <f>V151*K151</f>
        <v>0</v>
      </c>
      <c r="X151" s="166">
        <v>0</v>
      </c>
      <c r="Y151" s="166">
        <f>X151*K151</f>
        <v>0</v>
      </c>
      <c r="Z151" s="166">
        <v>0</v>
      </c>
      <c r="AA151" s="167">
        <f>Z151*K151</f>
        <v>0</v>
      </c>
      <c r="AR151" s="20" t="s">
        <v>146</v>
      </c>
      <c r="AT151" s="20" t="s">
        <v>142</v>
      </c>
      <c r="AU151" s="20" t="s">
        <v>23</v>
      </c>
      <c r="AY151" s="20" t="s">
        <v>141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20" t="s">
        <v>88</v>
      </c>
      <c r="BK151" s="107">
        <f>ROUND(L151*K151,2)</f>
        <v>0</v>
      </c>
      <c r="BL151" s="20" t="s">
        <v>146</v>
      </c>
      <c r="BM151" s="20" t="s">
        <v>220</v>
      </c>
    </row>
    <row r="152" spans="2:51" s="10" customFormat="1" ht="16.5" customHeight="1">
      <c r="B152" s="168"/>
      <c r="C152" s="169"/>
      <c r="D152" s="169"/>
      <c r="E152" s="170" t="s">
        <v>5</v>
      </c>
      <c r="F152" s="248" t="s">
        <v>221</v>
      </c>
      <c r="G152" s="244"/>
      <c r="H152" s="244"/>
      <c r="I152" s="244"/>
      <c r="J152" s="169"/>
      <c r="K152" s="171">
        <v>35.7</v>
      </c>
      <c r="L152" s="169"/>
      <c r="M152" s="169"/>
      <c r="N152" s="169"/>
      <c r="O152" s="169"/>
      <c r="P152" s="169"/>
      <c r="Q152" s="169"/>
      <c r="R152" s="172"/>
      <c r="T152" s="173"/>
      <c r="U152" s="169"/>
      <c r="V152" s="169"/>
      <c r="W152" s="169"/>
      <c r="X152" s="169"/>
      <c r="Y152" s="169"/>
      <c r="Z152" s="169"/>
      <c r="AA152" s="174"/>
      <c r="AT152" s="175" t="s">
        <v>148</v>
      </c>
      <c r="AU152" s="175" t="s">
        <v>23</v>
      </c>
      <c r="AV152" s="10" t="s">
        <v>23</v>
      </c>
      <c r="AW152" s="10" t="s">
        <v>38</v>
      </c>
      <c r="AX152" s="10" t="s">
        <v>88</v>
      </c>
      <c r="AY152" s="175" t="s">
        <v>141</v>
      </c>
    </row>
    <row r="153" spans="2:65" s="1" customFormat="1" ht="16.5" customHeight="1">
      <c r="B153" s="133"/>
      <c r="C153" s="184" t="s">
        <v>222</v>
      </c>
      <c r="D153" s="184" t="s">
        <v>223</v>
      </c>
      <c r="E153" s="185" t="s">
        <v>224</v>
      </c>
      <c r="F153" s="242" t="s">
        <v>225</v>
      </c>
      <c r="G153" s="242"/>
      <c r="H153" s="242"/>
      <c r="I153" s="242"/>
      <c r="J153" s="186" t="s">
        <v>203</v>
      </c>
      <c r="K153" s="190">
        <v>71.4</v>
      </c>
      <c r="L153" s="241"/>
      <c r="M153" s="241"/>
      <c r="N153" s="245">
        <f>ROUND(L153*K153,2)</f>
        <v>0</v>
      </c>
      <c r="O153" s="235"/>
      <c r="P153" s="235"/>
      <c r="Q153" s="235"/>
      <c r="R153" s="135"/>
      <c r="T153" s="165" t="s">
        <v>5</v>
      </c>
      <c r="U153" s="45" t="s">
        <v>45</v>
      </c>
      <c r="V153" s="37"/>
      <c r="W153" s="166">
        <f>V153*K153</f>
        <v>0</v>
      </c>
      <c r="X153" s="166">
        <v>0</v>
      </c>
      <c r="Y153" s="166">
        <f>X153*K153</f>
        <v>0</v>
      </c>
      <c r="Z153" s="166">
        <v>0</v>
      </c>
      <c r="AA153" s="167">
        <f>Z153*K153</f>
        <v>0</v>
      </c>
      <c r="AR153" s="20" t="s">
        <v>172</v>
      </c>
      <c r="AT153" s="20" t="s">
        <v>223</v>
      </c>
      <c r="AU153" s="20" t="s">
        <v>23</v>
      </c>
      <c r="AY153" s="20" t="s">
        <v>141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20" t="s">
        <v>88</v>
      </c>
      <c r="BK153" s="107">
        <f>ROUND(L153*K153,2)</f>
        <v>0</v>
      </c>
      <c r="BL153" s="20" t="s">
        <v>146</v>
      </c>
      <c r="BM153" s="20" t="s">
        <v>226</v>
      </c>
    </row>
    <row r="154" spans="2:65" s="1" customFormat="1" ht="25.5" customHeight="1">
      <c r="B154" s="133"/>
      <c r="C154" s="161" t="s">
        <v>227</v>
      </c>
      <c r="D154" s="161" t="s">
        <v>142</v>
      </c>
      <c r="E154" s="162" t="s">
        <v>228</v>
      </c>
      <c r="F154" s="236" t="s">
        <v>229</v>
      </c>
      <c r="G154" s="236"/>
      <c r="H154" s="236"/>
      <c r="I154" s="236"/>
      <c r="J154" s="163" t="s">
        <v>155</v>
      </c>
      <c r="K154" s="164">
        <v>35.7</v>
      </c>
      <c r="L154" s="234"/>
      <c r="M154" s="234"/>
      <c r="N154" s="235">
        <f>ROUND(L154*K154,2)</f>
        <v>0</v>
      </c>
      <c r="O154" s="235"/>
      <c r="P154" s="235"/>
      <c r="Q154" s="235"/>
      <c r="R154" s="135"/>
      <c r="T154" s="165" t="s">
        <v>5</v>
      </c>
      <c r="U154" s="45" t="s">
        <v>45</v>
      </c>
      <c r="V154" s="37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20" t="s">
        <v>146</v>
      </c>
      <c r="AT154" s="20" t="s">
        <v>142</v>
      </c>
      <c r="AU154" s="20" t="s">
        <v>23</v>
      </c>
      <c r="AY154" s="20" t="s">
        <v>141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0" t="s">
        <v>88</v>
      </c>
      <c r="BK154" s="107">
        <f>ROUND(L154*K154,2)</f>
        <v>0</v>
      </c>
      <c r="BL154" s="20" t="s">
        <v>146</v>
      </c>
      <c r="BM154" s="20" t="s">
        <v>230</v>
      </c>
    </row>
    <row r="155" spans="2:63" s="9" customFormat="1" ht="29.85" customHeight="1">
      <c r="B155" s="150"/>
      <c r="C155" s="151"/>
      <c r="D155" s="160" t="s">
        <v>117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246">
        <f>BK155</f>
        <v>0</v>
      </c>
      <c r="O155" s="247"/>
      <c r="P155" s="247"/>
      <c r="Q155" s="247"/>
      <c r="R155" s="153"/>
      <c r="T155" s="154"/>
      <c r="U155" s="151"/>
      <c r="V155" s="151"/>
      <c r="W155" s="155">
        <f>SUM(W156:W157)</f>
        <v>0</v>
      </c>
      <c r="X155" s="151"/>
      <c r="Y155" s="155">
        <f>SUM(Y156:Y157)</f>
        <v>0</v>
      </c>
      <c r="Z155" s="151"/>
      <c r="AA155" s="156">
        <f>SUM(AA156:AA157)</f>
        <v>0</v>
      </c>
      <c r="AR155" s="157" t="s">
        <v>88</v>
      </c>
      <c r="AT155" s="158" t="s">
        <v>79</v>
      </c>
      <c r="AU155" s="158" t="s">
        <v>88</v>
      </c>
      <c r="AY155" s="157" t="s">
        <v>141</v>
      </c>
      <c r="BK155" s="159">
        <f>SUM(BK156:BK157)</f>
        <v>0</v>
      </c>
    </row>
    <row r="156" spans="2:65" s="1" customFormat="1" ht="25.5" customHeight="1">
      <c r="B156" s="133"/>
      <c r="C156" s="161" t="s">
        <v>10</v>
      </c>
      <c r="D156" s="161" t="s">
        <v>142</v>
      </c>
      <c r="E156" s="162" t="s">
        <v>231</v>
      </c>
      <c r="F156" s="236" t="s">
        <v>232</v>
      </c>
      <c r="G156" s="236"/>
      <c r="H156" s="236"/>
      <c r="I156" s="236"/>
      <c r="J156" s="163" t="s">
        <v>155</v>
      </c>
      <c r="K156" s="164">
        <v>13</v>
      </c>
      <c r="L156" s="234"/>
      <c r="M156" s="234"/>
      <c r="N156" s="235">
        <f>ROUND(L156*K156,2)</f>
        <v>0</v>
      </c>
      <c r="O156" s="235"/>
      <c r="P156" s="235"/>
      <c r="Q156" s="235"/>
      <c r="R156" s="135"/>
      <c r="T156" s="165" t="s">
        <v>5</v>
      </c>
      <c r="U156" s="45" t="s">
        <v>45</v>
      </c>
      <c r="V156" s="37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20" t="s">
        <v>146</v>
      </c>
      <c r="AT156" s="20" t="s">
        <v>142</v>
      </c>
      <c r="AU156" s="20" t="s">
        <v>23</v>
      </c>
      <c r="AY156" s="20" t="s">
        <v>141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0" t="s">
        <v>88</v>
      </c>
      <c r="BK156" s="107">
        <f>ROUND(L156*K156,2)</f>
        <v>0</v>
      </c>
      <c r="BL156" s="20" t="s">
        <v>146</v>
      </c>
      <c r="BM156" s="20" t="s">
        <v>233</v>
      </c>
    </row>
    <row r="157" spans="2:65" s="1" customFormat="1" ht="25.5" customHeight="1">
      <c r="B157" s="133"/>
      <c r="C157" s="161" t="s">
        <v>234</v>
      </c>
      <c r="D157" s="161" t="s">
        <v>142</v>
      </c>
      <c r="E157" s="162" t="s">
        <v>235</v>
      </c>
      <c r="F157" s="236" t="s">
        <v>236</v>
      </c>
      <c r="G157" s="236"/>
      <c r="H157" s="236"/>
      <c r="I157" s="236"/>
      <c r="J157" s="163" t="s">
        <v>155</v>
      </c>
      <c r="K157" s="164">
        <v>12.5</v>
      </c>
      <c r="L157" s="234"/>
      <c r="M157" s="234"/>
      <c r="N157" s="235">
        <f>ROUND(L157*K157,2)</f>
        <v>0</v>
      </c>
      <c r="O157" s="235"/>
      <c r="P157" s="235"/>
      <c r="Q157" s="235"/>
      <c r="R157" s="135"/>
      <c r="T157" s="165" t="s">
        <v>5</v>
      </c>
      <c r="U157" s="45" t="s">
        <v>45</v>
      </c>
      <c r="V157" s="37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20" t="s">
        <v>146</v>
      </c>
      <c r="AT157" s="20" t="s">
        <v>142</v>
      </c>
      <c r="AU157" s="20" t="s">
        <v>23</v>
      </c>
      <c r="AY157" s="20" t="s">
        <v>141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0" t="s">
        <v>88</v>
      </c>
      <c r="BK157" s="107">
        <f>ROUND(L157*K157,2)</f>
        <v>0</v>
      </c>
      <c r="BL157" s="20" t="s">
        <v>146</v>
      </c>
      <c r="BM157" s="20" t="s">
        <v>237</v>
      </c>
    </row>
    <row r="158" spans="2:63" s="9" customFormat="1" ht="29.85" customHeight="1">
      <c r="B158" s="150"/>
      <c r="C158" s="151"/>
      <c r="D158" s="160" t="s">
        <v>118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39">
        <f>BK158</f>
        <v>0</v>
      </c>
      <c r="O158" s="240"/>
      <c r="P158" s="240"/>
      <c r="Q158" s="240"/>
      <c r="R158" s="153"/>
      <c r="T158" s="154"/>
      <c r="U158" s="151"/>
      <c r="V158" s="151"/>
      <c r="W158" s="155">
        <f>SUM(W159:W163)</f>
        <v>0</v>
      </c>
      <c r="X158" s="151"/>
      <c r="Y158" s="155">
        <f>SUM(Y159:Y163)</f>
        <v>9.63882</v>
      </c>
      <c r="Z158" s="151"/>
      <c r="AA158" s="156">
        <f>SUM(AA159:AA163)</f>
        <v>0</v>
      </c>
      <c r="AR158" s="157" t="s">
        <v>88</v>
      </c>
      <c r="AT158" s="158" t="s">
        <v>79</v>
      </c>
      <c r="AU158" s="158" t="s">
        <v>88</v>
      </c>
      <c r="AY158" s="157" t="s">
        <v>141</v>
      </c>
      <c r="BK158" s="159">
        <f>SUM(BK159:BK163)</f>
        <v>0</v>
      </c>
    </row>
    <row r="159" spans="2:65" s="1" customFormat="1" ht="25.5" customHeight="1">
      <c r="B159" s="133"/>
      <c r="C159" s="161" t="s">
        <v>238</v>
      </c>
      <c r="D159" s="161" t="s">
        <v>142</v>
      </c>
      <c r="E159" s="162" t="s">
        <v>239</v>
      </c>
      <c r="F159" s="236" t="s">
        <v>398</v>
      </c>
      <c r="G159" s="236"/>
      <c r="H159" s="236"/>
      <c r="I159" s="236"/>
      <c r="J159" s="163" t="s">
        <v>145</v>
      </c>
      <c r="K159" s="164">
        <v>80</v>
      </c>
      <c r="L159" s="234"/>
      <c r="M159" s="234"/>
      <c r="N159" s="235">
        <f>ROUND(L159*K159,2)</f>
        <v>0</v>
      </c>
      <c r="O159" s="235"/>
      <c r="P159" s="235"/>
      <c r="Q159" s="235"/>
      <c r="R159" s="135"/>
      <c r="T159" s="165" t="s">
        <v>5</v>
      </c>
      <c r="U159" s="45" t="s">
        <v>45</v>
      </c>
      <c r="V159" s="37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20" t="s">
        <v>146</v>
      </c>
      <c r="AT159" s="20" t="s">
        <v>142</v>
      </c>
      <c r="AU159" s="20" t="s">
        <v>23</v>
      </c>
      <c r="AY159" s="20" t="s">
        <v>141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20" t="s">
        <v>88</v>
      </c>
      <c r="BK159" s="107">
        <f>ROUND(L159*K159,2)</f>
        <v>0</v>
      </c>
      <c r="BL159" s="20" t="s">
        <v>146</v>
      </c>
      <c r="BM159" s="20" t="s">
        <v>240</v>
      </c>
    </row>
    <row r="160" spans="2:51" s="10" customFormat="1" ht="16.5" customHeight="1">
      <c r="B160" s="168"/>
      <c r="C160" s="169"/>
      <c r="D160" s="169"/>
      <c r="E160" s="170" t="s">
        <v>5</v>
      </c>
      <c r="F160" s="248" t="s">
        <v>241</v>
      </c>
      <c r="G160" s="244"/>
      <c r="H160" s="244"/>
      <c r="I160" s="244"/>
      <c r="J160" s="169"/>
      <c r="K160" s="171">
        <v>80</v>
      </c>
      <c r="L160" s="169"/>
      <c r="M160" s="169"/>
      <c r="N160" s="169"/>
      <c r="O160" s="169"/>
      <c r="P160" s="169"/>
      <c r="Q160" s="169"/>
      <c r="R160" s="172"/>
      <c r="T160" s="173"/>
      <c r="U160" s="169"/>
      <c r="V160" s="169"/>
      <c r="W160" s="169"/>
      <c r="X160" s="169"/>
      <c r="Y160" s="169"/>
      <c r="Z160" s="169"/>
      <c r="AA160" s="174"/>
      <c r="AT160" s="175" t="s">
        <v>148</v>
      </c>
      <c r="AU160" s="175" t="s">
        <v>23</v>
      </c>
      <c r="AV160" s="10" t="s">
        <v>23</v>
      </c>
      <c r="AW160" s="10" t="s">
        <v>38</v>
      </c>
      <c r="AX160" s="10" t="s">
        <v>88</v>
      </c>
      <c r="AY160" s="175" t="s">
        <v>141</v>
      </c>
    </row>
    <row r="161" spans="2:65" s="1" customFormat="1" ht="38.25" customHeight="1">
      <c r="B161" s="133"/>
      <c r="C161" s="161" t="s">
        <v>242</v>
      </c>
      <c r="D161" s="161" t="s">
        <v>142</v>
      </c>
      <c r="E161" s="162" t="s">
        <v>243</v>
      </c>
      <c r="F161" s="236" t="s">
        <v>244</v>
      </c>
      <c r="G161" s="236"/>
      <c r="H161" s="236"/>
      <c r="I161" s="236"/>
      <c r="J161" s="163" t="s">
        <v>145</v>
      </c>
      <c r="K161" s="164">
        <v>14</v>
      </c>
      <c r="L161" s="234"/>
      <c r="M161" s="234"/>
      <c r="N161" s="235">
        <f>ROUND(L161*K161,2)</f>
        <v>0</v>
      </c>
      <c r="O161" s="235"/>
      <c r="P161" s="235"/>
      <c r="Q161" s="235"/>
      <c r="R161" s="135"/>
      <c r="T161" s="165" t="s">
        <v>5</v>
      </c>
      <c r="U161" s="45" t="s">
        <v>45</v>
      </c>
      <c r="V161" s="37"/>
      <c r="W161" s="166">
        <f>V161*K161</f>
        <v>0</v>
      </c>
      <c r="X161" s="166">
        <v>0.14688</v>
      </c>
      <c r="Y161" s="166">
        <f>X161*K161</f>
        <v>2.0563200000000004</v>
      </c>
      <c r="Z161" s="166">
        <v>0</v>
      </c>
      <c r="AA161" s="167">
        <f>Z161*K161</f>
        <v>0</v>
      </c>
      <c r="AR161" s="20" t="s">
        <v>146</v>
      </c>
      <c r="AT161" s="20" t="s">
        <v>142</v>
      </c>
      <c r="AU161" s="20" t="s">
        <v>23</v>
      </c>
      <c r="AY161" s="20" t="s">
        <v>141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0" t="s">
        <v>88</v>
      </c>
      <c r="BK161" s="107">
        <f>ROUND(L161*K161,2)</f>
        <v>0</v>
      </c>
      <c r="BL161" s="20" t="s">
        <v>146</v>
      </c>
      <c r="BM161" s="20" t="s">
        <v>245</v>
      </c>
    </row>
    <row r="162" spans="2:65" s="1" customFormat="1" ht="25.5" customHeight="1">
      <c r="B162" s="133"/>
      <c r="C162" s="161" t="s">
        <v>246</v>
      </c>
      <c r="D162" s="161" t="s">
        <v>142</v>
      </c>
      <c r="E162" s="162" t="s">
        <v>247</v>
      </c>
      <c r="F162" s="236" t="s">
        <v>248</v>
      </c>
      <c r="G162" s="236"/>
      <c r="H162" s="236"/>
      <c r="I162" s="236"/>
      <c r="J162" s="163" t="s">
        <v>145</v>
      </c>
      <c r="K162" s="164">
        <v>90</v>
      </c>
      <c r="L162" s="234"/>
      <c r="M162" s="234"/>
      <c r="N162" s="235">
        <f>ROUND(L162*K162,2)</f>
        <v>0</v>
      </c>
      <c r="O162" s="235"/>
      <c r="P162" s="235"/>
      <c r="Q162" s="235"/>
      <c r="R162" s="135"/>
      <c r="T162" s="165" t="s">
        <v>5</v>
      </c>
      <c r="U162" s="45" t="s">
        <v>45</v>
      </c>
      <c r="V162" s="37"/>
      <c r="W162" s="166">
        <f>V162*K162</f>
        <v>0</v>
      </c>
      <c r="X162" s="166">
        <v>0.08425</v>
      </c>
      <c r="Y162" s="166">
        <f>X162*K162</f>
        <v>7.5825000000000005</v>
      </c>
      <c r="Z162" s="166">
        <v>0</v>
      </c>
      <c r="AA162" s="167">
        <f>Z162*K162</f>
        <v>0</v>
      </c>
      <c r="AR162" s="20" t="s">
        <v>146</v>
      </c>
      <c r="AT162" s="20" t="s">
        <v>142</v>
      </c>
      <c r="AU162" s="20" t="s">
        <v>23</v>
      </c>
      <c r="AY162" s="20" t="s">
        <v>141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0" t="s">
        <v>88</v>
      </c>
      <c r="BK162" s="107">
        <f>ROUND(L162*K162,2)</f>
        <v>0</v>
      </c>
      <c r="BL162" s="20" t="s">
        <v>146</v>
      </c>
      <c r="BM162" s="20" t="s">
        <v>249</v>
      </c>
    </row>
    <row r="163" spans="2:51" s="10" customFormat="1" ht="16.5" customHeight="1">
      <c r="B163" s="168"/>
      <c r="C163" s="169"/>
      <c r="D163" s="169"/>
      <c r="E163" s="170" t="s">
        <v>5</v>
      </c>
      <c r="F163" s="243" t="s">
        <v>399</v>
      </c>
      <c r="G163" s="244"/>
      <c r="H163" s="244"/>
      <c r="I163" s="244"/>
      <c r="J163" s="169"/>
      <c r="K163" s="171">
        <v>90</v>
      </c>
      <c r="L163" s="169"/>
      <c r="M163" s="169"/>
      <c r="N163" s="169"/>
      <c r="O163" s="169"/>
      <c r="P163" s="169"/>
      <c r="Q163" s="169"/>
      <c r="R163" s="172"/>
      <c r="T163" s="173"/>
      <c r="U163" s="169"/>
      <c r="V163" s="169"/>
      <c r="W163" s="169"/>
      <c r="X163" s="169"/>
      <c r="Y163" s="169"/>
      <c r="Z163" s="169"/>
      <c r="AA163" s="174"/>
      <c r="AT163" s="175" t="s">
        <v>148</v>
      </c>
      <c r="AU163" s="175" t="s">
        <v>23</v>
      </c>
      <c r="AV163" s="10" t="s">
        <v>23</v>
      </c>
      <c r="AW163" s="10" t="s">
        <v>38</v>
      </c>
      <c r="AX163" s="10" t="s">
        <v>88</v>
      </c>
      <c r="AY163" s="175" t="s">
        <v>141</v>
      </c>
    </row>
    <row r="164" spans="2:63" s="9" customFormat="1" ht="29.85" customHeight="1">
      <c r="B164" s="150"/>
      <c r="C164" s="151"/>
      <c r="D164" s="160" t="s">
        <v>119</v>
      </c>
      <c r="E164" s="160"/>
      <c r="F164" s="160"/>
      <c r="G164" s="160"/>
      <c r="H164" s="160"/>
      <c r="I164" s="160"/>
      <c r="J164" s="160"/>
      <c r="K164" s="160"/>
      <c r="L164" s="160"/>
      <c r="M164" s="160"/>
      <c r="N164" s="239">
        <f>BK164</f>
        <v>0</v>
      </c>
      <c r="O164" s="240"/>
      <c r="P164" s="240"/>
      <c r="Q164" s="240"/>
      <c r="R164" s="153"/>
      <c r="T164" s="154"/>
      <c r="U164" s="151"/>
      <c r="V164" s="151"/>
      <c r="W164" s="155">
        <f>SUM(W165:W185)</f>
        <v>0</v>
      </c>
      <c r="X164" s="151"/>
      <c r="Y164" s="155">
        <f>SUM(Y165:Y185)</f>
        <v>17.30269</v>
      </c>
      <c r="Z164" s="151"/>
      <c r="AA164" s="156">
        <f>SUM(AA165:AA185)</f>
        <v>0</v>
      </c>
      <c r="AR164" s="157" t="s">
        <v>88</v>
      </c>
      <c r="AT164" s="158" t="s">
        <v>79</v>
      </c>
      <c r="AU164" s="158" t="s">
        <v>88</v>
      </c>
      <c r="AY164" s="157" t="s">
        <v>141</v>
      </c>
      <c r="BK164" s="159">
        <f>SUM(BK165:BK185)</f>
        <v>0</v>
      </c>
    </row>
    <row r="165" spans="2:65" s="1" customFormat="1" ht="38.25" customHeight="1">
      <c r="B165" s="133"/>
      <c r="C165" s="161" t="s">
        <v>250</v>
      </c>
      <c r="D165" s="161" t="s">
        <v>142</v>
      </c>
      <c r="E165" s="162" t="s">
        <v>251</v>
      </c>
      <c r="F165" s="236" t="s">
        <v>252</v>
      </c>
      <c r="G165" s="236"/>
      <c r="H165" s="236"/>
      <c r="I165" s="236"/>
      <c r="J165" s="163" t="s">
        <v>253</v>
      </c>
      <c r="K165" s="164">
        <v>6</v>
      </c>
      <c r="L165" s="234"/>
      <c r="M165" s="234"/>
      <c r="N165" s="235">
        <f aca="true" t="shared" si="15" ref="N165:N182">ROUND(L165*K165,2)</f>
        <v>0</v>
      </c>
      <c r="O165" s="235"/>
      <c r="P165" s="235"/>
      <c r="Q165" s="235"/>
      <c r="R165" s="135"/>
      <c r="T165" s="165" t="s">
        <v>5</v>
      </c>
      <c r="U165" s="45" t="s">
        <v>45</v>
      </c>
      <c r="V165" s="37"/>
      <c r="W165" s="166">
        <f aca="true" t="shared" si="16" ref="W165:W182">V165*K165</f>
        <v>0</v>
      </c>
      <c r="X165" s="166">
        <v>3E-05</v>
      </c>
      <c r="Y165" s="166">
        <f aca="true" t="shared" si="17" ref="Y165:Y182">X165*K165</f>
        <v>0.00018</v>
      </c>
      <c r="Z165" s="166">
        <v>0</v>
      </c>
      <c r="AA165" s="167">
        <f aca="true" t="shared" si="18" ref="AA165:AA182">Z165*K165</f>
        <v>0</v>
      </c>
      <c r="AR165" s="20" t="s">
        <v>146</v>
      </c>
      <c r="AT165" s="20" t="s">
        <v>142</v>
      </c>
      <c r="AU165" s="20" t="s">
        <v>23</v>
      </c>
      <c r="AY165" s="20" t="s">
        <v>141</v>
      </c>
      <c r="BE165" s="107">
        <f aca="true" t="shared" si="19" ref="BE165:BE182">IF(U165="základní",N165,0)</f>
        <v>0</v>
      </c>
      <c r="BF165" s="107">
        <f aca="true" t="shared" si="20" ref="BF165:BF182">IF(U165="snížená",N165,0)</f>
        <v>0</v>
      </c>
      <c r="BG165" s="107">
        <f aca="true" t="shared" si="21" ref="BG165:BG182">IF(U165="zákl. přenesená",N165,0)</f>
        <v>0</v>
      </c>
      <c r="BH165" s="107">
        <f aca="true" t="shared" si="22" ref="BH165:BH182">IF(U165="sníž. přenesená",N165,0)</f>
        <v>0</v>
      </c>
      <c r="BI165" s="107">
        <f aca="true" t="shared" si="23" ref="BI165:BI182">IF(U165="nulová",N165,0)</f>
        <v>0</v>
      </c>
      <c r="BJ165" s="20" t="s">
        <v>88</v>
      </c>
      <c r="BK165" s="107">
        <f aca="true" t="shared" si="24" ref="BK165:BK182">ROUND(L165*K165,2)</f>
        <v>0</v>
      </c>
      <c r="BL165" s="20" t="s">
        <v>146</v>
      </c>
      <c r="BM165" s="20" t="s">
        <v>254</v>
      </c>
    </row>
    <row r="166" spans="2:65" s="1" customFormat="1" ht="25.5" customHeight="1">
      <c r="B166" s="133"/>
      <c r="C166" s="184" t="s">
        <v>255</v>
      </c>
      <c r="D166" s="184" t="s">
        <v>223</v>
      </c>
      <c r="E166" s="185" t="s">
        <v>256</v>
      </c>
      <c r="F166" s="242" t="s">
        <v>257</v>
      </c>
      <c r="G166" s="242"/>
      <c r="H166" s="242"/>
      <c r="I166" s="242"/>
      <c r="J166" s="186" t="s">
        <v>253</v>
      </c>
      <c r="K166" s="187">
        <v>6.09</v>
      </c>
      <c r="L166" s="241"/>
      <c r="M166" s="241"/>
      <c r="N166" s="245">
        <f t="shared" si="15"/>
        <v>0</v>
      </c>
      <c r="O166" s="235"/>
      <c r="P166" s="235"/>
      <c r="Q166" s="235"/>
      <c r="R166" s="135"/>
      <c r="T166" s="165" t="s">
        <v>5</v>
      </c>
      <c r="U166" s="45" t="s">
        <v>45</v>
      </c>
      <c r="V166" s="37"/>
      <c r="W166" s="166">
        <f t="shared" si="16"/>
        <v>0</v>
      </c>
      <c r="X166" s="166">
        <v>0.019</v>
      </c>
      <c r="Y166" s="166">
        <f t="shared" si="17"/>
        <v>0.11571</v>
      </c>
      <c r="Z166" s="166">
        <v>0</v>
      </c>
      <c r="AA166" s="167">
        <f t="shared" si="18"/>
        <v>0</v>
      </c>
      <c r="AR166" s="20" t="s">
        <v>172</v>
      </c>
      <c r="AT166" s="20" t="s">
        <v>223</v>
      </c>
      <c r="AU166" s="20" t="s">
        <v>23</v>
      </c>
      <c r="AY166" s="20" t="s">
        <v>141</v>
      </c>
      <c r="BE166" s="107">
        <f t="shared" si="19"/>
        <v>0</v>
      </c>
      <c r="BF166" s="107">
        <f t="shared" si="20"/>
        <v>0</v>
      </c>
      <c r="BG166" s="107">
        <f t="shared" si="21"/>
        <v>0</v>
      </c>
      <c r="BH166" s="107">
        <f t="shared" si="22"/>
        <v>0</v>
      </c>
      <c r="BI166" s="107">
        <f t="shared" si="23"/>
        <v>0</v>
      </c>
      <c r="BJ166" s="20" t="s">
        <v>88</v>
      </c>
      <c r="BK166" s="107">
        <f t="shared" si="24"/>
        <v>0</v>
      </c>
      <c r="BL166" s="20" t="s">
        <v>146</v>
      </c>
      <c r="BM166" s="20" t="s">
        <v>258</v>
      </c>
    </row>
    <row r="167" spans="2:65" s="1" customFormat="1" ht="38.25" customHeight="1">
      <c r="B167" s="133"/>
      <c r="C167" s="161" t="s">
        <v>259</v>
      </c>
      <c r="D167" s="161" t="s">
        <v>142</v>
      </c>
      <c r="E167" s="162" t="s">
        <v>260</v>
      </c>
      <c r="F167" s="236" t="s">
        <v>261</v>
      </c>
      <c r="G167" s="236"/>
      <c r="H167" s="236"/>
      <c r="I167" s="236"/>
      <c r="J167" s="163" t="s">
        <v>253</v>
      </c>
      <c r="K167" s="164">
        <v>6</v>
      </c>
      <c r="L167" s="234"/>
      <c r="M167" s="234"/>
      <c r="N167" s="235">
        <f t="shared" si="15"/>
        <v>0</v>
      </c>
      <c r="O167" s="235"/>
      <c r="P167" s="235"/>
      <c r="Q167" s="235"/>
      <c r="R167" s="135"/>
      <c r="T167" s="165" t="s">
        <v>5</v>
      </c>
      <c r="U167" s="45" t="s">
        <v>45</v>
      </c>
      <c r="V167" s="37"/>
      <c r="W167" s="166">
        <f t="shared" si="16"/>
        <v>0</v>
      </c>
      <c r="X167" s="166">
        <v>4E-05</v>
      </c>
      <c r="Y167" s="166">
        <f t="shared" si="17"/>
        <v>0.00024000000000000003</v>
      </c>
      <c r="Z167" s="166">
        <v>0</v>
      </c>
      <c r="AA167" s="167">
        <f t="shared" si="18"/>
        <v>0</v>
      </c>
      <c r="AR167" s="20" t="s">
        <v>146</v>
      </c>
      <c r="AT167" s="20" t="s">
        <v>142</v>
      </c>
      <c r="AU167" s="20" t="s">
        <v>23</v>
      </c>
      <c r="AY167" s="20" t="s">
        <v>141</v>
      </c>
      <c r="BE167" s="107">
        <f t="shared" si="19"/>
        <v>0</v>
      </c>
      <c r="BF167" s="107">
        <f t="shared" si="20"/>
        <v>0</v>
      </c>
      <c r="BG167" s="107">
        <f t="shared" si="21"/>
        <v>0</v>
      </c>
      <c r="BH167" s="107">
        <f t="shared" si="22"/>
        <v>0</v>
      </c>
      <c r="BI167" s="107">
        <f t="shared" si="23"/>
        <v>0</v>
      </c>
      <c r="BJ167" s="20" t="s">
        <v>88</v>
      </c>
      <c r="BK167" s="107">
        <f t="shared" si="24"/>
        <v>0</v>
      </c>
      <c r="BL167" s="20" t="s">
        <v>146</v>
      </c>
      <c r="BM167" s="20" t="s">
        <v>262</v>
      </c>
    </row>
    <row r="168" spans="2:65" s="1" customFormat="1" ht="38.25" customHeight="1">
      <c r="B168" s="133"/>
      <c r="C168" s="184" t="s">
        <v>263</v>
      </c>
      <c r="D168" s="184" t="s">
        <v>223</v>
      </c>
      <c r="E168" s="185" t="s">
        <v>264</v>
      </c>
      <c r="F168" s="242" t="s">
        <v>265</v>
      </c>
      <c r="G168" s="242"/>
      <c r="H168" s="242"/>
      <c r="I168" s="242"/>
      <c r="J168" s="186" t="s">
        <v>253</v>
      </c>
      <c r="K168" s="187">
        <v>6.09</v>
      </c>
      <c r="L168" s="241"/>
      <c r="M168" s="241"/>
      <c r="N168" s="245">
        <f t="shared" si="15"/>
        <v>0</v>
      </c>
      <c r="O168" s="235"/>
      <c r="P168" s="235"/>
      <c r="Q168" s="235"/>
      <c r="R168" s="135"/>
      <c r="T168" s="165" t="s">
        <v>5</v>
      </c>
      <c r="U168" s="45" t="s">
        <v>45</v>
      </c>
      <c r="V168" s="37"/>
      <c r="W168" s="166">
        <f t="shared" si="16"/>
        <v>0</v>
      </c>
      <c r="X168" s="166">
        <v>0.043</v>
      </c>
      <c r="Y168" s="166">
        <f t="shared" si="17"/>
        <v>0.26187</v>
      </c>
      <c r="Z168" s="166">
        <v>0</v>
      </c>
      <c r="AA168" s="167">
        <f t="shared" si="18"/>
        <v>0</v>
      </c>
      <c r="AR168" s="20" t="s">
        <v>172</v>
      </c>
      <c r="AT168" s="20" t="s">
        <v>223</v>
      </c>
      <c r="AU168" s="20" t="s">
        <v>23</v>
      </c>
      <c r="AY168" s="20" t="s">
        <v>141</v>
      </c>
      <c r="BE168" s="107">
        <f t="shared" si="19"/>
        <v>0</v>
      </c>
      <c r="BF168" s="107">
        <f t="shared" si="20"/>
        <v>0</v>
      </c>
      <c r="BG168" s="107">
        <f t="shared" si="21"/>
        <v>0</v>
      </c>
      <c r="BH168" s="107">
        <f t="shared" si="22"/>
        <v>0</v>
      </c>
      <c r="BI168" s="107">
        <f t="shared" si="23"/>
        <v>0</v>
      </c>
      <c r="BJ168" s="20" t="s">
        <v>88</v>
      </c>
      <c r="BK168" s="107">
        <f t="shared" si="24"/>
        <v>0</v>
      </c>
      <c r="BL168" s="20" t="s">
        <v>146</v>
      </c>
      <c r="BM168" s="20" t="s">
        <v>266</v>
      </c>
    </row>
    <row r="169" spans="2:65" s="1" customFormat="1" ht="38.25" customHeight="1">
      <c r="B169" s="133"/>
      <c r="C169" s="161" t="s">
        <v>267</v>
      </c>
      <c r="D169" s="161" t="s">
        <v>142</v>
      </c>
      <c r="E169" s="162" t="s">
        <v>268</v>
      </c>
      <c r="F169" s="236" t="s">
        <v>269</v>
      </c>
      <c r="G169" s="236"/>
      <c r="H169" s="236"/>
      <c r="I169" s="236"/>
      <c r="J169" s="163" t="s">
        <v>270</v>
      </c>
      <c r="K169" s="164">
        <v>1</v>
      </c>
      <c r="L169" s="234"/>
      <c r="M169" s="234"/>
      <c r="N169" s="235">
        <f t="shared" si="15"/>
        <v>0</v>
      </c>
      <c r="O169" s="235"/>
      <c r="P169" s="235"/>
      <c r="Q169" s="235"/>
      <c r="R169" s="135"/>
      <c r="T169" s="165" t="s">
        <v>5</v>
      </c>
      <c r="U169" s="45" t="s">
        <v>45</v>
      </c>
      <c r="V169" s="37"/>
      <c r="W169" s="166">
        <f t="shared" si="16"/>
        <v>0</v>
      </c>
      <c r="X169" s="166">
        <v>0.00014</v>
      </c>
      <c r="Y169" s="166">
        <f t="shared" si="17"/>
        <v>0.00014</v>
      </c>
      <c r="Z169" s="166">
        <v>0</v>
      </c>
      <c r="AA169" s="167">
        <f t="shared" si="18"/>
        <v>0</v>
      </c>
      <c r="AR169" s="20" t="s">
        <v>146</v>
      </c>
      <c r="AT169" s="20" t="s">
        <v>142</v>
      </c>
      <c r="AU169" s="20" t="s">
        <v>23</v>
      </c>
      <c r="AY169" s="20" t="s">
        <v>141</v>
      </c>
      <c r="BE169" s="107">
        <f t="shared" si="19"/>
        <v>0</v>
      </c>
      <c r="BF169" s="107">
        <f t="shared" si="20"/>
        <v>0</v>
      </c>
      <c r="BG169" s="107">
        <f t="shared" si="21"/>
        <v>0</v>
      </c>
      <c r="BH169" s="107">
        <f t="shared" si="22"/>
        <v>0</v>
      </c>
      <c r="BI169" s="107">
        <f t="shared" si="23"/>
        <v>0</v>
      </c>
      <c r="BJ169" s="20" t="s">
        <v>88</v>
      </c>
      <c r="BK169" s="107">
        <f t="shared" si="24"/>
        <v>0</v>
      </c>
      <c r="BL169" s="20" t="s">
        <v>146</v>
      </c>
      <c r="BM169" s="20" t="s">
        <v>271</v>
      </c>
    </row>
    <row r="170" spans="2:65" s="1" customFormat="1" ht="38.25" customHeight="1">
      <c r="B170" s="133"/>
      <c r="C170" s="184" t="s">
        <v>272</v>
      </c>
      <c r="D170" s="184" t="s">
        <v>223</v>
      </c>
      <c r="E170" s="185" t="s">
        <v>273</v>
      </c>
      <c r="F170" s="242" t="s">
        <v>274</v>
      </c>
      <c r="G170" s="242"/>
      <c r="H170" s="242"/>
      <c r="I170" s="242"/>
      <c r="J170" s="186" t="s">
        <v>270</v>
      </c>
      <c r="K170" s="187">
        <v>1</v>
      </c>
      <c r="L170" s="241"/>
      <c r="M170" s="241"/>
      <c r="N170" s="245">
        <f t="shared" si="15"/>
        <v>0</v>
      </c>
      <c r="O170" s="235"/>
      <c r="P170" s="235"/>
      <c r="Q170" s="235"/>
      <c r="R170" s="135"/>
      <c r="T170" s="165" t="s">
        <v>5</v>
      </c>
      <c r="U170" s="45" t="s">
        <v>45</v>
      </c>
      <c r="V170" s="37"/>
      <c r="W170" s="166">
        <f t="shared" si="16"/>
        <v>0</v>
      </c>
      <c r="X170" s="166">
        <v>0.04</v>
      </c>
      <c r="Y170" s="166">
        <f t="shared" si="17"/>
        <v>0.04</v>
      </c>
      <c r="Z170" s="166">
        <v>0</v>
      </c>
      <c r="AA170" s="167">
        <f t="shared" si="18"/>
        <v>0</v>
      </c>
      <c r="AR170" s="20" t="s">
        <v>172</v>
      </c>
      <c r="AT170" s="20" t="s">
        <v>223</v>
      </c>
      <c r="AU170" s="20" t="s">
        <v>23</v>
      </c>
      <c r="AY170" s="20" t="s">
        <v>141</v>
      </c>
      <c r="BE170" s="107">
        <f t="shared" si="19"/>
        <v>0</v>
      </c>
      <c r="BF170" s="107">
        <f t="shared" si="20"/>
        <v>0</v>
      </c>
      <c r="BG170" s="107">
        <f t="shared" si="21"/>
        <v>0</v>
      </c>
      <c r="BH170" s="107">
        <f t="shared" si="22"/>
        <v>0</v>
      </c>
      <c r="BI170" s="107">
        <f t="shared" si="23"/>
        <v>0</v>
      </c>
      <c r="BJ170" s="20" t="s">
        <v>88</v>
      </c>
      <c r="BK170" s="107">
        <f t="shared" si="24"/>
        <v>0</v>
      </c>
      <c r="BL170" s="20" t="s">
        <v>146</v>
      </c>
      <c r="BM170" s="20" t="s">
        <v>275</v>
      </c>
    </row>
    <row r="171" spans="2:65" s="1" customFormat="1" ht="25.5" customHeight="1">
      <c r="B171" s="133"/>
      <c r="C171" s="161" t="s">
        <v>276</v>
      </c>
      <c r="D171" s="161" t="s">
        <v>142</v>
      </c>
      <c r="E171" s="162" t="s">
        <v>277</v>
      </c>
      <c r="F171" s="236" t="s">
        <v>278</v>
      </c>
      <c r="G171" s="236"/>
      <c r="H171" s="236"/>
      <c r="I171" s="236"/>
      <c r="J171" s="163" t="s">
        <v>253</v>
      </c>
      <c r="K171" s="164">
        <v>4</v>
      </c>
      <c r="L171" s="234"/>
      <c r="M171" s="234"/>
      <c r="N171" s="235">
        <f t="shared" si="15"/>
        <v>0</v>
      </c>
      <c r="O171" s="235"/>
      <c r="P171" s="235"/>
      <c r="Q171" s="235"/>
      <c r="R171" s="135"/>
      <c r="T171" s="165" t="s">
        <v>5</v>
      </c>
      <c r="U171" s="45" t="s">
        <v>45</v>
      </c>
      <c r="V171" s="37"/>
      <c r="W171" s="166">
        <f t="shared" si="16"/>
        <v>0</v>
      </c>
      <c r="X171" s="166">
        <v>0.00128</v>
      </c>
      <c r="Y171" s="166">
        <f t="shared" si="17"/>
        <v>0.00512</v>
      </c>
      <c r="Z171" s="166">
        <v>0</v>
      </c>
      <c r="AA171" s="167">
        <f t="shared" si="18"/>
        <v>0</v>
      </c>
      <c r="AR171" s="20" t="s">
        <v>146</v>
      </c>
      <c r="AT171" s="20" t="s">
        <v>142</v>
      </c>
      <c r="AU171" s="20" t="s">
        <v>23</v>
      </c>
      <c r="AY171" s="20" t="s">
        <v>141</v>
      </c>
      <c r="BE171" s="107">
        <f t="shared" si="19"/>
        <v>0</v>
      </c>
      <c r="BF171" s="107">
        <f t="shared" si="20"/>
        <v>0</v>
      </c>
      <c r="BG171" s="107">
        <f t="shared" si="21"/>
        <v>0</v>
      </c>
      <c r="BH171" s="107">
        <f t="shared" si="22"/>
        <v>0</v>
      </c>
      <c r="BI171" s="107">
        <f t="shared" si="23"/>
        <v>0</v>
      </c>
      <c r="BJ171" s="20" t="s">
        <v>88</v>
      </c>
      <c r="BK171" s="107">
        <f t="shared" si="24"/>
        <v>0</v>
      </c>
      <c r="BL171" s="20" t="s">
        <v>146</v>
      </c>
      <c r="BM171" s="20" t="s">
        <v>279</v>
      </c>
    </row>
    <row r="172" spans="2:65" s="1" customFormat="1" ht="25.5" customHeight="1">
      <c r="B172" s="133"/>
      <c r="C172" s="161" t="s">
        <v>280</v>
      </c>
      <c r="D172" s="161" t="s">
        <v>142</v>
      </c>
      <c r="E172" s="162" t="s">
        <v>281</v>
      </c>
      <c r="F172" s="236" t="s">
        <v>282</v>
      </c>
      <c r="G172" s="236"/>
      <c r="H172" s="236"/>
      <c r="I172" s="236"/>
      <c r="J172" s="163" t="s">
        <v>253</v>
      </c>
      <c r="K172" s="164">
        <v>21</v>
      </c>
      <c r="L172" s="234"/>
      <c r="M172" s="234"/>
      <c r="N172" s="235">
        <f t="shared" si="15"/>
        <v>0</v>
      </c>
      <c r="O172" s="235"/>
      <c r="P172" s="235"/>
      <c r="Q172" s="235"/>
      <c r="R172" s="135"/>
      <c r="T172" s="165" t="s">
        <v>5</v>
      </c>
      <c r="U172" s="45" t="s">
        <v>45</v>
      </c>
      <c r="V172" s="37"/>
      <c r="W172" s="166">
        <f t="shared" si="16"/>
        <v>0</v>
      </c>
      <c r="X172" s="166">
        <v>0.00178</v>
      </c>
      <c r="Y172" s="166">
        <f t="shared" si="17"/>
        <v>0.03738</v>
      </c>
      <c r="Z172" s="166">
        <v>0</v>
      </c>
      <c r="AA172" s="167">
        <f t="shared" si="18"/>
        <v>0</v>
      </c>
      <c r="AR172" s="20" t="s">
        <v>146</v>
      </c>
      <c r="AT172" s="20" t="s">
        <v>142</v>
      </c>
      <c r="AU172" s="20" t="s">
        <v>23</v>
      </c>
      <c r="AY172" s="20" t="s">
        <v>141</v>
      </c>
      <c r="BE172" s="107">
        <f t="shared" si="19"/>
        <v>0</v>
      </c>
      <c r="BF172" s="107">
        <f t="shared" si="20"/>
        <v>0</v>
      </c>
      <c r="BG172" s="107">
        <f t="shared" si="21"/>
        <v>0</v>
      </c>
      <c r="BH172" s="107">
        <f t="shared" si="22"/>
        <v>0</v>
      </c>
      <c r="BI172" s="107">
        <f t="shared" si="23"/>
        <v>0</v>
      </c>
      <c r="BJ172" s="20" t="s">
        <v>88</v>
      </c>
      <c r="BK172" s="107">
        <f t="shared" si="24"/>
        <v>0</v>
      </c>
      <c r="BL172" s="20" t="s">
        <v>146</v>
      </c>
      <c r="BM172" s="20" t="s">
        <v>283</v>
      </c>
    </row>
    <row r="173" spans="2:65" s="1" customFormat="1" ht="25.5" customHeight="1">
      <c r="B173" s="133"/>
      <c r="C173" s="161" t="s">
        <v>284</v>
      </c>
      <c r="D173" s="161" t="s">
        <v>142</v>
      </c>
      <c r="E173" s="162" t="s">
        <v>285</v>
      </c>
      <c r="F173" s="236" t="s">
        <v>286</v>
      </c>
      <c r="G173" s="236"/>
      <c r="H173" s="236"/>
      <c r="I173" s="236"/>
      <c r="J173" s="163" t="s">
        <v>253</v>
      </c>
      <c r="K173" s="164">
        <v>56</v>
      </c>
      <c r="L173" s="234"/>
      <c r="M173" s="234"/>
      <c r="N173" s="235">
        <f t="shared" si="15"/>
        <v>0</v>
      </c>
      <c r="O173" s="235"/>
      <c r="P173" s="235"/>
      <c r="Q173" s="235"/>
      <c r="R173" s="135"/>
      <c r="T173" s="165" t="s">
        <v>5</v>
      </c>
      <c r="U173" s="45" t="s">
        <v>45</v>
      </c>
      <c r="V173" s="37"/>
      <c r="W173" s="166">
        <f t="shared" si="16"/>
        <v>0</v>
      </c>
      <c r="X173" s="166">
        <v>0.00268</v>
      </c>
      <c r="Y173" s="166">
        <f t="shared" si="17"/>
        <v>0.15008</v>
      </c>
      <c r="Z173" s="166">
        <v>0</v>
      </c>
      <c r="AA173" s="167">
        <f t="shared" si="18"/>
        <v>0</v>
      </c>
      <c r="AR173" s="20" t="s">
        <v>146</v>
      </c>
      <c r="AT173" s="20" t="s">
        <v>142</v>
      </c>
      <c r="AU173" s="20" t="s">
        <v>23</v>
      </c>
      <c r="AY173" s="20" t="s">
        <v>141</v>
      </c>
      <c r="BE173" s="107">
        <f t="shared" si="19"/>
        <v>0</v>
      </c>
      <c r="BF173" s="107">
        <f t="shared" si="20"/>
        <v>0</v>
      </c>
      <c r="BG173" s="107">
        <f t="shared" si="21"/>
        <v>0</v>
      </c>
      <c r="BH173" s="107">
        <f t="shared" si="22"/>
        <v>0</v>
      </c>
      <c r="BI173" s="107">
        <f t="shared" si="23"/>
        <v>0</v>
      </c>
      <c r="BJ173" s="20" t="s">
        <v>88</v>
      </c>
      <c r="BK173" s="107">
        <f t="shared" si="24"/>
        <v>0</v>
      </c>
      <c r="BL173" s="20" t="s">
        <v>146</v>
      </c>
      <c r="BM173" s="20" t="s">
        <v>287</v>
      </c>
    </row>
    <row r="174" spans="2:65" s="1" customFormat="1" ht="25.5" customHeight="1">
      <c r="B174" s="133"/>
      <c r="C174" s="161" t="s">
        <v>288</v>
      </c>
      <c r="D174" s="161" t="s">
        <v>142</v>
      </c>
      <c r="E174" s="162" t="s">
        <v>289</v>
      </c>
      <c r="F174" s="236" t="s">
        <v>290</v>
      </c>
      <c r="G174" s="236"/>
      <c r="H174" s="236"/>
      <c r="I174" s="236"/>
      <c r="J174" s="163" t="s">
        <v>253</v>
      </c>
      <c r="K174" s="164">
        <v>26</v>
      </c>
      <c r="L174" s="234"/>
      <c r="M174" s="234"/>
      <c r="N174" s="235">
        <f t="shared" si="15"/>
        <v>0</v>
      </c>
      <c r="O174" s="235"/>
      <c r="P174" s="235"/>
      <c r="Q174" s="235"/>
      <c r="R174" s="135"/>
      <c r="T174" s="165" t="s">
        <v>5</v>
      </c>
      <c r="U174" s="45" t="s">
        <v>45</v>
      </c>
      <c r="V174" s="37"/>
      <c r="W174" s="166">
        <f t="shared" si="16"/>
        <v>0</v>
      </c>
      <c r="X174" s="166">
        <v>0.00427</v>
      </c>
      <c r="Y174" s="166">
        <f t="shared" si="17"/>
        <v>0.11102000000000001</v>
      </c>
      <c r="Z174" s="166">
        <v>0</v>
      </c>
      <c r="AA174" s="167">
        <f t="shared" si="18"/>
        <v>0</v>
      </c>
      <c r="AR174" s="20" t="s">
        <v>146</v>
      </c>
      <c r="AT174" s="20" t="s">
        <v>142</v>
      </c>
      <c r="AU174" s="20" t="s">
        <v>23</v>
      </c>
      <c r="AY174" s="20" t="s">
        <v>141</v>
      </c>
      <c r="BE174" s="107">
        <f t="shared" si="19"/>
        <v>0</v>
      </c>
      <c r="BF174" s="107">
        <f t="shared" si="20"/>
        <v>0</v>
      </c>
      <c r="BG174" s="107">
        <f t="shared" si="21"/>
        <v>0</v>
      </c>
      <c r="BH174" s="107">
        <f t="shared" si="22"/>
        <v>0</v>
      </c>
      <c r="BI174" s="107">
        <f t="shared" si="23"/>
        <v>0</v>
      </c>
      <c r="BJ174" s="20" t="s">
        <v>88</v>
      </c>
      <c r="BK174" s="107">
        <f t="shared" si="24"/>
        <v>0</v>
      </c>
      <c r="BL174" s="20" t="s">
        <v>146</v>
      </c>
      <c r="BM174" s="20" t="s">
        <v>291</v>
      </c>
    </row>
    <row r="175" spans="2:65" s="1" customFormat="1" ht="25.5" customHeight="1">
      <c r="B175" s="133"/>
      <c r="C175" s="161" t="s">
        <v>292</v>
      </c>
      <c r="D175" s="161" t="s">
        <v>142</v>
      </c>
      <c r="E175" s="162" t="s">
        <v>293</v>
      </c>
      <c r="F175" s="236" t="s">
        <v>294</v>
      </c>
      <c r="G175" s="236"/>
      <c r="H175" s="236"/>
      <c r="I175" s="236"/>
      <c r="J175" s="163" t="s">
        <v>270</v>
      </c>
      <c r="K175" s="164">
        <v>5</v>
      </c>
      <c r="L175" s="234"/>
      <c r="M175" s="234"/>
      <c r="N175" s="235">
        <f t="shared" si="15"/>
        <v>0</v>
      </c>
      <c r="O175" s="235"/>
      <c r="P175" s="235"/>
      <c r="Q175" s="235"/>
      <c r="R175" s="135"/>
      <c r="T175" s="165" t="s">
        <v>5</v>
      </c>
      <c r="U175" s="45" t="s">
        <v>45</v>
      </c>
      <c r="V175" s="37"/>
      <c r="W175" s="166">
        <f t="shared" si="16"/>
        <v>0</v>
      </c>
      <c r="X175" s="166">
        <v>0</v>
      </c>
      <c r="Y175" s="166">
        <f t="shared" si="17"/>
        <v>0</v>
      </c>
      <c r="Z175" s="166">
        <v>0</v>
      </c>
      <c r="AA175" s="167">
        <f t="shared" si="18"/>
        <v>0</v>
      </c>
      <c r="AR175" s="20" t="s">
        <v>146</v>
      </c>
      <c r="AT175" s="20" t="s">
        <v>142</v>
      </c>
      <c r="AU175" s="20" t="s">
        <v>23</v>
      </c>
      <c r="AY175" s="20" t="s">
        <v>141</v>
      </c>
      <c r="BE175" s="107">
        <f t="shared" si="19"/>
        <v>0</v>
      </c>
      <c r="BF175" s="107">
        <f t="shared" si="20"/>
        <v>0</v>
      </c>
      <c r="BG175" s="107">
        <f t="shared" si="21"/>
        <v>0</v>
      </c>
      <c r="BH175" s="107">
        <f t="shared" si="22"/>
        <v>0</v>
      </c>
      <c r="BI175" s="107">
        <f t="shared" si="23"/>
        <v>0</v>
      </c>
      <c r="BJ175" s="20" t="s">
        <v>88</v>
      </c>
      <c r="BK175" s="107">
        <f t="shared" si="24"/>
        <v>0</v>
      </c>
      <c r="BL175" s="20" t="s">
        <v>146</v>
      </c>
      <c r="BM175" s="20" t="s">
        <v>295</v>
      </c>
    </row>
    <row r="176" spans="2:65" s="1" customFormat="1" ht="25.5" customHeight="1">
      <c r="B176" s="133"/>
      <c r="C176" s="184" t="s">
        <v>296</v>
      </c>
      <c r="D176" s="184" t="s">
        <v>223</v>
      </c>
      <c r="E176" s="185" t="s">
        <v>297</v>
      </c>
      <c r="F176" s="242" t="s">
        <v>298</v>
      </c>
      <c r="G176" s="242"/>
      <c r="H176" s="242"/>
      <c r="I176" s="242"/>
      <c r="J176" s="186" t="s">
        <v>270</v>
      </c>
      <c r="K176" s="187">
        <v>5</v>
      </c>
      <c r="L176" s="241"/>
      <c r="M176" s="241"/>
      <c r="N176" s="245">
        <f t="shared" si="15"/>
        <v>0</v>
      </c>
      <c r="O176" s="235"/>
      <c r="P176" s="235"/>
      <c r="Q176" s="235"/>
      <c r="R176" s="135"/>
      <c r="T176" s="165" t="s">
        <v>5</v>
      </c>
      <c r="U176" s="45" t="s">
        <v>45</v>
      </c>
      <c r="V176" s="37"/>
      <c r="W176" s="166">
        <f t="shared" si="16"/>
        <v>0</v>
      </c>
      <c r="X176" s="166">
        <v>0.00143</v>
      </c>
      <c r="Y176" s="166">
        <f t="shared" si="17"/>
        <v>0.00715</v>
      </c>
      <c r="Z176" s="166">
        <v>0</v>
      </c>
      <c r="AA176" s="167">
        <f t="shared" si="18"/>
        <v>0</v>
      </c>
      <c r="AR176" s="20" t="s">
        <v>172</v>
      </c>
      <c r="AT176" s="20" t="s">
        <v>223</v>
      </c>
      <c r="AU176" s="20" t="s">
        <v>23</v>
      </c>
      <c r="AY176" s="20" t="s">
        <v>141</v>
      </c>
      <c r="BE176" s="107">
        <f t="shared" si="19"/>
        <v>0</v>
      </c>
      <c r="BF176" s="107">
        <f t="shared" si="20"/>
        <v>0</v>
      </c>
      <c r="BG176" s="107">
        <f t="shared" si="21"/>
        <v>0</v>
      </c>
      <c r="BH176" s="107">
        <f t="shared" si="22"/>
        <v>0</v>
      </c>
      <c r="BI176" s="107">
        <f t="shared" si="23"/>
        <v>0</v>
      </c>
      <c r="BJ176" s="20" t="s">
        <v>88</v>
      </c>
      <c r="BK176" s="107">
        <f t="shared" si="24"/>
        <v>0</v>
      </c>
      <c r="BL176" s="20" t="s">
        <v>146</v>
      </c>
      <c r="BM176" s="20" t="s">
        <v>299</v>
      </c>
    </row>
    <row r="177" spans="2:65" s="1" customFormat="1" ht="38.25" customHeight="1">
      <c r="B177" s="133"/>
      <c r="C177" s="161" t="s">
        <v>300</v>
      </c>
      <c r="D177" s="161" t="s">
        <v>142</v>
      </c>
      <c r="E177" s="162" t="s">
        <v>301</v>
      </c>
      <c r="F177" s="236" t="s">
        <v>302</v>
      </c>
      <c r="G177" s="236"/>
      <c r="H177" s="236"/>
      <c r="I177" s="236"/>
      <c r="J177" s="163" t="s">
        <v>270</v>
      </c>
      <c r="K177" s="164">
        <v>4</v>
      </c>
      <c r="L177" s="234"/>
      <c r="M177" s="234"/>
      <c r="N177" s="235">
        <f t="shared" si="15"/>
        <v>0</v>
      </c>
      <c r="O177" s="235"/>
      <c r="P177" s="235"/>
      <c r="Q177" s="235"/>
      <c r="R177" s="135"/>
      <c r="T177" s="165" t="s">
        <v>5</v>
      </c>
      <c r="U177" s="45" t="s">
        <v>45</v>
      </c>
      <c r="V177" s="37"/>
      <c r="W177" s="166">
        <f t="shared" si="16"/>
        <v>0</v>
      </c>
      <c r="X177" s="166">
        <v>1.92726</v>
      </c>
      <c r="Y177" s="166">
        <f t="shared" si="17"/>
        <v>7.70904</v>
      </c>
      <c r="Z177" s="166">
        <v>0</v>
      </c>
      <c r="AA177" s="167">
        <f t="shared" si="18"/>
        <v>0</v>
      </c>
      <c r="AR177" s="20" t="s">
        <v>146</v>
      </c>
      <c r="AT177" s="20" t="s">
        <v>142</v>
      </c>
      <c r="AU177" s="20" t="s">
        <v>23</v>
      </c>
      <c r="AY177" s="20" t="s">
        <v>141</v>
      </c>
      <c r="BE177" s="107">
        <f t="shared" si="19"/>
        <v>0</v>
      </c>
      <c r="BF177" s="107">
        <f t="shared" si="20"/>
        <v>0</v>
      </c>
      <c r="BG177" s="107">
        <f t="shared" si="21"/>
        <v>0</v>
      </c>
      <c r="BH177" s="107">
        <f t="shared" si="22"/>
        <v>0</v>
      </c>
      <c r="BI177" s="107">
        <f t="shared" si="23"/>
        <v>0</v>
      </c>
      <c r="BJ177" s="20" t="s">
        <v>88</v>
      </c>
      <c r="BK177" s="107">
        <f t="shared" si="24"/>
        <v>0</v>
      </c>
      <c r="BL177" s="20" t="s">
        <v>146</v>
      </c>
      <c r="BM177" s="20" t="s">
        <v>303</v>
      </c>
    </row>
    <row r="178" spans="2:65" s="1" customFormat="1" ht="38.25" customHeight="1">
      <c r="B178" s="133"/>
      <c r="C178" s="184" t="s">
        <v>304</v>
      </c>
      <c r="D178" s="184" t="s">
        <v>223</v>
      </c>
      <c r="E178" s="185" t="s">
        <v>305</v>
      </c>
      <c r="F178" s="242" t="s">
        <v>306</v>
      </c>
      <c r="G178" s="242"/>
      <c r="H178" s="242"/>
      <c r="I178" s="242"/>
      <c r="J178" s="186" t="s">
        <v>307</v>
      </c>
      <c r="K178" s="187">
        <v>1</v>
      </c>
      <c r="L178" s="241"/>
      <c r="M178" s="241"/>
      <c r="N178" s="245">
        <f t="shared" si="15"/>
        <v>0</v>
      </c>
      <c r="O178" s="235"/>
      <c r="P178" s="235"/>
      <c r="Q178" s="235"/>
      <c r="R178" s="135"/>
      <c r="T178" s="165" t="s">
        <v>5</v>
      </c>
      <c r="U178" s="45" t="s">
        <v>45</v>
      </c>
      <c r="V178" s="37"/>
      <c r="W178" s="166">
        <f t="shared" si="16"/>
        <v>0</v>
      </c>
      <c r="X178" s="166">
        <v>1.835</v>
      </c>
      <c r="Y178" s="166">
        <f t="shared" si="17"/>
        <v>1.835</v>
      </c>
      <c r="Z178" s="166">
        <v>0</v>
      </c>
      <c r="AA178" s="167">
        <f t="shared" si="18"/>
        <v>0</v>
      </c>
      <c r="AR178" s="20" t="s">
        <v>172</v>
      </c>
      <c r="AT178" s="20" t="s">
        <v>223</v>
      </c>
      <c r="AU178" s="20" t="s">
        <v>23</v>
      </c>
      <c r="AY178" s="20" t="s">
        <v>141</v>
      </c>
      <c r="BE178" s="107">
        <f t="shared" si="19"/>
        <v>0</v>
      </c>
      <c r="BF178" s="107">
        <f t="shared" si="20"/>
        <v>0</v>
      </c>
      <c r="BG178" s="107">
        <f t="shared" si="21"/>
        <v>0</v>
      </c>
      <c r="BH178" s="107">
        <f t="shared" si="22"/>
        <v>0</v>
      </c>
      <c r="BI178" s="107">
        <f t="shared" si="23"/>
        <v>0</v>
      </c>
      <c r="BJ178" s="20" t="s">
        <v>88</v>
      </c>
      <c r="BK178" s="107">
        <f t="shared" si="24"/>
        <v>0</v>
      </c>
      <c r="BL178" s="20" t="s">
        <v>146</v>
      </c>
      <c r="BM178" s="20" t="s">
        <v>308</v>
      </c>
    </row>
    <row r="179" spans="2:65" s="1" customFormat="1" ht="38.25" customHeight="1">
      <c r="B179" s="133"/>
      <c r="C179" s="184" t="s">
        <v>309</v>
      </c>
      <c r="D179" s="184" t="s">
        <v>223</v>
      </c>
      <c r="E179" s="185" t="s">
        <v>310</v>
      </c>
      <c r="F179" s="242" t="s">
        <v>311</v>
      </c>
      <c r="G179" s="242"/>
      <c r="H179" s="242"/>
      <c r="I179" s="242"/>
      <c r="J179" s="186" t="s">
        <v>307</v>
      </c>
      <c r="K179" s="187">
        <v>1</v>
      </c>
      <c r="L179" s="241"/>
      <c r="M179" s="241"/>
      <c r="N179" s="245">
        <f t="shared" si="15"/>
        <v>0</v>
      </c>
      <c r="O179" s="235"/>
      <c r="P179" s="235"/>
      <c r="Q179" s="235"/>
      <c r="R179" s="135"/>
      <c r="T179" s="165" t="s">
        <v>5</v>
      </c>
      <c r="U179" s="45" t="s">
        <v>45</v>
      </c>
      <c r="V179" s="37"/>
      <c r="W179" s="166">
        <f t="shared" si="16"/>
        <v>0</v>
      </c>
      <c r="X179" s="166">
        <v>2.15</v>
      </c>
      <c r="Y179" s="166">
        <f t="shared" si="17"/>
        <v>2.15</v>
      </c>
      <c r="Z179" s="166">
        <v>0</v>
      </c>
      <c r="AA179" s="167">
        <f t="shared" si="18"/>
        <v>0</v>
      </c>
      <c r="AR179" s="20" t="s">
        <v>172</v>
      </c>
      <c r="AT179" s="20" t="s">
        <v>223</v>
      </c>
      <c r="AU179" s="20" t="s">
        <v>23</v>
      </c>
      <c r="AY179" s="20" t="s">
        <v>141</v>
      </c>
      <c r="BE179" s="107">
        <f t="shared" si="19"/>
        <v>0</v>
      </c>
      <c r="BF179" s="107">
        <f t="shared" si="20"/>
        <v>0</v>
      </c>
      <c r="BG179" s="107">
        <f t="shared" si="21"/>
        <v>0</v>
      </c>
      <c r="BH179" s="107">
        <f t="shared" si="22"/>
        <v>0</v>
      </c>
      <c r="BI179" s="107">
        <f t="shared" si="23"/>
        <v>0</v>
      </c>
      <c r="BJ179" s="20" t="s">
        <v>88</v>
      </c>
      <c r="BK179" s="107">
        <f t="shared" si="24"/>
        <v>0</v>
      </c>
      <c r="BL179" s="20" t="s">
        <v>146</v>
      </c>
      <c r="BM179" s="20" t="s">
        <v>312</v>
      </c>
    </row>
    <row r="180" spans="2:65" s="1" customFormat="1" ht="38.25" customHeight="1">
      <c r="B180" s="133"/>
      <c r="C180" s="184" t="s">
        <v>313</v>
      </c>
      <c r="D180" s="184" t="s">
        <v>223</v>
      </c>
      <c r="E180" s="185" t="s">
        <v>314</v>
      </c>
      <c r="F180" s="242" t="s">
        <v>315</v>
      </c>
      <c r="G180" s="242"/>
      <c r="H180" s="242"/>
      <c r="I180" s="242"/>
      <c r="J180" s="186" t="s">
        <v>307</v>
      </c>
      <c r="K180" s="187">
        <v>2</v>
      </c>
      <c r="L180" s="241"/>
      <c r="M180" s="241"/>
      <c r="N180" s="245">
        <f t="shared" si="15"/>
        <v>0</v>
      </c>
      <c r="O180" s="235"/>
      <c r="P180" s="235"/>
      <c r="Q180" s="235"/>
      <c r="R180" s="135"/>
      <c r="T180" s="165" t="s">
        <v>5</v>
      </c>
      <c r="U180" s="45" t="s">
        <v>45</v>
      </c>
      <c r="V180" s="37"/>
      <c r="W180" s="166">
        <f t="shared" si="16"/>
        <v>0</v>
      </c>
      <c r="X180" s="166">
        <v>2.15</v>
      </c>
      <c r="Y180" s="166">
        <f t="shared" si="17"/>
        <v>4.3</v>
      </c>
      <c r="Z180" s="166">
        <v>0</v>
      </c>
      <c r="AA180" s="167">
        <f t="shared" si="18"/>
        <v>0</v>
      </c>
      <c r="AR180" s="20" t="s">
        <v>172</v>
      </c>
      <c r="AT180" s="20" t="s">
        <v>223</v>
      </c>
      <c r="AU180" s="20" t="s">
        <v>23</v>
      </c>
      <c r="AY180" s="20" t="s">
        <v>141</v>
      </c>
      <c r="BE180" s="107">
        <f t="shared" si="19"/>
        <v>0</v>
      </c>
      <c r="BF180" s="107">
        <f t="shared" si="20"/>
        <v>0</v>
      </c>
      <c r="BG180" s="107">
        <f t="shared" si="21"/>
        <v>0</v>
      </c>
      <c r="BH180" s="107">
        <f t="shared" si="22"/>
        <v>0</v>
      </c>
      <c r="BI180" s="107">
        <f t="shared" si="23"/>
        <v>0</v>
      </c>
      <c r="BJ180" s="20" t="s">
        <v>88</v>
      </c>
      <c r="BK180" s="107">
        <f t="shared" si="24"/>
        <v>0</v>
      </c>
      <c r="BL180" s="20" t="s">
        <v>146</v>
      </c>
      <c r="BM180" s="20" t="s">
        <v>316</v>
      </c>
    </row>
    <row r="181" spans="2:65" s="1" customFormat="1" ht="25.5" customHeight="1">
      <c r="B181" s="133"/>
      <c r="C181" s="161" t="s">
        <v>30</v>
      </c>
      <c r="D181" s="161" t="s">
        <v>142</v>
      </c>
      <c r="E181" s="162" t="s">
        <v>317</v>
      </c>
      <c r="F181" s="236" t="s">
        <v>318</v>
      </c>
      <c r="G181" s="236"/>
      <c r="H181" s="236"/>
      <c r="I181" s="236"/>
      <c r="J181" s="163" t="s">
        <v>270</v>
      </c>
      <c r="K181" s="164">
        <v>4</v>
      </c>
      <c r="L181" s="234"/>
      <c r="M181" s="234"/>
      <c r="N181" s="235">
        <f t="shared" si="15"/>
        <v>0</v>
      </c>
      <c r="O181" s="235"/>
      <c r="P181" s="235"/>
      <c r="Q181" s="235"/>
      <c r="R181" s="135"/>
      <c r="T181" s="165" t="s">
        <v>5</v>
      </c>
      <c r="U181" s="45" t="s">
        <v>45</v>
      </c>
      <c r="V181" s="37"/>
      <c r="W181" s="166">
        <f t="shared" si="16"/>
        <v>0</v>
      </c>
      <c r="X181" s="166">
        <v>0.14494</v>
      </c>
      <c r="Y181" s="166">
        <f t="shared" si="17"/>
        <v>0.57976</v>
      </c>
      <c r="Z181" s="166">
        <v>0</v>
      </c>
      <c r="AA181" s="167">
        <f t="shared" si="18"/>
        <v>0</v>
      </c>
      <c r="AR181" s="20" t="s">
        <v>146</v>
      </c>
      <c r="AT181" s="20" t="s">
        <v>142</v>
      </c>
      <c r="AU181" s="20" t="s">
        <v>23</v>
      </c>
      <c r="AY181" s="20" t="s">
        <v>141</v>
      </c>
      <c r="BE181" s="107">
        <f t="shared" si="19"/>
        <v>0</v>
      </c>
      <c r="BF181" s="107">
        <f t="shared" si="20"/>
        <v>0</v>
      </c>
      <c r="BG181" s="107">
        <f t="shared" si="21"/>
        <v>0</v>
      </c>
      <c r="BH181" s="107">
        <f t="shared" si="22"/>
        <v>0</v>
      </c>
      <c r="BI181" s="107">
        <f t="shared" si="23"/>
        <v>0</v>
      </c>
      <c r="BJ181" s="20" t="s">
        <v>88</v>
      </c>
      <c r="BK181" s="107">
        <f t="shared" si="24"/>
        <v>0</v>
      </c>
      <c r="BL181" s="20" t="s">
        <v>146</v>
      </c>
      <c r="BM181" s="20" t="s">
        <v>319</v>
      </c>
    </row>
    <row r="182" spans="2:65" s="1" customFormat="1" ht="38.25" customHeight="1">
      <c r="B182" s="133"/>
      <c r="C182" s="161" t="s">
        <v>320</v>
      </c>
      <c r="D182" s="161" t="s">
        <v>142</v>
      </c>
      <c r="E182" s="162" t="s">
        <v>321</v>
      </c>
      <c r="F182" s="236" t="s">
        <v>322</v>
      </c>
      <c r="G182" s="236"/>
      <c r="H182" s="236"/>
      <c r="I182" s="236"/>
      <c r="J182" s="163" t="s">
        <v>155</v>
      </c>
      <c r="K182" s="164">
        <v>4.35</v>
      </c>
      <c r="L182" s="234"/>
      <c r="M182" s="234"/>
      <c r="N182" s="235">
        <f t="shared" si="15"/>
        <v>0</v>
      </c>
      <c r="O182" s="235"/>
      <c r="P182" s="235"/>
      <c r="Q182" s="235"/>
      <c r="R182" s="135"/>
      <c r="T182" s="165" t="s">
        <v>5</v>
      </c>
      <c r="U182" s="45" t="s">
        <v>45</v>
      </c>
      <c r="V182" s="37"/>
      <c r="W182" s="166">
        <f t="shared" si="16"/>
        <v>0</v>
      </c>
      <c r="X182" s="166">
        <v>0</v>
      </c>
      <c r="Y182" s="166">
        <f t="shared" si="17"/>
        <v>0</v>
      </c>
      <c r="Z182" s="166">
        <v>0</v>
      </c>
      <c r="AA182" s="167">
        <f t="shared" si="18"/>
        <v>0</v>
      </c>
      <c r="AR182" s="20" t="s">
        <v>146</v>
      </c>
      <c r="AT182" s="20" t="s">
        <v>142</v>
      </c>
      <c r="AU182" s="20" t="s">
        <v>23</v>
      </c>
      <c r="AY182" s="20" t="s">
        <v>141</v>
      </c>
      <c r="BE182" s="107">
        <f t="shared" si="19"/>
        <v>0</v>
      </c>
      <c r="BF182" s="107">
        <f t="shared" si="20"/>
        <v>0</v>
      </c>
      <c r="BG182" s="107">
        <f t="shared" si="21"/>
        <v>0</v>
      </c>
      <c r="BH182" s="107">
        <f t="shared" si="22"/>
        <v>0</v>
      </c>
      <c r="BI182" s="107">
        <f t="shared" si="23"/>
        <v>0</v>
      </c>
      <c r="BJ182" s="20" t="s">
        <v>88</v>
      </c>
      <c r="BK182" s="107">
        <f t="shared" si="24"/>
        <v>0</v>
      </c>
      <c r="BL182" s="20" t="s">
        <v>146</v>
      </c>
      <c r="BM182" s="20" t="s">
        <v>323</v>
      </c>
    </row>
    <row r="183" spans="2:51" s="10" customFormat="1" ht="16.5" customHeight="1">
      <c r="B183" s="168"/>
      <c r="C183" s="169"/>
      <c r="D183" s="169"/>
      <c r="E183" s="170" t="s">
        <v>5</v>
      </c>
      <c r="F183" s="243" t="s">
        <v>401</v>
      </c>
      <c r="G183" s="244"/>
      <c r="H183" s="244"/>
      <c r="I183" s="244"/>
      <c r="J183" s="169"/>
      <c r="K183" s="171">
        <v>4.35</v>
      </c>
      <c r="L183" s="169"/>
      <c r="M183" s="169"/>
      <c r="N183" s="169"/>
      <c r="O183" s="169"/>
      <c r="P183" s="169"/>
      <c r="Q183" s="169"/>
      <c r="R183" s="172"/>
      <c r="T183" s="173"/>
      <c r="U183" s="169"/>
      <c r="V183" s="169"/>
      <c r="W183" s="169"/>
      <c r="X183" s="169"/>
      <c r="Y183" s="169"/>
      <c r="Z183" s="169"/>
      <c r="AA183" s="174"/>
      <c r="AT183" s="175" t="s">
        <v>148</v>
      </c>
      <c r="AU183" s="175" t="s">
        <v>23</v>
      </c>
      <c r="AV183" s="10" t="s">
        <v>23</v>
      </c>
      <c r="AW183" s="10" t="s">
        <v>38</v>
      </c>
      <c r="AX183" s="10" t="s">
        <v>88</v>
      </c>
      <c r="AY183" s="175" t="s">
        <v>141</v>
      </c>
    </row>
    <row r="184" spans="2:65" s="1" customFormat="1" ht="38.25" customHeight="1">
      <c r="B184" s="133"/>
      <c r="C184" s="161" t="s">
        <v>324</v>
      </c>
      <c r="D184" s="161" t="s">
        <v>142</v>
      </c>
      <c r="E184" s="162" t="s">
        <v>325</v>
      </c>
      <c r="F184" s="236" t="s">
        <v>326</v>
      </c>
      <c r="G184" s="236"/>
      <c r="H184" s="236"/>
      <c r="I184" s="236"/>
      <c r="J184" s="163" t="s">
        <v>307</v>
      </c>
      <c r="K184" s="164">
        <v>1</v>
      </c>
      <c r="L184" s="234"/>
      <c r="M184" s="234"/>
      <c r="N184" s="235">
        <f>ROUND(L184*K184,2)</f>
        <v>0</v>
      </c>
      <c r="O184" s="235"/>
      <c r="P184" s="235"/>
      <c r="Q184" s="235"/>
      <c r="R184" s="135"/>
      <c r="T184" s="165" t="s">
        <v>5</v>
      </c>
      <c r="U184" s="45" t="s">
        <v>45</v>
      </c>
      <c r="V184" s="37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20" t="s">
        <v>146</v>
      </c>
      <c r="AT184" s="20" t="s">
        <v>142</v>
      </c>
      <c r="AU184" s="20" t="s">
        <v>23</v>
      </c>
      <c r="AY184" s="20" t="s">
        <v>141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20" t="s">
        <v>88</v>
      </c>
      <c r="BK184" s="107">
        <f>ROUND(L184*K184,2)</f>
        <v>0</v>
      </c>
      <c r="BL184" s="20" t="s">
        <v>146</v>
      </c>
      <c r="BM184" s="20" t="s">
        <v>327</v>
      </c>
    </row>
    <row r="185" spans="2:65" s="1" customFormat="1" ht="51" customHeight="1">
      <c r="B185" s="133"/>
      <c r="C185" s="161" t="s">
        <v>328</v>
      </c>
      <c r="D185" s="161" t="s">
        <v>142</v>
      </c>
      <c r="E185" s="162" t="s">
        <v>329</v>
      </c>
      <c r="F185" s="236" t="s">
        <v>400</v>
      </c>
      <c r="G185" s="236"/>
      <c r="H185" s="236"/>
      <c r="I185" s="236"/>
      <c r="J185" s="163" t="s">
        <v>307</v>
      </c>
      <c r="K185" s="164">
        <v>1</v>
      </c>
      <c r="L185" s="234"/>
      <c r="M185" s="234"/>
      <c r="N185" s="235">
        <f>ROUND(L185*K185,2)</f>
        <v>0</v>
      </c>
      <c r="O185" s="235"/>
      <c r="P185" s="235"/>
      <c r="Q185" s="235"/>
      <c r="R185" s="135"/>
      <c r="T185" s="165" t="s">
        <v>5</v>
      </c>
      <c r="U185" s="45" t="s">
        <v>45</v>
      </c>
      <c r="V185" s="37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20" t="s">
        <v>146</v>
      </c>
      <c r="AT185" s="20" t="s">
        <v>142</v>
      </c>
      <c r="AU185" s="20" t="s">
        <v>23</v>
      </c>
      <c r="AY185" s="20" t="s">
        <v>141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0" t="s">
        <v>88</v>
      </c>
      <c r="BK185" s="107">
        <f>ROUND(L185*K185,2)</f>
        <v>0</v>
      </c>
      <c r="BL185" s="20" t="s">
        <v>146</v>
      </c>
      <c r="BM185" s="20" t="s">
        <v>330</v>
      </c>
    </row>
    <row r="186" spans="2:63" s="9" customFormat="1" ht="29.85" customHeight="1">
      <c r="B186" s="150"/>
      <c r="C186" s="151"/>
      <c r="D186" s="160" t="s">
        <v>120</v>
      </c>
      <c r="E186" s="160"/>
      <c r="F186" s="160"/>
      <c r="G186" s="160"/>
      <c r="H186" s="160"/>
      <c r="I186" s="160"/>
      <c r="J186" s="160"/>
      <c r="K186" s="160"/>
      <c r="L186" s="160"/>
      <c r="M186" s="160"/>
      <c r="N186" s="246">
        <f>BK186</f>
        <v>0</v>
      </c>
      <c r="O186" s="247"/>
      <c r="P186" s="247"/>
      <c r="Q186" s="247"/>
      <c r="R186" s="153"/>
      <c r="T186" s="154"/>
      <c r="U186" s="151"/>
      <c r="V186" s="151"/>
      <c r="W186" s="155">
        <f>SUM(W187:W193)</f>
        <v>0</v>
      </c>
      <c r="X186" s="151"/>
      <c r="Y186" s="155">
        <f>SUM(Y187:Y193)</f>
        <v>0</v>
      </c>
      <c r="Z186" s="151"/>
      <c r="AA186" s="156">
        <f>SUM(AA187:AA193)</f>
        <v>0</v>
      </c>
      <c r="AR186" s="157" t="s">
        <v>88</v>
      </c>
      <c r="AT186" s="158" t="s">
        <v>79</v>
      </c>
      <c r="AU186" s="158" t="s">
        <v>88</v>
      </c>
      <c r="AY186" s="157" t="s">
        <v>141</v>
      </c>
      <c r="BK186" s="159">
        <f>SUM(BK187:BK193)</f>
        <v>0</v>
      </c>
    </row>
    <row r="187" spans="2:65" s="1" customFormat="1" ht="25.5" customHeight="1">
      <c r="B187" s="133"/>
      <c r="C187" s="161" t="s">
        <v>331</v>
      </c>
      <c r="D187" s="161" t="s">
        <v>142</v>
      </c>
      <c r="E187" s="162" t="s">
        <v>332</v>
      </c>
      <c r="F187" s="236" t="s">
        <v>333</v>
      </c>
      <c r="G187" s="236"/>
      <c r="H187" s="236"/>
      <c r="I187" s="236"/>
      <c r="J187" s="163" t="s">
        <v>203</v>
      </c>
      <c r="K187" s="164">
        <v>4.974</v>
      </c>
      <c r="L187" s="234"/>
      <c r="M187" s="234"/>
      <c r="N187" s="235">
        <f>ROUND(L187*K187,2)</f>
        <v>0</v>
      </c>
      <c r="O187" s="235"/>
      <c r="P187" s="235"/>
      <c r="Q187" s="235"/>
      <c r="R187" s="135"/>
      <c r="T187" s="165" t="s">
        <v>5</v>
      </c>
      <c r="U187" s="45" t="s">
        <v>45</v>
      </c>
      <c r="V187" s="37"/>
      <c r="W187" s="166">
        <f>V187*K187</f>
        <v>0</v>
      </c>
      <c r="X187" s="166">
        <v>0</v>
      </c>
      <c r="Y187" s="166">
        <f>X187*K187</f>
        <v>0</v>
      </c>
      <c r="Z187" s="166">
        <v>0</v>
      </c>
      <c r="AA187" s="167">
        <f>Z187*K187</f>
        <v>0</v>
      </c>
      <c r="AR187" s="20" t="s">
        <v>146</v>
      </c>
      <c r="AT187" s="20" t="s">
        <v>142</v>
      </c>
      <c r="AU187" s="20" t="s">
        <v>23</v>
      </c>
      <c r="AY187" s="20" t="s">
        <v>141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0" t="s">
        <v>88</v>
      </c>
      <c r="BK187" s="107">
        <f>ROUND(L187*K187,2)</f>
        <v>0</v>
      </c>
      <c r="BL187" s="20" t="s">
        <v>146</v>
      </c>
      <c r="BM187" s="20" t="s">
        <v>334</v>
      </c>
    </row>
    <row r="188" spans="2:65" s="1" customFormat="1" ht="25.5" customHeight="1">
      <c r="B188" s="133"/>
      <c r="C188" s="161" t="s">
        <v>335</v>
      </c>
      <c r="D188" s="161" t="s">
        <v>142</v>
      </c>
      <c r="E188" s="162" t="s">
        <v>336</v>
      </c>
      <c r="F188" s="236" t="s">
        <v>337</v>
      </c>
      <c r="G188" s="236"/>
      <c r="H188" s="236"/>
      <c r="I188" s="236"/>
      <c r="J188" s="163" t="s">
        <v>203</v>
      </c>
      <c r="K188" s="164">
        <v>69.636</v>
      </c>
      <c r="L188" s="234"/>
      <c r="M188" s="234"/>
      <c r="N188" s="235">
        <f>ROUND(L188*K188,2)</f>
        <v>0</v>
      </c>
      <c r="O188" s="235"/>
      <c r="P188" s="235"/>
      <c r="Q188" s="235"/>
      <c r="R188" s="135"/>
      <c r="T188" s="165" t="s">
        <v>5</v>
      </c>
      <c r="U188" s="45" t="s">
        <v>45</v>
      </c>
      <c r="V188" s="37"/>
      <c r="W188" s="166">
        <f>V188*K188</f>
        <v>0</v>
      </c>
      <c r="X188" s="166">
        <v>0</v>
      </c>
      <c r="Y188" s="166">
        <f>X188*K188</f>
        <v>0</v>
      </c>
      <c r="Z188" s="166">
        <v>0</v>
      </c>
      <c r="AA188" s="167">
        <f>Z188*K188</f>
        <v>0</v>
      </c>
      <c r="AR188" s="20" t="s">
        <v>146</v>
      </c>
      <c r="AT188" s="20" t="s">
        <v>142</v>
      </c>
      <c r="AU188" s="20" t="s">
        <v>23</v>
      </c>
      <c r="AY188" s="20" t="s">
        <v>141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0" t="s">
        <v>88</v>
      </c>
      <c r="BK188" s="107">
        <f>ROUND(L188*K188,2)</f>
        <v>0</v>
      </c>
      <c r="BL188" s="20" t="s">
        <v>146</v>
      </c>
      <c r="BM188" s="20" t="s">
        <v>338</v>
      </c>
    </row>
    <row r="189" spans="2:65" s="1" customFormat="1" ht="25.5" customHeight="1">
      <c r="B189" s="133"/>
      <c r="C189" s="161" t="s">
        <v>339</v>
      </c>
      <c r="D189" s="161" t="s">
        <v>142</v>
      </c>
      <c r="E189" s="162" t="s">
        <v>340</v>
      </c>
      <c r="F189" s="236" t="s">
        <v>341</v>
      </c>
      <c r="G189" s="236"/>
      <c r="H189" s="236"/>
      <c r="I189" s="236"/>
      <c r="J189" s="163" t="s">
        <v>203</v>
      </c>
      <c r="K189" s="164">
        <v>4.974</v>
      </c>
      <c r="L189" s="234"/>
      <c r="M189" s="234"/>
      <c r="N189" s="235">
        <f>ROUND(L189*K189,2)</f>
        <v>0</v>
      </c>
      <c r="O189" s="235"/>
      <c r="P189" s="235"/>
      <c r="Q189" s="235"/>
      <c r="R189" s="135"/>
      <c r="T189" s="165" t="s">
        <v>5</v>
      </c>
      <c r="U189" s="45" t="s">
        <v>45</v>
      </c>
      <c r="V189" s="37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20" t="s">
        <v>146</v>
      </c>
      <c r="AT189" s="20" t="s">
        <v>142</v>
      </c>
      <c r="AU189" s="20" t="s">
        <v>23</v>
      </c>
      <c r="AY189" s="20" t="s">
        <v>141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20" t="s">
        <v>88</v>
      </c>
      <c r="BK189" s="107">
        <f>ROUND(L189*K189,2)</f>
        <v>0</v>
      </c>
      <c r="BL189" s="20" t="s">
        <v>146</v>
      </c>
      <c r="BM189" s="20" t="s">
        <v>342</v>
      </c>
    </row>
    <row r="190" spans="2:65" s="1" customFormat="1" ht="25.5" customHeight="1">
      <c r="B190" s="133"/>
      <c r="C190" s="161" t="s">
        <v>343</v>
      </c>
      <c r="D190" s="161" t="s">
        <v>142</v>
      </c>
      <c r="E190" s="162" t="s">
        <v>344</v>
      </c>
      <c r="F190" s="236" t="s">
        <v>345</v>
      </c>
      <c r="G190" s="236"/>
      <c r="H190" s="236"/>
      <c r="I190" s="236"/>
      <c r="J190" s="163" t="s">
        <v>203</v>
      </c>
      <c r="K190" s="164">
        <v>1.372</v>
      </c>
      <c r="L190" s="234"/>
      <c r="M190" s="234"/>
      <c r="N190" s="235">
        <f>ROUND(L190*K190,2)</f>
        <v>0</v>
      </c>
      <c r="O190" s="235"/>
      <c r="P190" s="235"/>
      <c r="Q190" s="235"/>
      <c r="R190" s="135"/>
      <c r="T190" s="165" t="s">
        <v>5</v>
      </c>
      <c r="U190" s="45" t="s">
        <v>45</v>
      </c>
      <c r="V190" s="37"/>
      <c r="W190" s="166">
        <f>V190*K190</f>
        <v>0</v>
      </c>
      <c r="X190" s="166">
        <v>0</v>
      </c>
      <c r="Y190" s="166">
        <f>X190*K190</f>
        <v>0</v>
      </c>
      <c r="Z190" s="166">
        <v>0</v>
      </c>
      <c r="AA190" s="167">
        <f>Z190*K190</f>
        <v>0</v>
      </c>
      <c r="AR190" s="20" t="s">
        <v>146</v>
      </c>
      <c r="AT190" s="20" t="s">
        <v>142</v>
      </c>
      <c r="AU190" s="20" t="s">
        <v>23</v>
      </c>
      <c r="AY190" s="20" t="s">
        <v>141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20" t="s">
        <v>88</v>
      </c>
      <c r="BK190" s="107">
        <f>ROUND(L190*K190,2)</f>
        <v>0</v>
      </c>
      <c r="BL190" s="20" t="s">
        <v>146</v>
      </c>
      <c r="BM190" s="20" t="s">
        <v>346</v>
      </c>
    </row>
    <row r="191" spans="2:51" s="10" customFormat="1" ht="16.5" customHeight="1">
      <c r="B191" s="168"/>
      <c r="C191" s="169"/>
      <c r="D191" s="169"/>
      <c r="E191" s="170" t="s">
        <v>5</v>
      </c>
      <c r="F191" s="248" t="s">
        <v>347</v>
      </c>
      <c r="G191" s="244"/>
      <c r="H191" s="244"/>
      <c r="I191" s="244"/>
      <c r="J191" s="169"/>
      <c r="K191" s="171">
        <v>1.372</v>
      </c>
      <c r="L191" s="169"/>
      <c r="M191" s="169"/>
      <c r="N191" s="169"/>
      <c r="O191" s="169"/>
      <c r="P191" s="169"/>
      <c r="Q191" s="169"/>
      <c r="R191" s="172"/>
      <c r="T191" s="173"/>
      <c r="U191" s="169"/>
      <c r="V191" s="169"/>
      <c r="W191" s="169"/>
      <c r="X191" s="169"/>
      <c r="Y191" s="169"/>
      <c r="Z191" s="169"/>
      <c r="AA191" s="174"/>
      <c r="AT191" s="175" t="s">
        <v>148</v>
      </c>
      <c r="AU191" s="175" t="s">
        <v>23</v>
      </c>
      <c r="AV191" s="10" t="s">
        <v>23</v>
      </c>
      <c r="AW191" s="10" t="s">
        <v>38</v>
      </c>
      <c r="AX191" s="10" t="s">
        <v>88</v>
      </c>
      <c r="AY191" s="175" t="s">
        <v>141</v>
      </c>
    </row>
    <row r="192" spans="2:65" s="1" customFormat="1" ht="25.5" customHeight="1">
      <c r="B192" s="133"/>
      <c r="C192" s="161" t="s">
        <v>348</v>
      </c>
      <c r="D192" s="161" t="s">
        <v>142</v>
      </c>
      <c r="E192" s="162" t="s">
        <v>349</v>
      </c>
      <c r="F192" s="236" t="s">
        <v>350</v>
      </c>
      <c r="G192" s="236"/>
      <c r="H192" s="236"/>
      <c r="I192" s="236"/>
      <c r="J192" s="163" t="s">
        <v>203</v>
      </c>
      <c r="K192" s="164">
        <v>3.602</v>
      </c>
      <c r="L192" s="234"/>
      <c r="M192" s="234"/>
      <c r="N192" s="235">
        <f>ROUND(L192*K192,2)</f>
        <v>0</v>
      </c>
      <c r="O192" s="235"/>
      <c r="P192" s="235"/>
      <c r="Q192" s="235"/>
      <c r="R192" s="135"/>
      <c r="T192" s="165" t="s">
        <v>5</v>
      </c>
      <c r="U192" s="45" t="s">
        <v>45</v>
      </c>
      <c r="V192" s="37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20" t="s">
        <v>146</v>
      </c>
      <c r="AT192" s="20" t="s">
        <v>142</v>
      </c>
      <c r="AU192" s="20" t="s">
        <v>23</v>
      </c>
      <c r="AY192" s="20" t="s">
        <v>141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20" t="s">
        <v>88</v>
      </c>
      <c r="BK192" s="107">
        <f>ROUND(L192*K192,2)</f>
        <v>0</v>
      </c>
      <c r="BL192" s="20" t="s">
        <v>146</v>
      </c>
      <c r="BM192" s="20" t="s">
        <v>351</v>
      </c>
    </row>
    <row r="193" spans="2:51" s="10" customFormat="1" ht="16.5" customHeight="1">
      <c r="B193" s="168"/>
      <c r="C193" s="169"/>
      <c r="D193" s="169"/>
      <c r="E193" s="170" t="s">
        <v>5</v>
      </c>
      <c r="F193" s="248" t="s">
        <v>352</v>
      </c>
      <c r="G193" s="244"/>
      <c r="H193" s="244"/>
      <c r="I193" s="244"/>
      <c r="J193" s="169"/>
      <c r="K193" s="171">
        <v>3.602</v>
      </c>
      <c r="L193" s="169"/>
      <c r="M193" s="169"/>
      <c r="N193" s="169"/>
      <c r="O193" s="169"/>
      <c r="P193" s="169"/>
      <c r="Q193" s="169"/>
      <c r="R193" s="172"/>
      <c r="T193" s="173"/>
      <c r="U193" s="169"/>
      <c r="V193" s="169"/>
      <c r="W193" s="169"/>
      <c r="X193" s="169"/>
      <c r="Y193" s="169"/>
      <c r="Z193" s="169"/>
      <c r="AA193" s="174"/>
      <c r="AT193" s="175" t="s">
        <v>148</v>
      </c>
      <c r="AU193" s="175" t="s">
        <v>23</v>
      </c>
      <c r="AV193" s="10" t="s">
        <v>23</v>
      </c>
      <c r="AW193" s="10" t="s">
        <v>38</v>
      </c>
      <c r="AX193" s="10" t="s">
        <v>88</v>
      </c>
      <c r="AY193" s="175" t="s">
        <v>141</v>
      </c>
    </row>
    <row r="194" spans="2:63" s="9" customFormat="1" ht="29.85" customHeight="1">
      <c r="B194" s="150"/>
      <c r="C194" s="151"/>
      <c r="D194" s="160" t="s">
        <v>121</v>
      </c>
      <c r="E194" s="160"/>
      <c r="F194" s="160"/>
      <c r="G194" s="160"/>
      <c r="H194" s="160"/>
      <c r="I194" s="160"/>
      <c r="J194" s="160"/>
      <c r="K194" s="160"/>
      <c r="L194" s="160"/>
      <c r="M194" s="160"/>
      <c r="N194" s="239">
        <f>BK194</f>
        <v>0</v>
      </c>
      <c r="O194" s="240"/>
      <c r="P194" s="240"/>
      <c r="Q194" s="240"/>
      <c r="R194" s="153"/>
      <c r="T194" s="154"/>
      <c r="U194" s="151"/>
      <c r="V194" s="151"/>
      <c r="W194" s="155">
        <f>SUM(W195:W196)</f>
        <v>0</v>
      </c>
      <c r="X194" s="151"/>
      <c r="Y194" s="155">
        <f>SUM(Y195:Y196)</f>
        <v>0</v>
      </c>
      <c r="Z194" s="151"/>
      <c r="AA194" s="156">
        <f>SUM(AA195:AA196)</f>
        <v>0</v>
      </c>
      <c r="AR194" s="157" t="s">
        <v>88</v>
      </c>
      <c r="AT194" s="158" t="s">
        <v>79</v>
      </c>
      <c r="AU194" s="158" t="s">
        <v>88</v>
      </c>
      <c r="AY194" s="157" t="s">
        <v>141</v>
      </c>
      <c r="BK194" s="159">
        <f>SUM(BK195:BK196)</f>
        <v>0</v>
      </c>
    </row>
    <row r="195" spans="2:65" s="1" customFormat="1" ht="38.25" customHeight="1">
      <c r="B195" s="133"/>
      <c r="C195" s="161" t="s">
        <v>353</v>
      </c>
      <c r="D195" s="161" t="s">
        <v>142</v>
      </c>
      <c r="E195" s="162" t="s">
        <v>354</v>
      </c>
      <c r="F195" s="236" t="s">
        <v>355</v>
      </c>
      <c r="G195" s="236"/>
      <c r="H195" s="236"/>
      <c r="I195" s="236"/>
      <c r="J195" s="163" t="s">
        <v>203</v>
      </c>
      <c r="K195" s="164">
        <v>19.788</v>
      </c>
      <c r="L195" s="234"/>
      <c r="M195" s="234"/>
      <c r="N195" s="235">
        <f>ROUND(L195*K195,2)</f>
        <v>0</v>
      </c>
      <c r="O195" s="235"/>
      <c r="P195" s="235"/>
      <c r="Q195" s="235"/>
      <c r="R195" s="135"/>
      <c r="T195" s="165" t="s">
        <v>5</v>
      </c>
      <c r="U195" s="45" t="s">
        <v>45</v>
      </c>
      <c r="V195" s="37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20" t="s">
        <v>146</v>
      </c>
      <c r="AT195" s="20" t="s">
        <v>142</v>
      </c>
      <c r="AU195" s="20" t="s">
        <v>23</v>
      </c>
      <c r="AY195" s="20" t="s">
        <v>141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0" t="s">
        <v>88</v>
      </c>
      <c r="BK195" s="107">
        <f>ROUND(L195*K195,2)</f>
        <v>0</v>
      </c>
      <c r="BL195" s="20" t="s">
        <v>146</v>
      </c>
      <c r="BM195" s="20" t="s">
        <v>356</v>
      </c>
    </row>
    <row r="196" spans="2:65" s="1" customFormat="1" ht="25.5" customHeight="1">
      <c r="B196" s="133"/>
      <c r="C196" s="161" t="s">
        <v>357</v>
      </c>
      <c r="D196" s="161" t="s">
        <v>142</v>
      </c>
      <c r="E196" s="162" t="s">
        <v>358</v>
      </c>
      <c r="F196" s="236" t="s">
        <v>359</v>
      </c>
      <c r="G196" s="236"/>
      <c r="H196" s="236"/>
      <c r="I196" s="236"/>
      <c r="J196" s="163" t="s">
        <v>203</v>
      </c>
      <c r="K196" s="164">
        <v>24.85</v>
      </c>
      <c r="L196" s="234"/>
      <c r="M196" s="234"/>
      <c r="N196" s="235">
        <f>ROUND(L196*K196,2)</f>
        <v>0</v>
      </c>
      <c r="O196" s="235"/>
      <c r="P196" s="235"/>
      <c r="Q196" s="235"/>
      <c r="R196" s="135"/>
      <c r="T196" s="165" t="s">
        <v>5</v>
      </c>
      <c r="U196" s="45" t="s">
        <v>45</v>
      </c>
      <c r="V196" s="37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20" t="s">
        <v>146</v>
      </c>
      <c r="AT196" s="20" t="s">
        <v>142</v>
      </c>
      <c r="AU196" s="20" t="s">
        <v>23</v>
      </c>
      <c r="AY196" s="20" t="s">
        <v>141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20" t="s">
        <v>88</v>
      </c>
      <c r="BK196" s="107">
        <f>ROUND(L196*K196,2)</f>
        <v>0</v>
      </c>
      <c r="BL196" s="20" t="s">
        <v>146</v>
      </c>
      <c r="BM196" s="20" t="s">
        <v>360</v>
      </c>
    </row>
    <row r="197" spans="2:63" s="9" customFormat="1" ht="37.35" customHeight="1">
      <c r="B197" s="150"/>
      <c r="C197" s="151"/>
      <c r="D197" s="152" t="s">
        <v>122</v>
      </c>
      <c r="E197" s="152"/>
      <c r="F197" s="152"/>
      <c r="G197" s="152"/>
      <c r="H197" s="152"/>
      <c r="I197" s="152"/>
      <c r="J197" s="152"/>
      <c r="K197" s="152"/>
      <c r="L197" s="152"/>
      <c r="M197" s="152"/>
      <c r="N197" s="237">
        <f>BK197</f>
        <v>0</v>
      </c>
      <c r="O197" s="238"/>
      <c r="P197" s="238"/>
      <c r="Q197" s="238"/>
      <c r="R197" s="153"/>
      <c r="T197" s="154"/>
      <c r="U197" s="151"/>
      <c r="V197" s="151"/>
      <c r="W197" s="155">
        <f>W198</f>
        <v>0</v>
      </c>
      <c r="X197" s="151"/>
      <c r="Y197" s="155">
        <f>Y198</f>
        <v>0.0012000000000000001</v>
      </c>
      <c r="Z197" s="151"/>
      <c r="AA197" s="156">
        <f>AA198</f>
        <v>3.18715</v>
      </c>
      <c r="AR197" s="157" t="s">
        <v>23</v>
      </c>
      <c r="AT197" s="158" t="s">
        <v>79</v>
      </c>
      <c r="AU197" s="158" t="s">
        <v>80</v>
      </c>
      <c r="AY197" s="157" t="s">
        <v>141</v>
      </c>
      <c r="BK197" s="159">
        <f>BK198</f>
        <v>0</v>
      </c>
    </row>
    <row r="198" spans="2:63" s="9" customFormat="1" ht="19.95" customHeight="1">
      <c r="B198" s="150"/>
      <c r="C198" s="151"/>
      <c r="D198" s="160" t="s">
        <v>123</v>
      </c>
      <c r="E198" s="160"/>
      <c r="F198" s="160"/>
      <c r="G198" s="160"/>
      <c r="H198" s="160"/>
      <c r="I198" s="160"/>
      <c r="J198" s="160"/>
      <c r="K198" s="160"/>
      <c r="L198" s="160"/>
      <c r="M198" s="160"/>
      <c r="N198" s="239">
        <f>BK198</f>
        <v>0</v>
      </c>
      <c r="O198" s="240"/>
      <c r="P198" s="240"/>
      <c r="Q198" s="240"/>
      <c r="R198" s="153"/>
      <c r="T198" s="154"/>
      <c r="U198" s="151"/>
      <c r="V198" s="151"/>
      <c r="W198" s="155">
        <f>SUM(W199:W203)</f>
        <v>0</v>
      </c>
      <c r="X198" s="151"/>
      <c r="Y198" s="155">
        <f>SUM(Y199:Y203)</f>
        <v>0.0012000000000000001</v>
      </c>
      <c r="Z198" s="151"/>
      <c r="AA198" s="156">
        <f>SUM(AA199:AA203)</f>
        <v>3.18715</v>
      </c>
      <c r="AR198" s="157" t="s">
        <v>23</v>
      </c>
      <c r="AT198" s="158" t="s">
        <v>79</v>
      </c>
      <c r="AU198" s="158" t="s">
        <v>88</v>
      </c>
      <c r="AY198" s="157" t="s">
        <v>141</v>
      </c>
      <c r="BK198" s="159">
        <f>SUM(BK199:BK203)</f>
        <v>0</v>
      </c>
    </row>
    <row r="199" spans="2:65" s="1" customFormat="1" ht="16.5" customHeight="1">
      <c r="B199" s="133"/>
      <c r="C199" s="161" t="s">
        <v>361</v>
      </c>
      <c r="D199" s="161" t="s">
        <v>142</v>
      </c>
      <c r="E199" s="162" t="s">
        <v>362</v>
      </c>
      <c r="F199" s="236" t="s">
        <v>363</v>
      </c>
      <c r="G199" s="236"/>
      <c r="H199" s="236"/>
      <c r="I199" s="236"/>
      <c r="J199" s="163" t="s">
        <v>253</v>
      </c>
      <c r="K199" s="164">
        <v>103</v>
      </c>
      <c r="L199" s="234"/>
      <c r="M199" s="234"/>
      <c r="N199" s="235">
        <f>ROUND(L199*K199,2)</f>
        <v>0</v>
      </c>
      <c r="O199" s="235"/>
      <c r="P199" s="235"/>
      <c r="Q199" s="235"/>
      <c r="R199" s="135"/>
      <c r="T199" s="165" t="s">
        <v>5</v>
      </c>
      <c r="U199" s="45" t="s">
        <v>45</v>
      </c>
      <c r="V199" s="37"/>
      <c r="W199" s="166">
        <f>V199*K199</f>
        <v>0</v>
      </c>
      <c r="X199" s="166">
        <v>0</v>
      </c>
      <c r="Y199" s="166">
        <f>X199*K199</f>
        <v>0</v>
      </c>
      <c r="Z199" s="166">
        <v>0.0267</v>
      </c>
      <c r="AA199" s="167">
        <f>Z199*K199</f>
        <v>2.7501</v>
      </c>
      <c r="AR199" s="20" t="s">
        <v>209</v>
      </c>
      <c r="AT199" s="20" t="s">
        <v>142</v>
      </c>
      <c r="AU199" s="20" t="s">
        <v>23</v>
      </c>
      <c r="AY199" s="20" t="s">
        <v>141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0" t="s">
        <v>88</v>
      </c>
      <c r="BK199" s="107">
        <f>ROUND(L199*K199,2)</f>
        <v>0</v>
      </c>
      <c r="BL199" s="20" t="s">
        <v>209</v>
      </c>
      <c r="BM199" s="20" t="s">
        <v>364</v>
      </c>
    </row>
    <row r="200" spans="2:65" s="1" customFormat="1" ht="25.5" customHeight="1">
      <c r="B200" s="133"/>
      <c r="C200" s="161" t="s">
        <v>365</v>
      </c>
      <c r="D200" s="161" t="s">
        <v>142</v>
      </c>
      <c r="E200" s="162" t="s">
        <v>366</v>
      </c>
      <c r="F200" s="236" t="s">
        <v>367</v>
      </c>
      <c r="G200" s="236"/>
      <c r="H200" s="236"/>
      <c r="I200" s="236"/>
      <c r="J200" s="163" t="s">
        <v>270</v>
      </c>
      <c r="K200" s="164">
        <v>4</v>
      </c>
      <c r="L200" s="234"/>
      <c r="M200" s="234"/>
      <c r="N200" s="235">
        <f>ROUND(L200*K200,2)</f>
        <v>0</v>
      </c>
      <c r="O200" s="235"/>
      <c r="P200" s="235"/>
      <c r="Q200" s="235"/>
      <c r="R200" s="135"/>
      <c r="T200" s="165" t="s">
        <v>5</v>
      </c>
      <c r="U200" s="45" t="s">
        <v>45</v>
      </c>
      <c r="V200" s="37"/>
      <c r="W200" s="166">
        <f>V200*K200</f>
        <v>0</v>
      </c>
      <c r="X200" s="166">
        <v>0</v>
      </c>
      <c r="Y200" s="166">
        <f>X200*K200</f>
        <v>0</v>
      </c>
      <c r="Z200" s="166">
        <v>0.08285</v>
      </c>
      <c r="AA200" s="167">
        <f>Z200*K200</f>
        <v>0.3314</v>
      </c>
      <c r="AR200" s="20" t="s">
        <v>209</v>
      </c>
      <c r="AT200" s="20" t="s">
        <v>142</v>
      </c>
      <c r="AU200" s="20" t="s">
        <v>23</v>
      </c>
      <c r="AY200" s="20" t="s">
        <v>141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0" t="s">
        <v>88</v>
      </c>
      <c r="BK200" s="107">
        <f>ROUND(L200*K200,2)</f>
        <v>0</v>
      </c>
      <c r="BL200" s="20" t="s">
        <v>209</v>
      </c>
      <c r="BM200" s="20" t="s">
        <v>368</v>
      </c>
    </row>
    <row r="201" spans="2:65" s="1" customFormat="1" ht="25.5" customHeight="1">
      <c r="B201" s="133"/>
      <c r="C201" s="161" t="s">
        <v>369</v>
      </c>
      <c r="D201" s="161" t="s">
        <v>142</v>
      </c>
      <c r="E201" s="162" t="s">
        <v>370</v>
      </c>
      <c r="F201" s="236" t="s">
        <v>371</v>
      </c>
      <c r="G201" s="236"/>
      <c r="H201" s="236"/>
      <c r="I201" s="236"/>
      <c r="J201" s="163" t="s">
        <v>270</v>
      </c>
      <c r="K201" s="164">
        <v>5</v>
      </c>
      <c r="L201" s="234"/>
      <c r="M201" s="234"/>
      <c r="N201" s="235">
        <f>ROUND(L201*K201,2)</f>
        <v>0</v>
      </c>
      <c r="O201" s="235"/>
      <c r="P201" s="235"/>
      <c r="Q201" s="235"/>
      <c r="R201" s="135"/>
      <c r="T201" s="165" t="s">
        <v>5</v>
      </c>
      <c r="U201" s="45" t="s">
        <v>45</v>
      </c>
      <c r="V201" s="37"/>
      <c r="W201" s="166">
        <f>V201*K201</f>
        <v>0</v>
      </c>
      <c r="X201" s="166">
        <v>0</v>
      </c>
      <c r="Y201" s="166">
        <f>X201*K201</f>
        <v>0</v>
      </c>
      <c r="Z201" s="166">
        <v>0.02113</v>
      </c>
      <c r="AA201" s="167">
        <f>Z201*K201</f>
        <v>0.10565</v>
      </c>
      <c r="AR201" s="20" t="s">
        <v>209</v>
      </c>
      <c r="AT201" s="20" t="s">
        <v>142</v>
      </c>
      <c r="AU201" s="20" t="s">
        <v>23</v>
      </c>
      <c r="AY201" s="20" t="s">
        <v>141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0" t="s">
        <v>88</v>
      </c>
      <c r="BK201" s="107">
        <f>ROUND(L201*K201,2)</f>
        <v>0</v>
      </c>
      <c r="BL201" s="20" t="s">
        <v>209</v>
      </c>
      <c r="BM201" s="20" t="s">
        <v>372</v>
      </c>
    </row>
    <row r="202" spans="2:65" s="1" customFormat="1" ht="25.5" customHeight="1">
      <c r="B202" s="133"/>
      <c r="C202" s="161" t="s">
        <v>373</v>
      </c>
      <c r="D202" s="161" t="s">
        <v>142</v>
      </c>
      <c r="E202" s="162" t="s">
        <v>374</v>
      </c>
      <c r="F202" s="236" t="s">
        <v>375</v>
      </c>
      <c r="G202" s="236"/>
      <c r="H202" s="236"/>
      <c r="I202" s="236"/>
      <c r="J202" s="163" t="s">
        <v>253</v>
      </c>
      <c r="K202" s="164">
        <v>120</v>
      </c>
      <c r="L202" s="234"/>
      <c r="M202" s="234"/>
      <c r="N202" s="235">
        <f>ROUND(L202*K202,2)</f>
        <v>0</v>
      </c>
      <c r="O202" s="235"/>
      <c r="P202" s="235"/>
      <c r="Q202" s="235"/>
      <c r="R202" s="135"/>
      <c r="T202" s="165" t="s">
        <v>5</v>
      </c>
      <c r="U202" s="45" t="s">
        <v>45</v>
      </c>
      <c r="V202" s="37"/>
      <c r="W202" s="166">
        <f>V202*K202</f>
        <v>0</v>
      </c>
      <c r="X202" s="166">
        <v>0</v>
      </c>
      <c r="Y202" s="166">
        <f>X202*K202</f>
        <v>0</v>
      </c>
      <c r="Z202" s="166">
        <v>0</v>
      </c>
      <c r="AA202" s="167">
        <f>Z202*K202</f>
        <v>0</v>
      </c>
      <c r="AR202" s="20" t="s">
        <v>209</v>
      </c>
      <c r="AT202" s="20" t="s">
        <v>142</v>
      </c>
      <c r="AU202" s="20" t="s">
        <v>23</v>
      </c>
      <c r="AY202" s="20" t="s">
        <v>141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20" t="s">
        <v>88</v>
      </c>
      <c r="BK202" s="107">
        <f>ROUND(L202*K202,2)</f>
        <v>0</v>
      </c>
      <c r="BL202" s="20" t="s">
        <v>209</v>
      </c>
      <c r="BM202" s="20" t="s">
        <v>376</v>
      </c>
    </row>
    <row r="203" spans="2:65" s="1" customFormat="1" ht="25.5" customHeight="1">
      <c r="B203" s="133"/>
      <c r="C203" s="161" t="s">
        <v>377</v>
      </c>
      <c r="D203" s="161" t="s">
        <v>142</v>
      </c>
      <c r="E203" s="162" t="s">
        <v>378</v>
      </c>
      <c r="F203" s="236" t="s">
        <v>379</v>
      </c>
      <c r="G203" s="236"/>
      <c r="H203" s="236"/>
      <c r="I203" s="236"/>
      <c r="J203" s="163" t="s">
        <v>253</v>
      </c>
      <c r="K203" s="164">
        <v>120</v>
      </c>
      <c r="L203" s="234"/>
      <c r="M203" s="234"/>
      <c r="N203" s="235">
        <f>ROUND(L203*K203,2)</f>
        <v>0</v>
      </c>
      <c r="O203" s="235"/>
      <c r="P203" s="235"/>
      <c r="Q203" s="235"/>
      <c r="R203" s="135"/>
      <c r="T203" s="165" t="s">
        <v>5</v>
      </c>
      <c r="U203" s="45" t="s">
        <v>45</v>
      </c>
      <c r="V203" s="37"/>
      <c r="W203" s="166">
        <f>V203*K203</f>
        <v>0</v>
      </c>
      <c r="X203" s="166">
        <v>1E-05</v>
      </c>
      <c r="Y203" s="166">
        <f>X203*K203</f>
        <v>0.0012000000000000001</v>
      </c>
      <c r="Z203" s="166">
        <v>0</v>
      </c>
      <c r="AA203" s="167">
        <f>Z203*K203</f>
        <v>0</v>
      </c>
      <c r="AR203" s="20" t="s">
        <v>209</v>
      </c>
      <c r="AT203" s="20" t="s">
        <v>142</v>
      </c>
      <c r="AU203" s="20" t="s">
        <v>23</v>
      </c>
      <c r="AY203" s="20" t="s">
        <v>141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0" t="s">
        <v>88</v>
      </c>
      <c r="BK203" s="107">
        <f>ROUND(L203*K203,2)</f>
        <v>0</v>
      </c>
      <c r="BL203" s="20" t="s">
        <v>209</v>
      </c>
      <c r="BM203" s="20" t="s">
        <v>380</v>
      </c>
    </row>
    <row r="204" spans="2:63" s="1" customFormat="1" ht="49.95" customHeight="1">
      <c r="B204" s="36"/>
      <c r="C204" s="37"/>
      <c r="D204" s="152"/>
      <c r="E204" s="37"/>
      <c r="F204" s="37"/>
      <c r="G204" s="37"/>
      <c r="H204" s="37"/>
      <c r="I204" s="37"/>
      <c r="J204" s="37"/>
      <c r="K204" s="37"/>
      <c r="L204" s="37"/>
      <c r="M204" s="37"/>
      <c r="N204" s="278"/>
      <c r="O204" s="279"/>
      <c r="P204" s="279"/>
      <c r="Q204" s="279"/>
      <c r="R204" s="38"/>
      <c r="T204" s="188"/>
      <c r="U204" s="37"/>
      <c r="V204" s="37"/>
      <c r="W204" s="37"/>
      <c r="X204" s="37"/>
      <c r="Y204" s="37"/>
      <c r="Z204" s="37"/>
      <c r="AA204" s="75"/>
      <c r="AT204" s="20" t="s">
        <v>79</v>
      </c>
      <c r="AU204" s="20" t="s">
        <v>80</v>
      </c>
      <c r="AY204" s="20" t="s">
        <v>381</v>
      </c>
      <c r="BK204" s="107">
        <f>SUM(BK205:BK209)</f>
        <v>0</v>
      </c>
    </row>
    <row r="205" spans="2:63" s="1" customFormat="1" ht="22.35" customHeight="1">
      <c r="B205" s="36"/>
      <c r="C205" s="280"/>
      <c r="D205" s="280"/>
      <c r="E205" s="281"/>
      <c r="F205" s="282"/>
      <c r="G205" s="282"/>
      <c r="H205" s="282"/>
      <c r="I205" s="282"/>
      <c r="J205" s="283"/>
      <c r="K205" s="284"/>
      <c r="L205" s="285"/>
      <c r="M205" s="286"/>
      <c r="N205" s="286"/>
      <c r="O205" s="286"/>
      <c r="P205" s="286"/>
      <c r="Q205" s="286"/>
      <c r="R205" s="38"/>
      <c r="T205" s="165" t="s">
        <v>5</v>
      </c>
      <c r="U205" s="189" t="s">
        <v>45</v>
      </c>
      <c r="V205" s="37"/>
      <c r="W205" s="37"/>
      <c r="X205" s="37"/>
      <c r="Y205" s="37"/>
      <c r="Z205" s="37"/>
      <c r="AA205" s="75"/>
      <c r="AT205" s="20" t="s">
        <v>381</v>
      </c>
      <c r="AU205" s="20" t="s">
        <v>88</v>
      </c>
      <c r="AY205" s="20" t="s">
        <v>381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0" t="s">
        <v>88</v>
      </c>
      <c r="BK205" s="107">
        <f>L205*K205</f>
        <v>0</v>
      </c>
    </row>
    <row r="206" spans="2:63" s="1" customFormat="1" ht="22.35" customHeight="1">
      <c r="B206" s="36"/>
      <c r="C206" s="280"/>
      <c r="D206" s="280"/>
      <c r="E206" s="281"/>
      <c r="F206" s="282"/>
      <c r="G206" s="282"/>
      <c r="H206" s="282"/>
      <c r="I206" s="282"/>
      <c r="J206" s="283"/>
      <c r="K206" s="284"/>
      <c r="L206" s="285"/>
      <c r="M206" s="286"/>
      <c r="N206" s="286"/>
      <c r="O206" s="286"/>
      <c r="P206" s="286"/>
      <c r="Q206" s="286"/>
      <c r="R206" s="38"/>
      <c r="T206" s="165" t="s">
        <v>5</v>
      </c>
      <c r="U206" s="189" t="s">
        <v>45</v>
      </c>
      <c r="V206" s="37"/>
      <c r="W206" s="37"/>
      <c r="X206" s="37"/>
      <c r="Y206" s="37"/>
      <c r="Z206" s="37"/>
      <c r="AA206" s="75"/>
      <c r="AT206" s="20" t="s">
        <v>381</v>
      </c>
      <c r="AU206" s="20" t="s">
        <v>88</v>
      </c>
      <c r="AY206" s="20" t="s">
        <v>381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20" t="s">
        <v>88</v>
      </c>
      <c r="BK206" s="107">
        <f>L206*K206</f>
        <v>0</v>
      </c>
    </row>
    <row r="207" spans="2:63" s="1" customFormat="1" ht="22.35" customHeight="1">
      <c r="B207" s="36"/>
      <c r="C207" s="280"/>
      <c r="D207" s="280"/>
      <c r="E207" s="281"/>
      <c r="F207" s="282"/>
      <c r="G207" s="282"/>
      <c r="H207" s="282"/>
      <c r="I207" s="282"/>
      <c r="J207" s="283"/>
      <c r="K207" s="284"/>
      <c r="L207" s="285"/>
      <c r="M207" s="286"/>
      <c r="N207" s="286"/>
      <c r="O207" s="286"/>
      <c r="P207" s="286"/>
      <c r="Q207" s="286"/>
      <c r="R207" s="38"/>
      <c r="T207" s="165" t="s">
        <v>5</v>
      </c>
      <c r="U207" s="189" t="s">
        <v>45</v>
      </c>
      <c r="V207" s="37"/>
      <c r="W207" s="37"/>
      <c r="X207" s="37"/>
      <c r="Y207" s="37"/>
      <c r="Z207" s="37"/>
      <c r="AA207" s="75"/>
      <c r="AT207" s="20" t="s">
        <v>381</v>
      </c>
      <c r="AU207" s="20" t="s">
        <v>88</v>
      </c>
      <c r="AY207" s="20" t="s">
        <v>381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0" t="s">
        <v>88</v>
      </c>
      <c r="BK207" s="107">
        <f>L207*K207</f>
        <v>0</v>
      </c>
    </row>
    <row r="208" spans="2:63" s="1" customFormat="1" ht="22.35" customHeight="1">
      <c r="B208" s="36"/>
      <c r="C208" s="280"/>
      <c r="D208" s="280"/>
      <c r="E208" s="281"/>
      <c r="F208" s="282"/>
      <c r="G208" s="282"/>
      <c r="H208" s="282"/>
      <c r="I208" s="282"/>
      <c r="J208" s="283"/>
      <c r="K208" s="284"/>
      <c r="L208" s="285"/>
      <c r="M208" s="286"/>
      <c r="N208" s="286"/>
      <c r="O208" s="286"/>
      <c r="P208" s="286"/>
      <c r="Q208" s="286"/>
      <c r="R208" s="38"/>
      <c r="T208" s="165" t="s">
        <v>5</v>
      </c>
      <c r="U208" s="189" t="s">
        <v>45</v>
      </c>
      <c r="V208" s="37"/>
      <c r="W208" s="37"/>
      <c r="X208" s="37"/>
      <c r="Y208" s="37"/>
      <c r="Z208" s="37"/>
      <c r="AA208" s="75"/>
      <c r="AT208" s="20" t="s">
        <v>381</v>
      </c>
      <c r="AU208" s="20" t="s">
        <v>88</v>
      </c>
      <c r="AY208" s="20" t="s">
        <v>381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0" t="s">
        <v>88</v>
      </c>
      <c r="BK208" s="107">
        <f>L208*K208</f>
        <v>0</v>
      </c>
    </row>
    <row r="209" spans="2:63" s="1" customFormat="1" ht="22.35" customHeight="1">
      <c r="B209" s="36"/>
      <c r="C209" s="280"/>
      <c r="D209" s="280"/>
      <c r="E209" s="281"/>
      <c r="F209" s="282"/>
      <c r="G209" s="282"/>
      <c r="H209" s="282"/>
      <c r="I209" s="282"/>
      <c r="J209" s="283"/>
      <c r="K209" s="284"/>
      <c r="L209" s="285"/>
      <c r="M209" s="286"/>
      <c r="N209" s="286"/>
      <c r="O209" s="286"/>
      <c r="P209" s="286"/>
      <c r="Q209" s="286"/>
      <c r="R209" s="38"/>
      <c r="T209" s="165" t="s">
        <v>5</v>
      </c>
      <c r="U209" s="189" t="s">
        <v>45</v>
      </c>
      <c r="V209" s="57"/>
      <c r="W209" s="57"/>
      <c r="X209" s="57"/>
      <c r="Y209" s="57"/>
      <c r="Z209" s="57"/>
      <c r="AA209" s="59"/>
      <c r="AT209" s="20" t="s">
        <v>381</v>
      </c>
      <c r="AU209" s="20" t="s">
        <v>88</v>
      </c>
      <c r="AY209" s="20" t="s">
        <v>381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0" t="s">
        <v>88</v>
      </c>
      <c r="BK209" s="107">
        <f>L209*K209</f>
        <v>0</v>
      </c>
    </row>
    <row r="210" spans="2:18" s="1" customFormat="1" ht="6.9" customHeight="1">
      <c r="B210" s="60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2"/>
    </row>
  </sheetData>
  <mergeCells count="282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174:Q174"/>
    <mergeCell ref="N175:Q175"/>
    <mergeCell ref="N176:Q176"/>
    <mergeCell ref="N177:Q177"/>
    <mergeCell ref="N178:Q178"/>
    <mergeCell ref="N179:Q179"/>
    <mergeCell ref="N164:Q164"/>
    <mergeCell ref="F123:I123"/>
    <mergeCell ref="F127:I127"/>
    <mergeCell ref="N123:Q123"/>
    <mergeCell ref="N127:Q127"/>
    <mergeCell ref="F128:I128"/>
    <mergeCell ref="N129:Q129"/>
    <mergeCell ref="N130:Q130"/>
    <mergeCell ref="N131:Q131"/>
    <mergeCell ref="N132:Q132"/>
    <mergeCell ref="N133:Q133"/>
    <mergeCell ref="N134:Q134"/>
    <mergeCell ref="N124:Q124"/>
    <mergeCell ref="N125:Q125"/>
    <mergeCell ref="N126:Q126"/>
    <mergeCell ref="F169:I169"/>
    <mergeCell ref="F170:I170"/>
    <mergeCell ref="F171:I171"/>
    <mergeCell ref="F173:I173"/>
    <mergeCell ref="N165:Q165"/>
    <mergeCell ref="N167:Q167"/>
    <mergeCell ref="N166:Q166"/>
    <mergeCell ref="N168:Q168"/>
    <mergeCell ref="N169:Q169"/>
    <mergeCell ref="N170:Q170"/>
    <mergeCell ref="N171:Q171"/>
    <mergeCell ref="N172:Q172"/>
    <mergeCell ref="N173:Q173"/>
    <mergeCell ref="L165:M165"/>
    <mergeCell ref="L166:M166"/>
    <mergeCell ref="L167:M167"/>
    <mergeCell ref="L168:M168"/>
    <mergeCell ref="F168:I168"/>
    <mergeCell ref="F159:I159"/>
    <mergeCell ref="F160:I160"/>
    <mergeCell ref="F161:I161"/>
    <mergeCell ref="F162:I162"/>
    <mergeCell ref="F163:I163"/>
    <mergeCell ref="F165:I165"/>
    <mergeCell ref="F166:I166"/>
    <mergeCell ref="F167:I167"/>
    <mergeCell ref="F172:I172"/>
    <mergeCell ref="N159:Q159"/>
    <mergeCell ref="N161:Q161"/>
    <mergeCell ref="N162:Q162"/>
    <mergeCell ref="N155:Q155"/>
    <mergeCell ref="N158:Q158"/>
    <mergeCell ref="L148:M148"/>
    <mergeCell ref="L149:M149"/>
    <mergeCell ref="L150:M150"/>
    <mergeCell ref="L151:M151"/>
    <mergeCell ref="L153:M153"/>
    <mergeCell ref="L154:M154"/>
    <mergeCell ref="L156:M156"/>
    <mergeCell ref="L157:M157"/>
    <mergeCell ref="L159:M159"/>
    <mergeCell ref="L161:M161"/>
    <mergeCell ref="L162:M162"/>
    <mergeCell ref="F151:I151"/>
    <mergeCell ref="F152:I152"/>
    <mergeCell ref="F153:I153"/>
    <mergeCell ref="F154:I154"/>
    <mergeCell ref="F156:I156"/>
    <mergeCell ref="F157:I157"/>
    <mergeCell ref="N142:Q142"/>
    <mergeCell ref="N144:Q144"/>
    <mergeCell ref="N146:Q146"/>
    <mergeCell ref="N148:Q148"/>
    <mergeCell ref="N149:Q149"/>
    <mergeCell ref="N150:Q150"/>
    <mergeCell ref="N151:Q151"/>
    <mergeCell ref="N153:Q153"/>
    <mergeCell ref="N154:Q154"/>
    <mergeCell ref="N156:Q156"/>
    <mergeCell ref="N157:Q157"/>
    <mergeCell ref="L144:M144"/>
    <mergeCell ref="L146:M146"/>
    <mergeCell ref="F144:I144"/>
    <mergeCell ref="F145:I145"/>
    <mergeCell ref="F146:I146"/>
    <mergeCell ref="F147:I147"/>
    <mergeCell ref="F148:I148"/>
    <mergeCell ref="F149:I149"/>
    <mergeCell ref="F150:I150"/>
    <mergeCell ref="F139:I139"/>
    <mergeCell ref="F140:I140"/>
    <mergeCell ref="F141:I141"/>
    <mergeCell ref="F142:I142"/>
    <mergeCell ref="F143:I143"/>
    <mergeCell ref="L142:M142"/>
    <mergeCell ref="C113:Q113"/>
    <mergeCell ref="F115:P115"/>
    <mergeCell ref="F116:P116"/>
    <mergeCell ref="M118:P118"/>
    <mergeCell ref="M120:Q120"/>
    <mergeCell ref="M121:Q121"/>
    <mergeCell ref="N138:Q138"/>
    <mergeCell ref="N135:Q135"/>
    <mergeCell ref="N136:Q136"/>
    <mergeCell ref="N137:Q137"/>
    <mergeCell ref="F129:I129"/>
    <mergeCell ref="F132:I132"/>
    <mergeCell ref="F130:I130"/>
    <mergeCell ref="F131:I131"/>
    <mergeCell ref="F133:I133"/>
    <mergeCell ref="F134:I134"/>
    <mergeCell ref="F135:I135"/>
    <mergeCell ref="F136:I136"/>
    <mergeCell ref="F137:I137"/>
    <mergeCell ref="F138:I138"/>
    <mergeCell ref="L123:M123"/>
    <mergeCell ref="L133:M133"/>
    <mergeCell ref="L127:M127"/>
    <mergeCell ref="L107:Q107"/>
    <mergeCell ref="D100:H100"/>
    <mergeCell ref="D104:H104"/>
    <mergeCell ref="D101:H101"/>
    <mergeCell ref="D102:H102"/>
    <mergeCell ref="D103:H103"/>
    <mergeCell ref="L136:M136"/>
    <mergeCell ref="L137:M137"/>
    <mergeCell ref="L138:M138"/>
    <mergeCell ref="L129:M129"/>
    <mergeCell ref="L130:M130"/>
    <mergeCell ref="L131:M131"/>
    <mergeCell ref="L132:M132"/>
    <mergeCell ref="L134:M134"/>
    <mergeCell ref="L135:M135"/>
    <mergeCell ref="N96:Q96"/>
    <mergeCell ref="N97:Q97"/>
    <mergeCell ref="N99:Q99"/>
    <mergeCell ref="N100:Q100"/>
    <mergeCell ref="N101:Q101"/>
    <mergeCell ref="N102:Q102"/>
    <mergeCell ref="N103:Q103"/>
    <mergeCell ref="N104:Q104"/>
    <mergeCell ref="N105:Q105"/>
    <mergeCell ref="N87:Q87"/>
    <mergeCell ref="N88:Q88"/>
    <mergeCell ref="N89:Q89"/>
    <mergeCell ref="N90:Q90"/>
    <mergeCell ref="N91:Q91"/>
    <mergeCell ref="N92:Q92"/>
    <mergeCell ref="N95:Q95"/>
    <mergeCell ref="N93:Q93"/>
    <mergeCell ref="N94:Q94"/>
    <mergeCell ref="M36:P36"/>
    <mergeCell ref="L38:P38"/>
    <mergeCell ref="C75:Q75"/>
    <mergeCell ref="F78:P78"/>
    <mergeCell ref="F77:P77"/>
    <mergeCell ref="M80:P80"/>
    <mergeCell ref="M82:Q82"/>
    <mergeCell ref="M83:Q83"/>
    <mergeCell ref="C85:G85"/>
    <mergeCell ref="N85:Q85"/>
    <mergeCell ref="L201:M201"/>
    <mergeCell ref="L202:M202"/>
    <mergeCell ref="L203:M203"/>
    <mergeCell ref="L205:M205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H34:J34"/>
    <mergeCell ref="M34:P34"/>
    <mergeCell ref="H35:J35"/>
    <mergeCell ref="M35:P35"/>
    <mergeCell ref="H36:J36"/>
    <mergeCell ref="F190:I190"/>
    <mergeCell ref="F191:I191"/>
    <mergeCell ref="F192:I192"/>
    <mergeCell ref="F193:I193"/>
    <mergeCell ref="F195:I195"/>
    <mergeCell ref="F196:I196"/>
    <mergeCell ref="F199:I199"/>
    <mergeCell ref="L192:M192"/>
    <mergeCell ref="L195:M195"/>
    <mergeCell ref="L196:M196"/>
    <mergeCell ref="L199:M199"/>
    <mergeCell ref="F183:I183"/>
    <mergeCell ref="F184:I184"/>
    <mergeCell ref="F185:I185"/>
    <mergeCell ref="F187:I187"/>
    <mergeCell ref="F188:I188"/>
    <mergeCell ref="F189:I189"/>
    <mergeCell ref="N180:Q180"/>
    <mergeCell ref="N181:Q181"/>
    <mergeCell ref="N182:Q182"/>
    <mergeCell ref="N184:Q184"/>
    <mergeCell ref="N185:Q185"/>
    <mergeCell ref="N187:Q187"/>
    <mergeCell ref="N188:Q188"/>
    <mergeCell ref="N189:Q189"/>
    <mergeCell ref="N186:Q186"/>
    <mergeCell ref="L185:M185"/>
    <mergeCell ref="L187:M187"/>
    <mergeCell ref="L188:M188"/>
    <mergeCell ref="L189:M189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N197:Q197"/>
    <mergeCell ref="N198:Q198"/>
    <mergeCell ref="N204:Q204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L184:M184"/>
    <mergeCell ref="N190:Q190"/>
    <mergeCell ref="N192:Q192"/>
    <mergeCell ref="N195:Q195"/>
    <mergeCell ref="N196:Q196"/>
    <mergeCell ref="N194:Q194"/>
    <mergeCell ref="L190:M190"/>
    <mergeCell ref="L208:M208"/>
    <mergeCell ref="L207:M207"/>
    <mergeCell ref="L209:M209"/>
    <mergeCell ref="F208:I208"/>
    <mergeCell ref="F207:I207"/>
    <mergeCell ref="F209:I209"/>
    <mergeCell ref="N203:Q203"/>
    <mergeCell ref="N199:Q199"/>
    <mergeCell ref="N200:Q200"/>
    <mergeCell ref="N201:Q201"/>
    <mergeCell ref="N202:Q202"/>
    <mergeCell ref="N205:Q205"/>
    <mergeCell ref="N206:Q206"/>
    <mergeCell ref="N207:Q207"/>
    <mergeCell ref="N208:Q208"/>
    <mergeCell ref="N209:Q209"/>
    <mergeCell ref="F200:I200"/>
    <mergeCell ref="F201:I201"/>
    <mergeCell ref="F202:I202"/>
    <mergeCell ref="F203:I203"/>
    <mergeCell ref="F205:I205"/>
    <mergeCell ref="F206:I206"/>
    <mergeCell ref="L206:M206"/>
    <mergeCell ref="L200:M200"/>
  </mergeCells>
  <dataValidations count="2">
    <dataValidation type="list" allowBlank="1" showInputMessage="1" showErrorMessage="1" error="Povoleny jsou hodnoty K, M." sqref="D205:D210">
      <formula1>"K, M"</formula1>
    </dataValidation>
    <dataValidation type="list" allowBlank="1" showInputMessage="1" showErrorMessage="1" error="Povoleny jsou hodnoty základní, snížená, zákl. přenesená, sníž. přenesená, nulová." sqref="U205:U21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4"/>
  <sheetViews>
    <sheetView showGridLines="0" workbookViewId="0" topLeftCell="A1">
      <pane ySplit="1" topLeftCell="A157" activePane="bottomLeft" state="frozen"/>
      <selection pane="bottomLeft" activeCell="L98" sqref="L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101</v>
      </c>
      <c r="G1" s="15"/>
      <c r="H1" s="273" t="s">
        <v>102</v>
      </c>
      <c r="I1" s="273"/>
      <c r="J1" s="273"/>
      <c r="K1" s="273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195" t="s">
        <v>7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20" t="s">
        <v>92</v>
      </c>
    </row>
    <row r="3" spans="2:46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23</v>
      </c>
    </row>
    <row r="4" spans="2:46" ht="36.9" customHeight="1">
      <c r="B4" s="24"/>
      <c r="C4" s="197" t="s">
        <v>106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25"/>
      <c r="T4" s="19" t="s">
        <v>13</v>
      </c>
      <c r="AT4" s="20" t="s">
        <v>6</v>
      </c>
    </row>
    <row r="5" spans="2:18" ht="6.9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19</v>
      </c>
      <c r="E6" s="27"/>
      <c r="F6" s="256" t="str">
        <f>'Rekapitulace stavby'!K6</f>
        <v>Tyršova ZŠ a MŠ Praha 5 – Jinonice, U Tyršovy školy 1/430 – generální oprava dešťové kanalizace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7"/>
      <c r="R6" s="25"/>
    </row>
    <row r="7" spans="2:18" s="1" customFormat="1" ht="32.85" customHeight="1">
      <c r="B7" s="36"/>
      <c r="C7" s="37"/>
      <c r="D7" s="30" t="s">
        <v>107</v>
      </c>
      <c r="E7" s="37"/>
      <c r="F7" s="203" t="s">
        <v>382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7"/>
      <c r="R7" s="38"/>
    </row>
    <row r="8" spans="2:18" s="1" customFormat="1" ht="14.4" customHeight="1">
      <c r="B8" s="36"/>
      <c r="C8" s="37"/>
      <c r="D8" s="31" t="s">
        <v>20</v>
      </c>
      <c r="E8" s="37"/>
      <c r="F8" s="29" t="s">
        <v>21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5</v>
      </c>
      <c r="P8" s="37"/>
      <c r="Q8" s="37"/>
      <c r="R8" s="38"/>
    </row>
    <row r="9" spans="2:18" s="1" customFormat="1" ht="14.4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74">
        <f>'Rekapitulace stavby'!AN8</f>
        <v>43595</v>
      </c>
      <c r="P9" s="258"/>
      <c r="Q9" s="37"/>
      <c r="R9" s="38"/>
    </row>
    <row r="10" spans="2:18" s="1" customFormat="1" ht="10.9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201" t="str">
        <f>IF('Rekapitulace stavby'!AN10="","",'Rekapitulace stavby'!AN10)</f>
        <v>00063631</v>
      </c>
      <c r="P11" s="201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201" t="str">
        <f>IF('Rekapitulace stavby'!AN11="","",'Rekapitulace stavby'!AN11)</f>
        <v>CZ00063631</v>
      </c>
      <c r="P12" s="201"/>
      <c r="Q12" s="37"/>
      <c r="R12" s="38"/>
    </row>
    <row r="13" spans="2:18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52" t="str">
        <f>IF('Rekapitulace stavby'!AN13="","",'Rekapitulace stavby'!AN13)</f>
        <v>Vyplň údaj</v>
      </c>
      <c r="P14" s="201"/>
      <c r="Q14" s="37"/>
      <c r="R14" s="38"/>
    </row>
    <row r="15" spans="2:18" s="1" customFormat="1" ht="18" customHeight="1">
      <c r="B15" s="36"/>
      <c r="C15" s="37"/>
      <c r="D15" s="37"/>
      <c r="E15" s="252" t="str">
        <f>IF('Rekapitulace stavby'!E14="","",'Rekapitulace stavby'!E14)</f>
        <v>Vyplň údaj</v>
      </c>
      <c r="F15" s="253"/>
      <c r="G15" s="253"/>
      <c r="H15" s="253"/>
      <c r="I15" s="253"/>
      <c r="J15" s="253"/>
      <c r="K15" s="253"/>
      <c r="L15" s="253"/>
      <c r="M15" s="31" t="s">
        <v>34</v>
      </c>
      <c r="N15" s="37"/>
      <c r="O15" s="252" t="str">
        <f>IF('Rekapitulace stavby'!AN14="","",'Rekapitulace stavby'!AN14)</f>
        <v>Vyplň údaj</v>
      </c>
      <c r="P15" s="201"/>
      <c r="Q15" s="37"/>
      <c r="R15" s="38"/>
    </row>
    <row r="16" spans="2:18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201">
        <f>IF('Rekapitulace stavby'!AN16="","",'Rekapitulace stavby'!AN16)</f>
        <v>12496111</v>
      </c>
      <c r="P17" s="201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201" t="str">
        <f>IF('Rekapitulace stavby'!AN17="","",'Rekapitulace stavby'!AN17)</f>
        <v/>
      </c>
      <c r="P18" s="201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39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201" t="str">
        <f>IF('Rekapitulace stavby'!AN19="","",'Rekapitulace stavby'!AN19)</f>
        <v/>
      </c>
      <c r="P20" s="201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201" t="str">
        <f>IF('Rekapitulace stavby'!AN20="","",'Rekapitulace stavby'!AN20)</f>
        <v/>
      </c>
      <c r="P21" s="201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40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6.5" customHeight="1">
      <c r="B24" s="36"/>
      <c r="C24" s="37"/>
      <c r="D24" s="37"/>
      <c r="E24" s="208" t="s">
        <v>5</v>
      </c>
      <c r="F24" s="208"/>
      <c r="G24" s="208"/>
      <c r="H24" s="208"/>
      <c r="I24" s="208"/>
      <c r="J24" s="208"/>
      <c r="K24" s="208"/>
      <c r="L24" s="208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17" t="s">
        <v>109</v>
      </c>
      <c r="E27" s="37"/>
      <c r="F27" s="37"/>
      <c r="G27" s="37"/>
      <c r="H27" s="37"/>
      <c r="I27" s="37"/>
      <c r="J27" s="37"/>
      <c r="K27" s="37"/>
      <c r="L27" s="37"/>
      <c r="M27" s="209">
        <f>N88</f>
        <v>0</v>
      </c>
      <c r="N27" s="209"/>
      <c r="O27" s="209"/>
      <c r="P27" s="209"/>
      <c r="Q27" s="37"/>
      <c r="R27" s="38"/>
    </row>
    <row r="28" spans="2:18" s="1" customFormat="1" ht="14.4" customHeight="1">
      <c r="B28" s="36"/>
      <c r="C28" s="37"/>
      <c r="D28" s="35" t="s">
        <v>96</v>
      </c>
      <c r="E28" s="37"/>
      <c r="F28" s="37"/>
      <c r="G28" s="37"/>
      <c r="H28" s="37"/>
      <c r="I28" s="37"/>
      <c r="J28" s="37"/>
      <c r="K28" s="37"/>
      <c r="L28" s="37"/>
      <c r="M28" s="209">
        <f>N95</f>
        <v>0</v>
      </c>
      <c r="N28" s="209"/>
      <c r="O28" s="209"/>
      <c r="P28" s="209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43</v>
      </c>
      <c r="E30" s="37"/>
      <c r="F30" s="37"/>
      <c r="G30" s="37"/>
      <c r="H30" s="37"/>
      <c r="I30" s="37"/>
      <c r="J30" s="37"/>
      <c r="K30" s="37"/>
      <c r="L30" s="37"/>
      <c r="M30" s="249">
        <f>ROUND(M27+M28,2)</f>
        <v>0</v>
      </c>
      <c r="N30" s="250"/>
      <c r="O30" s="250"/>
      <c r="P30" s="250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44</v>
      </c>
      <c r="E32" s="43" t="s">
        <v>45</v>
      </c>
      <c r="F32" s="44">
        <v>0.21</v>
      </c>
      <c r="G32" s="119" t="s">
        <v>46</v>
      </c>
      <c r="H32" s="251">
        <f>ROUND((((SUM(BE95:BE102)+SUM(BE120:BE127))+SUM(BE129:BE133))),2)</f>
        <v>0</v>
      </c>
      <c r="I32" s="250"/>
      <c r="J32" s="250"/>
      <c r="K32" s="37"/>
      <c r="L32" s="37"/>
      <c r="M32" s="251">
        <f>ROUND(((ROUND((SUM(BE95:BE102)+SUM(BE120:BE127)),2)*F32)+SUM(BE129:BE133)*F32),2)</f>
        <v>0</v>
      </c>
      <c r="N32" s="250"/>
      <c r="O32" s="250"/>
      <c r="P32" s="250"/>
      <c r="Q32" s="37"/>
      <c r="R32" s="38"/>
    </row>
    <row r="33" spans="2:18" s="1" customFormat="1" ht="14.4" customHeight="1">
      <c r="B33" s="36"/>
      <c r="C33" s="37"/>
      <c r="D33" s="37"/>
      <c r="E33" s="43" t="s">
        <v>47</v>
      </c>
      <c r="F33" s="44">
        <v>0.15</v>
      </c>
      <c r="G33" s="119" t="s">
        <v>46</v>
      </c>
      <c r="H33" s="251">
        <f>ROUND((((SUM(BF95:BF102)+SUM(BF120:BF127))+SUM(BF129:BF133))),2)</f>
        <v>0</v>
      </c>
      <c r="I33" s="250"/>
      <c r="J33" s="250"/>
      <c r="K33" s="37"/>
      <c r="L33" s="37"/>
      <c r="M33" s="251">
        <f>ROUND(((ROUND((SUM(BF95:BF102)+SUM(BF120:BF127)),2)*F33)+SUM(BF129:BF133)*F33),2)</f>
        <v>0</v>
      </c>
      <c r="N33" s="250"/>
      <c r="O33" s="250"/>
      <c r="P33" s="250"/>
      <c r="Q33" s="37"/>
      <c r="R33" s="38"/>
    </row>
    <row r="34" spans="2:18" s="1" customFormat="1" ht="14.4" customHeight="1" hidden="1">
      <c r="B34" s="36"/>
      <c r="C34" s="37"/>
      <c r="D34" s="37"/>
      <c r="E34" s="43" t="s">
        <v>48</v>
      </c>
      <c r="F34" s="44">
        <v>0.21</v>
      </c>
      <c r="G34" s="119" t="s">
        <v>46</v>
      </c>
      <c r="H34" s="251">
        <f>ROUND((((SUM(BG95:BG102)+SUM(BG120:BG127))+SUM(BG129:BG133))),2)</f>
        <v>0</v>
      </c>
      <c r="I34" s="250"/>
      <c r="J34" s="250"/>
      <c r="K34" s="37"/>
      <c r="L34" s="37"/>
      <c r="M34" s="251">
        <v>0</v>
      </c>
      <c r="N34" s="250"/>
      <c r="O34" s="250"/>
      <c r="P34" s="250"/>
      <c r="Q34" s="37"/>
      <c r="R34" s="38"/>
    </row>
    <row r="35" spans="2:18" s="1" customFormat="1" ht="14.4" customHeight="1" hidden="1">
      <c r="B35" s="36"/>
      <c r="C35" s="37"/>
      <c r="D35" s="37"/>
      <c r="E35" s="43" t="s">
        <v>49</v>
      </c>
      <c r="F35" s="44">
        <v>0.15</v>
      </c>
      <c r="G35" s="119" t="s">
        <v>46</v>
      </c>
      <c r="H35" s="251">
        <f>ROUND((((SUM(BH95:BH102)+SUM(BH120:BH127))+SUM(BH129:BH133))),2)</f>
        <v>0</v>
      </c>
      <c r="I35" s="250"/>
      <c r="J35" s="250"/>
      <c r="K35" s="37"/>
      <c r="L35" s="37"/>
      <c r="M35" s="251">
        <v>0</v>
      </c>
      <c r="N35" s="250"/>
      <c r="O35" s="250"/>
      <c r="P35" s="250"/>
      <c r="Q35" s="37"/>
      <c r="R35" s="38"/>
    </row>
    <row r="36" spans="2:18" s="1" customFormat="1" ht="14.4" customHeight="1" hidden="1">
      <c r="B36" s="36"/>
      <c r="C36" s="37"/>
      <c r="D36" s="37"/>
      <c r="E36" s="43" t="s">
        <v>50</v>
      </c>
      <c r="F36" s="44">
        <v>0</v>
      </c>
      <c r="G36" s="119" t="s">
        <v>46</v>
      </c>
      <c r="H36" s="251">
        <f>ROUND((((SUM(BI95:BI102)+SUM(BI120:BI127))+SUM(BI129:BI133))),2)</f>
        <v>0</v>
      </c>
      <c r="I36" s="250"/>
      <c r="J36" s="250"/>
      <c r="K36" s="37"/>
      <c r="L36" s="37"/>
      <c r="M36" s="251">
        <v>0</v>
      </c>
      <c r="N36" s="250"/>
      <c r="O36" s="250"/>
      <c r="P36" s="250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51</v>
      </c>
      <c r="E38" s="76"/>
      <c r="F38" s="76"/>
      <c r="G38" s="121" t="s">
        <v>52</v>
      </c>
      <c r="H38" s="122" t="s">
        <v>53</v>
      </c>
      <c r="I38" s="76"/>
      <c r="J38" s="76"/>
      <c r="K38" s="76"/>
      <c r="L38" s="254">
        <f>SUM(M30:M36)</f>
        <v>0</v>
      </c>
      <c r="M38" s="254"/>
      <c r="N38" s="254"/>
      <c r="O38" s="254"/>
      <c r="P38" s="255"/>
      <c r="Q38" s="115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4">
      <c r="B50" s="36"/>
      <c r="C50" s="37"/>
      <c r="D50" s="51" t="s">
        <v>54</v>
      </c>
      <c r="E50" s="52"/>
      <c r="F50" s="52"/>
      <c r="G50" s="52"/>
      <c r="H50" s="53"/>
      <c r="I50" s="37"/>
      <c r="J50" s="51" t="s">
        <v>55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4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5"/>
    </row>
    <row r="52" spans="2:18" ht="13.5">
      <c r="B52" s="24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5"/>
    </row>
    <row r="53" spans="2:18" ht="13.5">
      <c r="B53" s="24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5"/>
    </row>
    <row r="54" spans="2:18" ht="13.5">
      <c r="B54" s="24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5"/>
    </row>
    <row r="55" spans="2:18" ht="13.5">
      <c r="B55" s="24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5"/>
    </row>
    <row r="56" spans="2:18" ht="13.5">
      <c r="B56" s="24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5"/>
    </row>
    <row r="57" spans="2:18" ht="13.5">
      <c r="B57" s="24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5"/>
    </row>
    <row r="58" spans="2:18" ht="13.5">
      <c r="B58" s="24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5"/>
    </row>
    <row r="59" spans="2:18" s="1" customFormat="1" ht="14.4">
      <c r="B59" s="36"/>
      <c r="C59" s="37"/>
      <c r="D59" s="56" t="s">
        <v>56</v>
      </c>
      <c r="E59" s="57"/>
      <c r="F59" s="57"/>
      <c r="G59" s="58" t="s">
        <v>57</v>
      </c>
      <c r="H59" s="59"/>
      <c r="I59" s="37"/>
      <c r="J59" s="56" t="s">
        <v>56</v>
      </c>
      <c r="K59" s="57"/>
      <c r="L59" s="57"/>
      <c r="M59" s="57"/>
      <c r="N59" s="58" t="s">
        <v>57</v>
      </c>
      <c r="O59" s="57"/>
      <c r="P59" s="59"/>
      <c r="Q59" s="37"/>
      <c r="R59" s="38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4">
      <c r="B61" s="36"/>
      <c r="C61" s="37"/>
      <c r="D61" s="51" t="s">
        <v>58</v>
      </c>
      <c r="E61" s="52"/>
      <c r="F61" s="52"/>
      <c r="G61" s="52"/>
      <c r="H61" s="53"/>
      <c r="I61" s="37"/>
      <c r="J61" s="51" t="s">
        <v>59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4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5"/>
    </row>
    <row r="63" spans="2:18" ht="13.5">
      <c r="B63" s="24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5"/>
    </row>
    <row r="64" spans="2:18" ht="13.5">
      <c r="B64" s="24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5"/>
    </row>
    <row r="65" spans="2:18" ht="13.5">
      <c r="B65" s="24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5"/>
    </row>
    <row r="66" spans="2:18" ht="13.5">
      <c r="B66" s="24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5"/>
    </row>
    <row r="67" spans="2:18" ht="13.5">
      <c r="B67" s="24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5"/>
    </row>
    <row r="68" spans="2:18" ht="13.5">
      <c r="B68" s="24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5"/>
    </row>
    <row r="69" spans="2:18" ht="13.5">
      <c r="B69" s="24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5"/>
    </row>
    <row r="70" spans="2:18" s="1" customFormat="1" ht="14.4">
      <c r="B70" s="36"/>
      <c r="C70" s="37"/>
      <c r="D70" s="56" t="s">
        <v>56</v>
      </c>
      <c r="E70" s="57"/>
      <c r="F70" s="57"/>
      <c r="G70" s="58" t="s">
        <v>57</v>
      </c>
      <c r="H70" s="59"/>
      <c r="I70" s="37"/>
      <c r="J70" s="56" t="s">
        <v>56</v>
      </c>
      <c r="K70" s="57"/>
      <c r="L70" s="57"/>
      <c r="M70" s="57"/>
      <c r="N70" s="58" t="s">
        <v>57</v>
      </c>
      <c r="O70" s="57"/>
      <c r="P70" s="59"/>
      <c r="Q70" s="37"/>
      <c r="R70" s="38"/>
    </row>
    <row r="71" spans="2:18" s="1" customFormat="1" ht="14.4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" customHeight="1">
      <c r="B76" s="36"/>
      <c r="C76" s="197" t="s">
        <v>110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38"/>
    </row>
    <row r="77" spans="2:18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19</v>
      </c>
      <c r="D78" s="37"/>
      <c r="E78" s="37"/>
      <c r="F78" s="256" t="str">
        <f>F6</f>
        <v>Tyršova ZŠ a MŠ Praha 5 – Jinonice, U Tyršovy školy 1/430 – generální oprava dešťové kanalizace</v>
      </c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37"/>
      <c r="R78" s="38"/>
    </row>
    <row r="79" spans="2:18" s="1" customFormat="1" ht="36.9" customHeight="1">
      <c r="B79" s="36"/>
      <c r="C79" s="70" t="s">
        <v>107</v>
      </c>
      <c r="D79" s="37"/>
      <c r="E79" s="37"/>
      <c r="F79" s="220" t="str">
        <f>F7</f>
        <v>02 - VRN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7"/>
      <c r="R79" s="38"/>
    </row>
    <row r="80" spans="2:18" s="1" customFormat="1" ht="6.9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24</v>
      </c>
      <c r="D81" s="37"/>
      <c r="E81" s="37"/>
      <c r="F81" s="29" t="str">
        <f>F9</f>
        <v xml:space="preserve">Praha 5 </v>
      </c>
      <c r="G81" s="37"/>
      <c r="H81" s="37"/>
      <c r="I81" s="37"/>
      <c r="J81" s="37"/>
      <c r="K81" s="31" t="s">
        <v>26</v>
      </c>
      <c r="L81" s="37"/>
      <c r="M81" s="258">
        <f>IF(O9="","",O9)</f>
        <v>43595</v>
      </c>
      <c r="N81" s="258"/>
      <c r="O81" s="258"/>
      <c r="P81" s="258"/>
      <c r="Q81" s="37"/>
      <c r="R81" s="38"/>
    </row>
    <row r="82" spans="2:18" s="1" customFormat="1" ht="6.9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3.2">
      <c r="B83" s="36"/>
      <c r="C83" s="31" t="s">
        <v>31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37</v>
      </c>
      <c r="L83" s="37"/>
      <c r="M83" s="201" t="str">
        <f>E18</f>
        <v xml:space="preserve"> </v>
      </c>
      <c r="N83" s="201"/>
      <c r="O83" s="201"/>
      <c r="P83" s="201"/>
      <c r="Q83" s="201"/>
      <c r="R83" s="38"/>
    </row>
    <row r="84" spans="2:18" s="1" customFormat="1" ht="14.4" customHeight="1">
      <c r="B84" s="36"/>
      <c r="C84" s="31" t="s">
        <v>35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39</v>
      </c>
      <c r="L84" s="37"/>
      <c r="M84" s="201" t="str">
        <f>E21</f>
        <v xml:space="preserve"> </v>
      </c>
      <c r="N84" s="201"/>
      <c r="O84" s="201"/>
      <c r="P84" s="201"/>
      <c r="Q84" s="201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59" t="s">
        <v>111</v>
      </c>
      <c r="D86" s="260"/>
      <c r="E86" s="260"/>
      <c r="F86" s="260"/>
      <c r="G86" s="260"/>
      <c r="H86" s="115"/>
      <c r="I86" s="115"/>
      <c r="J86" s="115"/>
      <c r="K86" s="115"/>
      <c r="L86" s="115"/>
      <c r="M86" s="115"/>
      <c r="N86" s="259" t="s">
        <v>112</v>
      </c>
      <c r="O86" s="260"/>
      <c r="P86" s="260"/>
      <c r="Q86" s="260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113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28">
        <f>N120</f>
        <v>0</v>
      </c>
      <c r="O88" s="261"/>
      <c r="P88" s="261"/>
      <c r="Q88" s="261"/>
      <c r="R88" s="38"/>
      <c r="AU88" s="20" t="s">
        <v>114</v>
      </c>
    </row>
    <row r="89" spans="2:18" s="6" customFormat="1" ht="24.9" customHeight="1">
      <c r="B89" s="124"/>
      <c r="C89" s="125"/>
      <c r="D89" s="126" t="s">
        <v>383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38">
        <f>N121</f>
        <v>0</v>
      </c>
      <c r="O89" s="262"/>
      <c r="P89" s="262"/>
      <c r="Q89" s="262"/>
      <c r="R89" s="127"/>
    </row>
    <row r="90" spans="2:18" s="7" customFormat="1" ht="19.95" customHeight="1">
      <c r="B90" s="128"/>
      <c r="C90" s="129"/>
      <c r="D90" s="103" t="s">
        <v>384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13">
        <f>N122</f>
        <v>0</v>
      </c>
      <c r="O90" s="263"/>
      <c r="P90" s="263"/>
      <c r="Q90" s="263"/>
      <c r="R90" s="130"/>
    </row>
    <row r="91" spans="2:18" s="7" customFormat="1" ht="19.95" customHeight="1">
      <c r="B91" s="128"/>
      <c r="C91" s="129"/>
      <c r="D91" s="103" t="s">
        <v>385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13">
        <f>N124</f>
        <v>0</v>
      </c>
      <c r="O91" s="263"/>
      <c r="P91" s="263"/>
      <c r="Q91" s="263"/>
      <c r="R91" s="130"/>
    </row>
    <row r="92" spans="2:18" s="7" customFormat="1" ht="19.95" customHeight="1">
      <c r="B92" s="128"/>
      <c r="C92" s="129"/>
      <c r="D92" s="103" t="s">
        <v>386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13">
        <f>N126</f>
        <v>0</v>
      </c>
      <c r="O92" s="263"/>
      <c r="P92" s="263"/>
      <c r="Q92" s="263"/>
      <c r="R92" s="130"/>
    </row>
    <row r="93" spans="2:18" s="6" customFormat="1" ht="21.75" customHeight="1">
      <c r="B93" s="124"/>
      <c r="C93" s="125"/>
      <c r="D93" s="126"/>
      <c r="E93" s="125"/>
      <c r="F93" s="125"/>
      <c r="G93" s="125"/>
      <c r="H93" s="125"/>
      <c r="I93" s="125"/>
      <c r="J93" s="125"/>
      <c r="K93" s="125"/>
      <c r="L93" s="125"/>
      <c r="M93" s="125"/>
      <c r="N93" s="237"/>
      <c r="O93" s="262"/>
      <c r="P93" s="262"/>
      <c r="Q93" s="262"/>
      <c r="R93" s="127"/>
    </row>
    <row r="94" spans="2:18" s="1" customFormat="1" ht="21.75" customHeight="1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8"/>
    </row>
    <row r="95" spans="2:21" s="1" customFormat="1" ht="29.25" customHeight="1">
      <c r="B95" s="36"/>
      <c r="C95" s="123" t="s">
        <v>124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261">
        <f>ROUND(N96+N97+N98+N99+N100+N101,2)</f>
        <v>0</v>
      </c>
      <c r="O95" s="264"/>
      <c r="P95" s="264"/>
      <c r="Q95" s="264"/>
      <c r="R95" s="38"/>
      <c r="T95" s="131"/>
      <c r="U95" s="132" t="s">
        <v>44</v>
      </c>
    </row>
    <row r="96" spans="2:65" s="1" customFormat="1" ht="18" customHeight="1">
      <c r="B96" s="133"/>
      <c r="C96" s="134"/>
      <c r="D96" s="287"/>
      <c r="E96" s="287"/>
      <c r="F96" s="287"/>
      <c r="G96" s="287"/>
      <c r="H96" s="287"/>
      <c r="I96" s="288"/>
      <c r="J96" s="288"/>
      <c r="K96" s="288"/>
      <c r="L96" s="288"/>
      <c r="M96" s="288"/>
      <c r="N96" s="289"/>
      <c r="O96" s="289"/>
      <c r="P96" s="289"/>
      <c r="Q96" s="289"/>
      <c r="R96" s="135"/>
      <c r="S96" s="136"/>
      <c r="T96" s="137"/>
      <c r="U96" s="138" t="s">
        <v>45</v>
      </c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9" t="s">
        <v>91</v>
      </c>
      <c r="AZ96" s="136"/>
      <c r="BA96" s="136"/>
      <c r="BB96" s="136"/>
      <c r="BC96" s="136"/>
      <c r="BD96" s="136"/>
      <c r="BE96" s="140">
        <f aca="true" t="shared" si="0" ref="BE96:BE101">IF(U96="základní",N96,0)</f>
        <v>0</v>
      </c>
      <c r="BF96" s="140">
        <f aca="true" t="shared" si="1" ref="BF96:BF101">IF(U96="snížená",N96,0)</f>
        <v>0</v>
      </c>
      <c r="BG96" s="140">
        <f aca="true" t="shared" si="2" ref="BG96:BG101">IF(U96="zákl. přenesená",N96,0)</f>
        <v>0</v>
      </c>
      <c r="BH96" s="140">
        <f aca="true" t="shared" si="3" ref="BH96:BH101">IF(U96="sníž. přenesená",N96,0)</f>
        <v>0</v>
      </c>
      <c r="BI96" s="140">
        <f aca="true" t="shared" si="4" ref="BI96:BI101">IF(U96="nulová",N96,0)</f>
        <v>0</v>
      </c>
      <c r="BJ96" s="139" t="s">
        <v>88</v>
      </c>
      <c r="BK96" s="136"/>
      <c r="BL96" s="136"/>
      <c r="BM96" s="136"/>
    </row>
    <row r="97" spans="2:65" s="1" customFormat="1" ht="18" customHeight="1">
      <c r="B97" s="133"/>
      <c r="C97" s="134"/>
      <c r="D97" s="287"/>
      <c r="E97" s="287"/>
      <c r="F97" s="287"/>
      <c r="G97" s="287"/>
      <c r="H97" s="287"/>
      <c r="I97" s="288"/>
      <c r="J97" s="288"/>
      <c r="K97" s="288"/>
      <c r="L97" s="288"/>
      <c r="M97" s="288"/>
      <c r="N97" s="289"/>
      <c r="O97" s="289"/>
      <c r="P97" s="289"/>
      <c r="Q97" s="289"/>
      <c r="R97" s="135"/>
      <c r="S97" s="136"/>
      <c r="T97" s="137"/>
      <c r="U97" s="138" t="s">
        <v>45</v>
      </c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9" t="s">
        <v>91</v>
      </c>
      <c r="AZ97" s="136"/>
      <c r="BA97" s="136"/>
      <c r="BB97" s="136"/>
      <c r="BC97" s="136"/>
      <c r="BD97" s="136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88</v>
      </c>
      <c r="BK97" s="136"/>
      <c r="BL97" s="136"/>
      <c r="BM97" s="136"/>
    </row>
    <row r="98" spans="2:65" s="1" customFormat="1" ht="18" customHeight="1">
      <c r="B98" s="133"/>
      <c r="C98" s="134"/>
      <c r="D98" s="287"/>
      <c r="E98" s="287"/>
      <c r="F98" s="287"/>
      <c r="G98" s="287"/>
      <c r="H98" s="287"/>
      <c r="I98" s="288"/>
      <c r="J98" s="288"/>
      <c r="K98" s="288"/>
      <c r="L98" s="288"/>
      <c r="M98" s="288"/>
      <c r="N98" s="289"/>
      <c r="O98" s="289"/>
      <c r="P98" s="289"/>
      <c r="Q98" s="289"/>
      <c r="R98" s="135"/>
      <c r="S98" s="136"/>
      <c r="T98" s="137"/>
      <c r="U98" s="138" t="s">
        <v>45</v>
      </c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9" t="s">
        <v>91</v>
      </c>
      <c r="AZ98" s="136"/>
      <c r="BA98" s="136"/>
      <c r="BB98" s="136"/>
      <c r="BC98" s="136"/>
      <c r="BD98" s="136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88</v>
      </c>
      <c r="BK98" s="136"/>
      <c r="BL98" s="136"/>
      <c r="BM98" s="136"/>
    </row>
    <row r="99" spans="2:65" s="1" customFormat="1" ht="18" customHeight="1">
      <c r="B99" s="133"/>
      <c r="C99" s="134"/>
      <c r="D99" s="287"/>
      <c r="E99" s="287"/>
      <c r="F99" s="287"/>
      <c r="G99" s="287"/>
      <c r="H99" s="287"/>
      <c r="I99" s="288"/>
      <c r="J99" s="288"/>
      <c r="K99" s="288"/>
      <c r="L99" s="288"/>
      <c r="M99" s="288"/>
      <c r="N99" s="289"/>
      <c r="O99" s="289"/>
      <c r="P99" s="289"/>
      <c r="Q99" s="289"/>
      <c r="R99" s="135"/>
      <c r="S99" s="136"/>
      <c r="T99" s="137"/>
      <c r="U99" s="138" t="s">
        <v>45</v>
      </c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9" t="s">
        <v>91</v>
      </c>
      <c r="AZ99" s="136"/>
      <c r="BA99" s="136"/>
      <c r="BB99" s="136"/>
      <c r="BC99" s="136"/>
      <c r="BD99" s="136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88</v>
      </c>
      <c r="BK99" s="136"/>
      <c r="BL99" s="136"/>
      <c r="BM99" s="136"/>
    </row>
    <row r="100" spans="2:65" s="1" customFormat="1" ht="18" customHeight="1">
      <c r="B100" s="133"/>
      <c r="C100" s="134"/>
      <c r="D100" s="287"/>
      <c r="E100" s="287"/>
      <c r="F100" s="287"/>
      <c r="G100" s="287"/>
      <c r="H100" s="287"/>
      <c r="I100" s="288"/>
      <c r="J100" s="288"/>
      <c r="K100" s="288"/>
      <c r="L100" s="288"/>
      <c r="M100" s="288"/>
      <c r="N100" s="289"/>
      <c r="O100" s="289"/>
      <c r="P100" s="289"/>
      <c r="Q100" s="289"/>
      <c r="R100" s="135"/>
      <c r="S100" s="136"/>
      <c r="T100" s="137"/>
      <c r="U100" s="138" t="s">
        <v>45</v>
      </c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9" t="s">
        <v>91</v>
      </c>
      <c r="AZ100" s="136"/>
      <c r="BA100" s="136"/>
      <c r="BB100" s="136"/>
      <c r="BC100" s="136"/>
      <c r="BD100" s="136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88</v>
      </c>
      <c r="BK100" s="136"/>
      <c r="BL100" s="136"/>
      <c r="BM100" s="136"/>
    </row>
    <row r="101" spans="2:65" s="1" customFormat="1" ht="18" customHeight="1">
      <c r="B101" s="133"/>
      <c r="C101" s="134"/>
      <c r="D101" s="290"/>
      <c r="E101" s="288"/>
      <c r="F101" s="288"/>
      <c r="G101" s="288"/>
      <c r="H101" s="288"/>
      <c r="I101" s="288"/>
      <c r="J101" s="288"/>
      <c r="K101" s="288"/>
      <c r="L101" s="288"/>
      <c r="M101" s="288"/>
      <c r="N101" s="289"/>
      <c r="O101" s="289"/>
      <c r="P101" s="289"/>
      <c r="Q101" s="289"/>
      <c r="R101" s="135"/>
      <c r="S101" s="136"/>
      <c r="T101" s="141"/>
      <c r="U101" s="142" t="s">
        <v>45</v>
      </c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9" t="s">
        <v>126</v>
      </c>
      <c r="AZ101" s="136"/>
      <c r="BA101" s="136"/>
      <c r="BB101" s="136"/>
      <c r="BC101" s="136"/>
      <c r="BD101" s="136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88</v>
      </c>
      <c r="BK101" s="136"/>
      <c r="BL101" s="136"/>
      <c r="BM101" s="136"/>
    </row>
    <row r="102" spans="2:18" s="1" customFormat="1" ht="13.5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2:18" s="1" customFormat="1" ht="29.25" customHeight="1">
      <c r="B103" s="36"/>
      <c r="C103" s="114" t="s">
        <v>100</v>
      </c>
      <c r="D103" s="115"/>
      <c r="E103" s="115"/>
      <c r="F103" s="115"/>
      <c r="G103" s="115"/>
      <c r="H103" s="115"/>
      <c r="I103" s="115"/>
      <c r="J103" s="115"/>
      <c r="K103" s="115"/>
      <c r="L103" s="212">
        <f>ROUND(SUM(N88+N95),2)</f>
        <v>0</v>
      </c>
      <c r="M103" s="212"/>
      <c r="N103" s="212"/>
      <c r="O103" s="212"/>
      <c r="P103" s="212"/>
      <c r="Q103" s="212"/>
      <c r="R103" s="38"/>
    </row>
    <row r="104" spans="2:18" s="1" customFormat="1" ht="6.9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2"/>
    </row>
    <row r="108" spans="2:18" s="1" customFormat="1" ht="6.9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5"/>
    </row>
    <row r="109" spans="2:18" s="1" customFormat="1" ht="36.9" customHeight="1">
      <c r="B109" s="36"/>
      <c r="C109" s="197" t="s">
        <v>127</v>
      </c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38"/>
    </row>
    <row r="110" spans="2:18" s="1" customFormat="1" ht="6.9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18" s="1" customFormat="1" ht="30" customHeight="1">
      <c r="B111" s="36"/>
      <c r="C111" s="31" t="s">
        <v>19</v>
      </c>
      <c r="D111" s="37"/>
      <c r="E111" s="37"/>
      <c r="F111" s="256" t="str">
        <f>F6</f>
        <v>Tyršova ZŠ a MŠ Praha 5 – Jinonice, U Tyršovy školy 1/430 – generální oprava dešťové kanalizace</v>
      </c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37"/>
      <c r="R111" s="38"/>
    </row>
    <row r="112" spans="2:18" s="1" customFormat="1" ht="36.9" customHeight="1">
      <c r="B112" s="36"/>
      <c r="C112" s="70" t="s">
        <v>107</v>
      </c>
      <c r="D112" s="37"/>
      <c r="E112" s="37"/>
      <c r="F112" s="220" t="str">
        <f>F7</f>
        <v>02 - VRN</v>
      </c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37"/>
      <c r="R112" s="38"/>
    </row>
    <row r="113" spans="2:18" s="1" customFormat="1" ht="6.9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8" customHeight="1">
      <c r="B114" s="36"/>
      <c r="C114" s="31" t="s">
        <v>24</v>
      </c>
      <c r="D114" s="37"/>
      <c r="E114" s="37"/>
      <c r="F114" s="29" t="str">
        <f>F9</f>
        <v xml:space="preserve">Praha 5 </v>
      </c>
      <c r="G114" s="37"/>
      <c r="H114" s="37"/>
      <c r="I114" s="37"/>
      <c r="J114" s="37"/>
      <c r="K114" s="31" t="s">
        <v>26</v>
      </c>
      <c r="L114" s="37"/>
      <c r="M114" s="258">
        <f>IF(O9="","",O9)</f>
        <v>43595</v>
      </c>
      <c r="N114" s="258"/>
      <c r="O114" s="258"/>
      <c r="P114" s="258"/>
      <c r="Q114" s="37"/>
      <c r="R114" s="38"/>
    </row>
    <row r="115" spans="2:18" s="1" customFormat="1" ht="6.9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3.2">
      <c r="B116" s="36"/>
      <c r="C116" s="31" t="s">
        <v>31</v>
      </c>
      <c r="D116" s="37"/>
      <c r="E116" s="37"/>
      <c r="F116" s="29" t="str">
        <f>E12</f>
        <v xml:space="preserve"> </v>
      </c>
      <c r="G116" s="37"/>
      <c r="H116" s="37"/>
      <c r="I116" s="37"/>
      <c r="J116" s="37"/>
      <c r="K116" s="31" t="s">
        <v>37</v>
      </c>
      <c r="L116" s="37"/>
      <c r="M116" s="201" t="str">
        <f>E18</f>
        <v xml:space="preserve"> </v>
      </c>
      <c r="N116" s="201"/>
      <c r="O116" s="201"/>
      <c r="P116" s="201"/>
      <c r="Q116" s="201"/>
      <c r="R116" s="38"/>
    </row>
    <row r="117" spans="2:18" s="1" customFormat="1" ht="14.4" customHeight="1">
      <c r="B117" s="36"/>
      <c r="C117" s="31" t="s">
        <v>35</v>
      </c>
      <c r="D117" s="37"/>
      <c r="E117" s="37"/>
      <c r="F117" s="29" t="str">
        <f>IF(E15="","",E15)</f>
        <v>Vyplň údaj</v>
      </c>
      <c r="G117" s="37"/>
      <c r="H117" s="37"/>
      <c r="I117" s="37"/>
      <c r="J117" s="37"/>
      <c r="K117" s="31" t="s">
        <v>39</v>
      </c>
      <c r="L117" s="37"/>
      <c r="M117" s="201" t="str">
        <f>E21</f>
        <v xml:space="preserve"> </v>
      </c>
      <c r="N117" s="201"/>
      <c r="O117" s="201"/>
      <c r="P117" s="201"/>
      <c r="Q117" s="201"/>
      <c r="R117" s="38"/>
    </row>
    <row r="118" spans="2:18" s="1" customFormat="1" ht="10.3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27" s="8" customFormat="1" ht="29.25" customHeight="1">
      <c r="B119" s="143"/>
      <c r="C119" s="144" t="s">
        <v>128</v>
      </c>
      <c r="D119" s="145" t="s">
        <v>129</v>
      </c>
      <c r="E119" s="145" t="s">
        <v>62</v>
      </c>
      <c r="F119" s="265" t="s">
        <v>130</v>
      </c>
      <c r="G119" s="265"/>
      <c r="H119" s="265"/>
      <c r="I119" s="265"/>
      <c r="J119" s="145" t="s">
        <v>131</v>
      </c>
      <c r="K119" s="145" t="s">
        <v>132</v>
      </c>
      <c r="L119" s="265" t="s">
        <v>133</v>
      </c>
      <c r="M119" s="265"/>
      <c r="N119" s="265" t="s">
        <v>112</v>
      </c>
      <c r="O119" s="265"/>
      <c r="P119" s="265"/>
      <c r="Q119" s="270"/>
      <c r="R119" s="146"/>
      <c r="T119" s="77" t="s">
        <v>134</v>
      </c>
      <c r="U119" s="78" t="s">
        <v>44</v>
      </c>
      <c r="V119" s="78" t="s">
        <v>135</v>
      </c>
      <c r="W119" s="78" t="s">
        <v>136</v>
      </c>
      <c r="X119" s="78" t="s">
        <v>137</v>
      </c>
      <c r="Y119" s="78" t="s">
        <v>138</v>
      </c>
      <c r="Z119" s="78" t="s">
        <v>139</v>
      </c>
      <c r="AA119" s="79" t="s">
        <v>140</v>
      </c>
    </row>
    <row r="120" spans="2:63" s="1" customFormat="1" ht="29.25" customHeight="1">
      <c r="B120" s="36"/>
      <c r="C120" s="81" t="s">
        <v>109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271">
        <f>BK120</f>
        <v>0</v>
      </c>
      <c r="O120" s="272"/>
      <c r="P120" s="272"/>
      <c r="Q120" s="272"/>
      <c r="R120" s="38"/>
      <c r="T120" s="80"/>
      <c r="U120" s="52"/>
      <c r="V120" s="52"/>
      <c r="W120" s="147">
        <f>W121+W128</f>
        <v>0</v>
      </c>
      <c r="X120" s="52"/>
      <c r="Y120" s="147">
        <f>Y121+Y128</f>
        <v>0</v>
      </c>
      <c r="Z120" s="52"/>
      <c r="AA120" s="148">
        <f>AA121+AA128</f>
        <v>0</v>
      </c>
      <c r="AT120" s="20" t="s">
        <v>79</v>
      </c>
      <c r="AU120" s="20" t="s">
        <v>114</v>
      </c>
      <c r="BK120" s="149">
        <f>BK121+BK128</f>
        <v>0</v>
      </c>
    </row>
    <row r="121" spans="2:63" s="9" customFormat="1" ht="37.35" customHeight="1">
      <c r="B121" s="150"/>
      <c r="C121" s="151"/>
      <c r="D121" s="152" t="s">
        <v>383</v>
      </c>
      <c r="E121" s="152"/>
      <c r="F121" s="152"/>
      <c r="G121" s="152"/>
      <c r="H121" s="152"/>
      <c r="I121" s="152"/>
      <c r="J121" s="152"/>
      <c r="K121" s="152"/>
      <c r="L121" s="152"/>
      <c r="M121" s="152"/>
      <c r="N121" s="237">
        <f>BK121</f>
        <v>0</v>
      </c>
      <c r="O121" s="238"/>
      <c r="P121" s="238"/>
      <c r="Q121" s="238"/>
      <c r="R121" s="153"/>
      <c r="T121" s="154"/>
      <c r="U121" s="151"/>
      <c r="V121" s="151"/>
      <c r="W121" s="155">
        <f>W122+W124+W126</f>
        <v>0</v>
      </c>
      <c r="X121" s="151"/>
      <c r="Y121" s="155">
        <f>Y122+Y124+Y126</f>
        <v>0</v>
      </c>
      <c r="Z121" s="151"/>
      <c r="AA121" s="156">
        <f>AA122+AA124+AA126</f>
        <v>0</v>
      </c>
      <c r="AR121" s="157" t="s">
        <v>160</v>
      </c>
      <c r="AT121" s="158" t="s">
        <v>79</v>
      </c>
      <c r="AU121" s="158" t="s">
        <v>80</v>
      </c>
      <c r="AY121" s="157" t="s">
        <v>141</v>
      </c>
      <c r="BK121" s="159">
        <f>BK122+BK124+BK126</f>
        <v>0</v>
      </c>
    </row>
    <row r="122" spans="2:63" s="9" customFormat="1" ht="19.95" customHeight="1">
      <c r="B122" s="150"/>
      <c r="C122" s="151"/>
      <c r="D122" s="160" t="s">
        <v>384</v>
      </c>
      <c r="E122" s="160"/>
      <c r="F122" s="160"/>
      <c r="G122" s="160"/>
      <c r="H122" s="160"/>
      <c r="I122" s="160"/>
      <c r="J122" s="160"/>
      <c r="K122" s="160"/>
      <c r="L122" s="160"/>
      <c r="M122" s="160"/>
      <c r="N122" s="239">
        <f>BK122</f>
        <v>0</v>
      </c>
      <c r="O122" s="240"/>
      <c r="P122" s="240"/>
      <c r="Q122" s="240"/>
      <c r="R122" s="153"/>
      <c r="T122" s="154"/>
      <c r="U122" s="151"/>
      <c r="V122" s="151"/>
      <c r="W122" s="155">
        <f>W123</f>
        <v>0</v>
      </c>
      <c r="X122" s="151"/>
      <c r="Y122" s="155">
        <f>Y123</f>
        <v>0</v>
      </c>
      <c r="Z122" s="151"/>
      <c r="AA122" s="156">
        <f>AA123</f>
        <v>0</v>
      </c>
      <c r="AR122" s="157" t="s">
        <v>160</v>
      </c>
      <c r="AT122" s="158" t="s">
        <v>79</v>
      </c>
      <c r="AU122" s="158" t="s">
        <v>88</v>
      </c>
      <c r="AY122" s="157" t="s">
        <v>141</v>
      </c>
      <c r="BK122" s="159">
        <f>BK123</f>
        <v>0</v>
      </c>
    </row>
    <row r="123" spans="2:65" s="1" customFormat="1" ht="16.5" customHeight="1">
      <c r="B123" s="133"/>
      <c r="C123" s="161" t="s">
        <v>88</v>
      </c>
      <c r="D123" s="161" t="s">
        <v>142</v>
      </c>
      <c r="E123" s="162" t="s">
        <v>387</v>
      </c>
      <c r="F123" s="236" t="s">
        <v>125</v>
      </c>
      <c r="G123" s="236"/>
      <c r="H123" s="236"/>
      <c r="I123" s="236"/>
      <c r="J123" s="163" t="s">
        <v>307</v>
      </c>
      <c r="K123" s="164">
        <v>1</v>
      </c>
      <c r="L123" s="234"/>
      <c r="M123" s="234"/>
      <c r="N123" s="235">
        <f>ROUND(L123*K123,2)</f>
        <v>0</v>
      </c>
      <c r="O123" s="235"/>
      <c r="P123" s="235"/>
      <c r="Q123" s="235"/>
      <c r="R123" s="135"/>
      <c r="T123" s="165" t="s">
        <v>5</v>
      </c>
      <c r="U123" s="45" t="s">
        <v>45</v>
      </c>
      <c r="V123" s="37"/>
      <c r="W123" s="166">
        <f>V123*K123</f>
        <v>0</v>
      </c>
      <c r="X123" s="166">
        <v>0</v>
      </c>
      <c r="Y123" s="166">
        <f>X123*K123</f>
        <v>0</v>
      </c>
      <c r="Z123" s="166">
        <v>0</v>
      </c>
      <c r="AA123" s="167">
        <f>Z123*K123</f>
        <v>0</v>
      </c>
      <c r="AR123" s="20" t="s">
        <v>388</v>
      </c>
      <c r="AT123" s="20" t="s">
        <v>142</v>
      </c>
      <c r="AU123" s="20" t="s">
        <v>23</v>
      </c>
      <c r="AY123" s="20" t="s">
        <v>141</v>
      </c>
      <c r="BE123" s="107">
        <f>IF(U123="základní",N123,0)</f>
        <v>0</v>
      </c>
      <c r="BF123" s="107">
        <f>IF(U123="snížená",N123,0)</f>
        <v>0</v>
      </c>
      <c r="BG123" s="107">
        <f>IF(U123="zákl. přenesená",N123,0)</f>
        <v>0</v>
      </c>
      <c r="BH123" s="107">
        <f>IF(U123="sníž. přenesená",N123,0)</f>
        <v>0</v>
      </c>
      <c r="BI123" s="107">
        <f>IF(U123="nulová",N123,0)</f>
        <v>0</v>
      </c>
      <c r="BJ123" s="20" t="s">
        <v>88</v>
      </c>
      <c r="BK123" s="107">
        <f>ROUND(L123*K123,2)</f>
        <v>0</v>
      </c>
      <c r="BL123" s="20" t="s">
        <v>388</v>
      </c>
      <c r="BM123" s="20" t="s">
        <v>389</v>
      </c>
    </row>
    <row r="124" spans="2:63" s="9" customFormat="1" ht="29.85" customHeight="1">
      <c r="B124" s="150"/>
      <c r="C124" s="151"/>
      <c r="D124" s="160" t="s">
        <v>385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46">
        <f>BK124</f>
        <v>0</v>
      </c>
      <c r="O124" s="247"/>
      <c r="P124" s="247"/>
      <c r="Q124" s="247"/>
      <c r="R124" s="153"/>
      <c r="T124" s="154"/>
      <c r="U124" s="151"/>
      <c r="V124" s="151"/>
      <c r="W124" s="155">
        <f>W125</f>
        <v>0</v>
      </c>
      <c r="X124" s="151"/>
      <c r="Y124" s="155">
        <f>Y125</f>
        <v>0</v>
      </c>
      <c r="Z124" s="151"/>
      <c r="AA124" s="156">
        <f>AA125</f>
        <v>0</v>
      </c>
      <c r="AR124" s="157" t="s">
        <v>160</v>
      </c>
      <c r="AT124" s="158" t="s">
        <v>79</v>
      </c>
      <c r="AU124" s="158" t="s">
        <v>88</v>
      </c>
      <c r="AY124" s="157" t="s">
        <v>141</v>
      </c>
      <c r="BK124" s="159">
        <f>BK125</f>
        <v>0</v>
      </c>
    </row>
    <row r="125" spans="2:65" s="1" customFormat="1" ht="16.5" customHeight="1">
      <c r="B125" s="133"/>
      <c r="C125" s="161" t="s">
        <v>23</v>
      </c>
      <c r="D125" s="161" t="s">
        <v>142</v>
      </c>
      <c r="E125" s="162" t="s">
        <v>390</v>
      </c>
      <c r="F125" s="236" t="s">
        <v>391</v>
      </c>
      <c r="G125" s="236"/>
      <c r="H125" s="236"/>
      <c r="I125" s="236"/>
      <c r="J125" s="163" t="s">
        <v>307</v>
      </c>
      <c r="K125" s="164">
        <v>1</v>
      </c>
      <c r="L125" s="234"/>
      <c r="M125" s="234"/>
      <c r="N125" s="235">
        <f>ROUND(L125*K125,2)</f>
        <v>0</v>
      </c>
      <c r="O125" s="235"/>
      <c r="P125" s="235"/>
      <c r="Q125" s="235"/>
      <c r="R125" s="135"/>
      <c r="T125" s="165" t="s">
        <v>5</v>
      </c>
      <c r="U125" s="45" t="s">
        <v>45</v>
      </c>
      <c r="V125" s="37"/>
      <c r="W125" s="166">
        <f>V125*K125</f>
        <v>0</v>
      </c>
      <c r="X125" s="166">
        <v>0</v>
      </c>
      <c r="Y125" s="166">
        <f>X125*K125</f>
        <v>0</v>
      </c>
      <c r="Z125" s="166">
        <v>0</v>
      </c>
      <c r="AA125" s="167">
        <f>Z125*K125</f>
        <v>0</v>
      </c>
      <c r="AR125" s="20" t="s">
        <v>388</v>
      </c>
      <c r="AT125" s="20" t="s">
        <v>142</v>
      </c>
      <c r="AU125" s="20" t="s">
        <v>23</v>
      </c>
      <c r="AY125" s="20" t="s">
        <v>141</v>
      </c>
      <c r="BE125" s="107">
        <f>IF(U125="základní",N125,0)</f>
        <v>0</v>
      </c>
      <c r="BF125" s="107">
        <f>IF(U125="snížená",N125,0)</f>
        <v>0</v>
      </c>
      <c r="BG125" s="107">
        <f>IF(U125="zákl. přenesená",N125,0)</f>
        <v>0</v>
      </c>
      <c r="BH125" s="107">
        <f>IF(U125="sníž. přenesená",N125,0)</f>
        <v>0</v>
      </c>
      <c r="BI125" s="107">
        <f>IF(U125="nulová",N125,0)</f>
        <v>0</v>
      </c>
      <c r="BJ125" s="20" t="s">
        <v>88</v>
      </c>
      <c r="BK125" s="107">
        <f>ROUND(L125*K125,2)</f>
        <v>0</v>
      </c>
      <c r="BL125" s="20" t="s">
        <v>388</v>
      </c>
      <c r="BM125" s="20" t="s">
        <v>392</v>
      </c>
    </row>
    <row r="126" spans="2:63" s="9" customFormat="1" ht="29.85" customHeight="1">
      <c r="B126" s="150"/>
      <c r="C126" s="151"/>
      <c r="D126" s="160" t="s">
        <v>386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46">
        <f>BK126</f>
        <v>0</v>
      </c>
      <c r="O126" s="247"/>
      <c r="P126" s="247"/>
      <c r="Q126" s="247"/>
      <c r="R126" s="153"/>
      <c r="T126" s="154"/>
      <c r="U126" s="151"/>
      <c r="V126" s="151"/>
      <c r="W126" s="155">
        <f>W127</f>
        <v>0</v>
      </c>
      <c r="X126" s="151"/>
      <c r="Y126" s="155">
        <f>Y127</f>
        <v>0</v>
      </c>
      <c r="Z126" s="151"/>
      <c r="AA126" s="156">
        <f>AA127</f>
        <v>0</v>
      </c>
      <c r="AR126" s="157" t="s">
        <v>160</v>
      </c>
      <c r="AT126" s="158" t="s">
        <v>79</v>
      </c>
      <c r="AU126" s="158" t="s">
        <v>88</v>
      </c>
      <c r="AY126" s="157" t="s">
        <v>141</v>
      </c>
      <c r="BK126" s="159">
        <f>BK127</f>
        <v>0</v>
      </c>
    </row>
    <row r="127" spans="2:65" s="1" customFormat="1" ht="16.5" customHeight="1">
      <c r="B127" s="133"/>
      <c r="C127" s="161" t="s">
        <v>152</v>
      </c>
      <c r="D127" s="161" t="s">
        <v>142</v>
      </c>
      <c r="E127" s="162" t="s">
        <v>393</v>
      </c>
      <c r="F127" s="236" t="s">
        <v>394</v>
      </c>
      <c r="G127" s="236"/>
      <c r="H127" s="236"/>
      <c r="I127" s="236"/>
      <c r="J127" s="163" t="s">
        <v>307</v>
      </c>
      <c r="K127" s="164">
        <v>1</v>
      </c>
      <c r="L127" s="234"/>
      <c r="M127" s="234"/>
      <c r="N127" s="235">
        <f>ROUND(L127*K127,2)</f>
        <v>0</v>
      </c>
      <c r="O127" s="235"/>
      <c r="P127" s="235"/>
      <c r="Q127" s="235"/>
      <c r="R127" s="135"/>
      <c r="T127" s="165" t="s">
        <v>5</v>
      </c>
      <c r="U127" s="45" t="s">
        <v>45</v>
      </c>
      <c r="V127" s="37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20" t="s">
        <v>388</v>
      </c>
      <c r="AT127" s="20" t="s">
        <v>142</v>
      </c>
      <c r="AU127" s="20" t="s">
        <v>23</v>
      </c>
      <c r="AY127" s="20" t="s">
        <v>141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20" t="s">
        <v>88</v>
      </c>
      <c r="BK127" s="107">
        <f>ROUND(L127*K127,2)</f>
        <v>0</v>
      </c>
      <c r="BL127" s="20" t="s">
        <v>388</v>
      </c>
      <c r="BM127" s="20" t="s">
        <v>395</v>
      </c>
    </row>
    <row r="128" spans="2:63" s="1" customFormat="1" ht="49.95" customHeight="1">
      <c r="B128" s="36"/>
      <c r="C128" s="37"/>
      <c r="D128" s="152"/>
      <c r="E128" s="37"/>
      <c r="F128" s="37"/>
      <c r="G128" s="37"/>
      <c r="H128" s="37"/>
      <c r="I128" s="37"/>
      <c r="J128" s="37"/>
      <c r="K128" s="37"/>
      <c r="L128" s="37"/>
      <c r="M128" s="37"/>
      <c r="N128" s="278"/>
      <c r="O128" s="279"/>
      <c r="P128" s="279"/>
      <c r="Q128" s="279"/>
      <c r="R128" s="38"/>
      <c r="T128" s="188"/>
      <c r="U128" s="37"/>
      <c r="V128" s="37"/>
      <c r="W128" s="37"/>
      <c r="X128" s="37"/>
      <c r="Y128" s="37"/>
      <c r="Z128" s="37"/>
      <c r="AA128" s="75"/>
      <c r="AT128" s="20" t="s">
        <v>79</v>
      </c>
      <c r="AU128" s="20" t="s">
        <v>80</v>
      </c>
      <c r="AY128" s="20" t="s">
        <v>381</v>
      </c>
      <c r="BK128" s="107">
        <f>SUM(BK129:BK133)</f>
        <v>0</v>
      </c>
    </row>
    <row r="129" spans="2:63" s="1" customFormat="1" ht="22.35" customHeight="1">
      <c r="B129" s="36"/>
      <c r="C129" s="280"/>
      <c r="D129" s="280"/>
      <c r="E129" s="281"/>
      <c r="F129" s="282"/>
      <c r="G129" s="282"/>
      <c r="H129" s="282"/>
      <c r="I129" s="282"/>
      <c r="J129" s="283"/>
      <c r="K129" s="284"/>
      <c r="L129" s="285"/>
      <c r="M129" s="286"/>
      <c r="N129" s="286"/>
      <c r="O129" s="286"/>
      <c r="P129" s="286"/>
      <c r="Q129" s="286"/>
      <c r="R129" s="38"/>
      <c r="T129" s="165" t="s">
        <v>5</v>
      </c>
      <c r="U129" s="189" t="s">
        <v>45</v>
      </c>
      <c r="V129" s="37"/>
      <c r="W129" s="37"/>
      <c r="X129" s="37"/>
      <c r="Y129" s="37"/>
      <c r="Z129" s="37"/>
      <c r="AA129" s="75"/>
      <c r="AT129" s="20" t="s">
        <v>381</v>
      </c>
      <c r="AU129" s="20" t="s">
        <v>88</v>
      </c>
      <c r="AY129" s="20" t="s">
        <v>381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20" t="s">
        <v>88</v>
      </c>
      <c r="BK129" s="107">
        <f>L129*K129</f>
        <v>0</v>
      </c>
    </row>
    <row r="130" spans="2:63" s="1" customFormat="1" ht="22.35" customHeight="1">
      <c r="B130" s="36"/>
      <c r="C130" s="280"/>
      <c r="D130" s="280"/>
      <c r="E130" s="281"/>
      <c r="F130" s="282"/>
      <c r="G130" s="282"/>
      <c r="H130" s="282"/>
      <c r="I130" s="282"/>
      <c r="J130" s="283"/>
      <c r="K130" s="284"/>
      <c r="L130" s="285"/>
      <c r="M130" s="286"/>
      <c r="N130" s="286"/>
      <c r="O130" s="286"/>
      <c r="P130" s="286"/>
      <c r="Q130" s="286"/>
      <c r="R130" s="38"/>
      <c r="T130" s="165" t="s">
        <v>5</v>
      </c>
      <c r="U130" s="189" t="s">
        <v>45</v>
      </c>
      <c r="V130" s="37"/>
      <c r="W130" s="37"/>
      <c r="X130" s="37"/>
      <c r="Y130" s="37"/>
      <c r="Z130" s="37"/>
      <c r="AA130" s="75"/>
      <c r="AT130" s="20" t="s">
        <v>381</v>
      </c>
      <c r="AU130" s="20" t="s">
        <v>88</v>
      </c>
      <c r="AY130" s="20" t="s">
        <v>381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20" t="s">
        <v>88</v>
      </c>
      <c r="BK130" s="107">
        <f>L130*K130</f>
        <v>0</v>
      </c>
    </row>
    <row r="131" spans="2:63" s="1" customFormat="1" ht="22.35" customHeight="1">
      <c r="B131" s="36"/>
      <c r="C131" s="280"/>
      <c r="D131" s="280"/>
      <c r="E131" s="281"/>
      <c r="F131" s="282"/>
      <c r="G131" s="282"/>
      <c r="H131" s="282"/>
      <c r="I131" s="282"/>
      <c r="J131" s="283"/>
      <c r="K131" s="284"/>
      <c r="L131" s="285"/>
      <c r="M131" s="286"/>
      <c r="N131" s="286"/>
      <c r="O131" s="286"/>
      <c r="P131" s="286"/>
      <c r="Q131" s="286"/>
      <c r="R131" s="38"/>
      <c r="T131" s="165" t="s">
        <v>5</v>
      </c>
      <c r="U131" s="189" t="s">
        <v>45</v>
      </c>
      <c r="V131" s="37"/>
      <c r="W131" s="37"/>
      <c r="X131" s="37"/>
      <c r="Y131" s="37"/>
      <c r="Z131" s="37"/>
      <c r="AA131" s="75"/>
      <c r="AT131" s="20" t="s">
        <v>381</v>
      </c>
      <c r="AU131" s="20" t="s">
        <v>88</v>
      </c>
      <c r="AY131" s="20" t="s">
        <v>381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20" t="s">
        <v>88</v>
      </c>
      <c r="BK131" s="107">
        <f>L131*K131</f>
        <v>0</v>
      </c>
    </row>
    <row r="132" spans="2:63" s="1" customFormat="1" ht="22.35" customHeight="1">
      <c r="B132" s="36"/>
      <c r="C132" s="280"/>
      <c r="D132" s="280"/>
      <c r="E132" s="281"/>
      <c r="F132" s="282"/>
      <c r="G132" s="282"/>
      <c r="H132" s="282"/>
      <c r="I132" s="282"/>
      <c r="J132" s="283"/>
      <c r="K132" s="284"/>
      <c r="L132" s="285"/>
      <c r="M132" s="286"/>
      <c r="N132" s="286"/>
      <c r="O132" s="286"/>
      <c r="P132" s="286"/>
      <c r="Q132" s="286"/>
      <c r="R132" s="38"/>
      <c r="T132" s="165" t="s">
        <v>5</v>
      </c>
      <c r="U132" s="189" t="s">
        <v>45</v>
      </c>
      <c r="V132" s="37"/>
      <c r="W132" s="37"/>
      <c r="X132" s="37"/>
      <c r="Y132" s="37"/>
      <c r="Z132" s="37"/>
      <c r="AA132" s="75"/>
      <c r="AT132" s="20" t="s">
        <v>381</v>
      </c>
      <c r="AU132" s="20" t="s">
        <v>88</v>
      </c>
      <c r="AY132" s="20" t="s">
        <v>381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20" t="s">
        <v>88</v>
      </c>
      <c r="BK132" s="107">
        <f>L132*K132</f>
        <v>0</v>
      </c>
    </row>
    <row r="133" spans="2:63" s="1" customFormat="1" ht="22.35" customHeight="1">
      <c r="B133" s="36"/>
      <c r="C133" s="280"/>
      <c r="D133" s="280"/>
      <c r="E133" s="281"/>
      <c r="F133" s="282"/>
      <c r="G133" s="282"/>
      <c r="H133" s="282"/>
      <c r="I133" s="282"/>
      <c r="J133" s="283"/>
      <c r="K133" s="284"/>
      <c r="L133" s="285"/>
      <c r="M133" s="286"/>
      <c r="N133" s="286"/>
      <c r="O133" s="286"/>
      <c r="P133" s="286"/>
      <c r="Q133" s="286"/>
      <c r="R133" s="38"/>
      <c r="T133" s="165" t="s">
        <v>5</v>
      </c>
      <c r="U133" s="189" t="s">
        <v>45</v>
      </c>
      <c r="V133" s="57"/>
      <c r="W133" s="57"/>
      <c r="X133" s="57"/>
      <c r="Y133" s="57"/>
      <c r="Z133" s="57"/>
      <c r="AA133" s="59"/>
      <c r="AT133" s="20" t="s">
        <v>381</v>
      </c>
      <c r="AU133" s="20" t="s">
        <v>88</v>
      </c>
      <c r="AY133" s="20" t="s">
        <v>381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20" t="s">
        <v>88</v>
      </c>
      <c r="BK133" s="107">
        <f>L133*K133</f>
        <v>0</v>
      </c>
    </row>
    <row r="134" spans="2:18" s="1" customFormat="1" ht="6.9" customHeight="1"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</row>
  </sheetData>
  <mergeCells count="97">
    <mergeCell ref="O17:P17"/>
    <mergeCell ref="O18:P18"/>
    <mergeCell ref="O20:P20"/>
    <mergeCell ref="O21:P21"/>
    <mergeCell ref="O9:P9"/>
    <mergeCell ref="O11:P11"/>
    <mergeCell ref="O12:P12"/>
    <mergeCell ref="O14:P14"/>
    <mergeCell ref="E15:L15"/>
    <mergeCell ref="O15:P15"/>
    <mergeCell ref="H1:K1"/>
    <mergeCell ref="C2:Q2"/>
    <mergeCell ref="C4:Q4"/>
    <mergeCell ref="F6:P6"/>
    <mergeCell ref="F7:P7"/>
    <mergeCell ref="F123:I123"/>
    <mergeCell ref="L123:M123"/>
    <mergeCell ref="N123:Q123"/>
    <mergeCell ref="N125:Q125"/>
    <mergeCell ref="N127:Q127"/>
    <mergeCell ref="N124:Q124"/>
    <mergeCell ref="N126:Q126"/>
    <mergeCell ref="N120:Q120"/>
    <mergeCell ref="N121:Q121"/>
    <mergeCell ref="L133:M133"/>
    <mergeCell ref="L125:M125"/>
    <mergeCell ref="L127:M127"/>
    <mergeCell ref="L129:M129"/>
    <mergeCell ref="L130:M130"/>
    <mergeCell ref="L131:M131"/>
    <mergeCell ref="L132:M132"/>
    <mergeCell ref="N129:Q129"/>
    <mergeCell ref="N130:Q130"/>
    <mergeCell ref="N131:Q131"/>
    <mergeCell ref="N132:Q132"/>
    <mergeCell ref="N133:Q133"/>
    <mergeCell ref="N122:Q122"/>
    <mergeCell ref="N128:Q128"/>
    <mergeCell ref="M116:Q116"/>
    <mergeCell ref="M117:Q117"/>
    <mergeCell ref="F119:I119"/>
    <mergeCell ref="L119:M119"/>
    <mergeCell ref="N119:Q119"/>
    <mergeCell ref="N101:Q101"/>
    <mergeCell ref="L103:Q103"/>
    <mergeCell ref="C109:Q109"/>
    <mergeCell ref="M114:P114"/>
    <mergeCell ref="F111:P111"/>
    <mergeCell ref="F112:P112"/>
    <mergeCell ref="D98:H98"/>
    <mergeCell ref="N98:Q98"/>
    <mergeCell ref="D99:H99"/>
    <mergeCell ref="N99:Q99"/>
    <mergeCell ref="D100:H100"/>
    <mergeCell ref="N100:Q100"/>
    <mergeCell ref="N93:Q93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2:Q92"/>
    <mergeCell ref="M81:P81"/>
    <mergeCell ref="M83:Q83"/>
    <mergeCell ref="M84:Q84"/>
    <mergeCell ref="C86:G86"/>
    <mergeCell ref="N86:Q86"/>
    <mergeCell ref="M36:P36"/>
    <mergeCell ref="L38:P38"/>
    <mergeCell ref="C76:Q76"/>
    <mergeCell ref="F79:P79"/>
    <mergeCell ref="F78:P78"/>
    <mergeCell ref="F132:I132"/>
    <mergeCell ref="F133:I133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F131:I131"/>
    <mergeCell ref="F127:I127"/>
    <mergeCell ref="F125:I125"/>
    <mergeCell ref="F129:I129"/>
    <mergeCell ref="F130:I130"/>
  </mergeCells>
  <dataValidations count="2">
    <dataValidation type="list" allowBlank="1" showInputMessage="1" showErrorMessage="1" error="Povoleny jsou hodnoty K, M." sqref="D129:D134">
      <formula1>"K, M"</formula1>
    </dataValidation>
    <dataValidation type="list" allowBlank="1" showInputMessage="1" showErrorMessage="1" error="Povoleny jsou hodnoty základní, snížená, zákl. přenesená, sníž. přenesená, nulová." sqref="U129:U13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" fitToWidth="1" horizontalDpi="600" verticalDpi="600" orientation="portrait" paperSize="9" scale="9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2019-10-01T08:27:04Z</cp:lastPrinted>
  <dcterms:created xsi:type="dcterms:W3CDTF">2019-05-12T13:27:25Z</dcterms:created>
  <dcterms:modified xsi:type="dcterms:W3CDTF">2019-10-03T15:41:58Z</dcterms:modified>
  <cp:category/>
  <cp:version/>
  <cp:contentType/>
  <cp:contentStatus/>
</cp:coreProperties>
</file>