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P:\OBCE\2017\Santoska\finalni odevzdana vsech objektu\ROZPOČTY AKTUÁLNÍ_08_2019\"/>
    </mc:Choice>
  </mc:AlternateContent>
  <xr:revisionPtr revIDLastSave="0" documentId="13_ncr:1_{BB65BCAA-DAC8-4FC0-936E-8C6568F81A03}" xr6:coauthVersionLast="44" xr6:coauthVersionMax="44" xr10:uidLastSave="{00000000-0000-0000-0000-000000000000}"/>
  <bookViews>
    <workbookView xWindow="-120" yWindow="-120" windowWidth="29040" windowHeight="15840" tabRatio="429" xr2:uid="{00000000-000D-0000-FFFF-FFFF00000000}"/>
  </bookViews>
  <sheets>
    <sheet name="ROZPOČET" sheetId="1" r:id="rId1"/>
  </sheets>
  <definedNames>
    <definedName name="__xlnm.Print_Area_1">ROZPOČET!$A$54:$G$266</definedName>
    <definedName name="Excel_BuiltIn_Print_Area_1_1">ROZPOČET!$A$54:$G$266</definedName>
    <definedName name="Excel_BuiltIn_Print_Area_1_1_1">ROZPOČET!$A$54:$G$267</definedName>
    <definedName name="Excel_BuiltIn_Print_Area_1_1_1_1">ROZPOČET!$A$115:$G$267</definedName>
    <definedName name="Excel_BuiltIn_Print_Area_2">"#REF!"</definedName>
    <definedName name="Excel_BuiltIn_Print_Area_2_1">"#REF!"</definedName>
    <definedName name="_xlnm.Print_Area" localSheetId="0">ROZPOČET!$A$1:$G$267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5" i="1" l="1"/>
  <c r="G217" i="1"/>
  <c r="G258" i="1" l="1"/>
  <c r="G257" i="1"/>
  <c r="G216" i="1"/>
  <c r="G213" i="1"/>
  <c r="G206" i="1"/>
  <c r="G187" i="1"/>
  <c r="G164" i="1"/>
  <c r="G141" i="1" l="1"/>
  <c r="G139" i="1"/>
  <c r="G140" i="1"/>
  <c r="G127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36" i="1"/>
  <c r="G239" i="1"/>
  <c r="E238" i="1"/>
  <c r="G238" i="1" s="1"/>
  <c r="G237" i="1"/>
  <c r="G223" i="1"/>
  <c r="G224" i="1"/>
  <c r="G225" i="1"/>
  <c r="G226" i="1"/>
  <c r="G227" i="1"/>
  <c r="G228" i="1"/>
  <c r="G229" i="1"/>
  <c r="G230" i="1"/>
  <c r="G231" i="1"/>
  <c r="G222" i="1"/>
  <c r="G215" i="1"/>
  <c r="G212" i="1"/>
  <c r="E211" i="1"/>
  <c r="G211" i="1" s="1"/>
  <c r="E208" i="1"/>
  <c r="G208" i="1" s="1"/>
  <c r="G209" i="1"/>
  <c r="G191" i="1"/>
  <c r="G169" i="1"/>
  <c r="G170" i="1"/>
  <c r="G184" i="1"/>
  <c r="G136" i="1"/>
  <c r="G137" i="1"/>
  <c r="G138" i="1"/>
  <c r="G151" i="1"/>
  <c r="G162" i="1"/>
  <c r="E163" i="1"/>
  <c r="G163" i="1" s="1"/>
  <c r="E160" i="1"/>
  <c r="G160" i="1" s="1"/>
  <c r="G232" i="1" l="1"/>
  <c r="G210" i="1"/>
  <c r="E161" i="1"/>
  <c r="G161" i="1" s="1"/>
  <c r="G128" i="1" l="1"/>
  <c r="G129" i="1"/>
  <c r="G130" i="1"/>
  <c r="G121" i="1"/>
  <c r="G120" i="1"/>
  <c r="G110" i="1"/>
  <c r="G111" i="1"/>
  <c r="G112" i="1"/>
  <c r="G113" i="1"/>
  <c r="G109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84" i="1"/>
  <c r="G78" i="1"/>
  <c r="G79" i="1"/>
  <c r="G77" i="1"/>
  <c r="G70" i="1"/>
  <c r="G71" i="1"/>
  <c r="G72" i="1"/>
  <c r="G73" i="1"/>
  <c r="G74" i="1"/>
  <c r="G69" i="1"/>
  <c r="G60" i="1"/>
  <c r="G61" i="1"/>
  <c r="G62" i="1"/>
  <c r="G63" i="1"/>
  <c r="G64" i="1"/>
  <c r="G65" i="1"/>
  <c r="G66" i="1"/>
  <c r="G59" i="1"/>
  <c r="G105" i="1" l="1"/>
  <c r="G80" i="1"/>
  <c r="G114" i="1"/>
  <c r="G131" i="1"/>
  <c r="G67" i="1"/>
  <c r="G75" i="1"/>
  <c r="E114" i="1"/>
  <c r="E135" i="1" s="1"/>
  <c r="G135" i="1" s="1"/>
  <c r="E105" i="1"/>
  <c r="E133" i="1" s="1"/>
  <c r="G133" i="1" s="1"/>
  <c r="E80" i="1"/>
  <c r="E148" i="1" s="1"/>
  <c r="G148" i="1" s="1"/>
  <c r="E75" i="1"/>
  <c r="E67" i="1"/>
  <c r="E168" i="1" s="1"/>
  <c r="G168" i="1" s="1"/>
  <c r="E153" i="1" l="1"/>
  <c r="G153" i="1" s="1"/>
  <c r="E159" i="1"/>
  <c r="G159" i="1" s="1"/>
  <c r="E156" i="1"/>
  <c r="G156" i="1" s="1"/>
  <c r="E146" i="1"/>
  <c r="G146" i="1" s="1"/>
  <c r="E147" i="1"/>
  <c r="G147" i="1" s="1"/>
  <c r="E150" i="1"/>
  <c r="G150" i="1" s="1"/>
  <c r="E155" i="1" l="1"/>
  <c r="E158" i="1"/>
  <c r="E152" i="1"/>
  <c r="G152" i="1" s="1"/>
  <c r="E149" i="1"/>
  <c r="G149" i="1" s="1"/>
  <c r="E171" i="1"/>
  <c r="G171" i="1" s="1"/>
  <c r="E122" i="1"/>
  <c r="G122" i="1" s="1"/>
  <c r="E154" i="1" l="1"/>
  <c r="G154" i="1" s="1"/>
  <c r="G155" i="1"/>
  <c r="E157" i="1"/>
  <c r="G157" i="1" s="1"/>
  <c r="G158" i="1"/>
  <c r="F263" i="1" l="1"/>
  <c r="E196" i="1"/>
  <c r="G196" i="1" s="1"/>
  <c r="E183" i="1"/>
  <c r="G183" i="1" s="1"/>
  <c r="E174" i="1"/>
  <c r="G174" i="1" s="1"/>
  <c r="E192" i="1"/>
  <c r="G192" i="1" s="1"/>
  <c r="E193" i="1"/>
  <c r="G193" i="1" s="1"/>
  <c r="E194" i="1"/>
  <c r="G194" i="1" s="1"/>
  <c r="E195" i="1"/>
  <c r="G195" i="1" s="1"/>
  <c r="E197" i="1"/>
  <c r="G197" i="1" s="1"/>
  <c r="E199" i="1"/>
  <c r="G199" i="1" s="1"/>
  <c r="E200" i="1"/>
  <c r="G200" i="1" s="1"/>
  <c r="E201" i="1"/>
  <c r="E123" i="1"/>
  <c r="G123" i="1" s="1"/>
  <c r="E124" i="1"/>
  <c r="G124" i="1" s="1"/>
  <c r="E178" i="1"/>
  <c r="G178" i="1" s="1"/>
  <c r="E202" i="1" l="1"/>
  <c r="G202" i="1" s="1"/>
  <c r="G201" i="1"/>
  <c r="E204" i="1"/>
  <c r="E179" i="1"/>
  <c r="G179" i="1" s="1"/>
  <c r="E180" i="1"/>
  <c r="G180" i="1" s="1"/>
  <c r="E198" i="1"/>
  <c r="G198" i="1" s="1"/>
  <c r="E205" i="1"/>
  <c r="G205" i="1" s="1"/>
  <c r="G125" i="1"/>
  <c r="E173" i="1"/>
  <c r="G173" i="1" s="1"/>
  <c r="E185" i="1"/>
  <c r="G185" i="1" s="1"/>
  <c r="E177" i="1"/>
  <c r="G177" i="1" s="1"/>
  <c r="E181" i="1"/>
  <c r="G181" i="1" s="1"/>
  <c r="E172" i="1"/>
  <c r="G172" i="1" s="1"/>
  <c r="E176" i="1"/>
  <c r="G176" i="1" s="1"/>
  <c r="E186" i="1"/>
  <c r="G186" i="1" s="1"/>
  <c r="G263" i="1"/>
  <c r="E203" i="1" l="1"/>
  <c r="G203" i="1" s="1"/>
  <c r="G204" i="1"/>
  <c r="F265" i="1"/>
  <c r="G265" i="1" s="1"/>
  <c r="E134" i="1"/>
  <c r="G134" i="1" s="1"/>
  <c r="G142" i="1" s="1"/>
  <c r="E182" i="1"/>
  <c r="G182" i="1" s="1"/>
  <c r="E175" i="1"/>
  <c r="G175" i="1" s="1"/>
  <c r="F264" i="1" l="1"/>
  <c r="F266" i="1" l="1"/>
  <c r="G266" i="1" s="1"/>
  <c r="G264" i="1"/>
</calcChain>
</file>

<file path=xl/sharedStrings.xml><?xml version="1.0" encoding="utf-8"?>
<sst xmlns="http://schemas.openxmlformats.org/spreadsheetml/2006/main" count="554" uniqueCount="282">
  <si>
    <t>Náklady za rostlinný materiál</t>
  </si>
  <si>
    <t>latinský název</t>
  </si>
  <si>
    <t>český název</t>
  </si>
  <si>
    <t>výsadbová velikost</t>
  </si>
  <si>
    <t>cena za kus</t>
  </si>
  <si>
    <t xml:space="preserve">Stromy alejového typu s balem </t>
  </si>
  <si>
    <t xml:space="preserve">Stromy alejového typu s balem – celkem </t>
  </si>
  <si>
    <t>Celkem za rostlinný materiál bez DPH</t>
  </si>
  <si>
    <t>levandule lékařská</t>
  </si>
  <si>
    <t>počet</t>
  </si>
  <si>
    <t>ks</t>
  </si>
  <si>
    <t>m2</t>
  </si>
  <si>
    <t>m3</t>
  </si>
  <si>
    <t>kg</t>
  </si>
  <si>
    <t>Výsadba alejového stromu s balem</t>
  </si>
  <si>
    <t xml:space="preserve">Založení trávníku zahradnickým způsobem včetně ceny osiva a první seče </t>
  </si>
  <si>
    <t xml:space="preserve">Založení trávníku zahradnickým způsobem včetně ceny osiva – celkem </t>
  </si>
  <si>
    <t>Hnojení půdy nebo trávníku v rovině nebo ve svahu 1:5 umělým hnojivem na široko</t>
  </si>
  <si>
    <t>t</t>
  </si>
  <si>
    <t>Položení mulčovací textílie proti prorůstnání plevelů kolem vysázených rostlin v rovině nebo na svahu 1:5</t>
  </si>
  <si>
    <t>Mulčování vysazených rostlin mulčovací kůrou, tloušťky do 100 mm na rovině nebo svahu do 1:5</t>
  </si>
  <si>
    <t>Výsadba dřeviny s balem do předem vyhloubené jamky se zalitím v rovině nebo ve svahu 1:5 při průměru balu přes 600 do 800 mm</t>
  </si>
  <si>
    <t>Zhotovení obalu kmene z rákosové nebo kokosové rohože v jedné vrstvě v rovině nebo na svahu do 1:5</t>
  </si>
  <si>
    <t>R</t>
  </si>
  <si>
    <t>specifikace</t>
  </si>
  <si>
    <t>184 91-1421</t>
  </si>
  <si>
    <t>184 50-1141</t>
  </si>
  <si>
    <t>185 80-2113</t>
  </si>
  <si>
    <t>Chemické odplevelení půdy před založením kultury, trávníku nebo zpevněných ploch o výměře přes 20 m2 v rovině nebo na svahu 1:5 postřikem na široko</t>
  </si>
  <si>
    <t>183 40-3153</t>
  </si>
  <si>
    <t>184 10-2116</t>
  </si>
  <si>
    <t>184 91-1311</t>
  </si>
  <si>
    <t>185 80-2114</t>
  </si>
  <si>
    <t>l</t>
  </si>
  <si>
    <t>183 10-1222</t>
  </si>
  <si>
    <t>Hloubení jamek pro vysazování rostlin v zemině 1 až 4 s výměnou půdy na 50 % v rovině nebo na svahu do 1:5, objemu přes 1,00 m3 do 2,00 m3</t>
  </si>
  <si>
    <t>184 21-5132</t>
  </si>
  <si>
    <t>Ukotvení dřeviny třemi kůly, délky přes 1 do 2 m průměru do 100 mm</t>
  </si>
  <si>
    <t>R E K A P I T U L A C E</t>
  </si>
  <si>
    <t>184 80-2111</t>
  </si>
  <si>
    <t>Dodání kůlů délky 2500 mm, průměru 60 mm (3 ks k jedné dřevině), vč. ceny dopravy materiálu</t>
  </si>
  <si>
    <t>Dodání příčníků délky 500 mm, průměru 60 mm (3 ks k jedné dřevině), vč. ceny dopravy materiálu</t>
  </si>
  <si>
    <t>Dodání úvazku (3 ks k jedné dřevině) , vč. ceny dopravy materiálu</t>
  </si>
  <si>
    <t>Dodávka kokosové rohože na zhotovení obalu kmene, vč. ceny dopravy materiálu</t>
  </si>
  <si>
    <t xml:space="preserve">Výsadba kontejnerového keře </t>
  </si>
  <si>
    <t>184 21-5412</t>
  </si>
  <si>
    <t>Zhotovení závlahové mísy u soliterních dřevin v rovině nebo na svahu do 1:5, o průměru mísy přes 0,5 do 1 m</t>
  </si>
  <si>
    <t>111 15-1121</t>
  </si>
  <si>
    <t>111 11-1411</t>
  </si>
  <si>
    <t xml:space="preserve">Obdělávání půdy hrabáním v rovině  nebo na svahu do 1:5 </t>
  </si>
  <si>
    <t>Hloubení jamek pro vysazování rostlin v zemině 1 až 4 s výměnou půdy na 50 % v rovině nebo na svahu do 1:5, objemu přes 0,01 do 0,02 m3</t>
  </si>
  <si>
    <t>184 10-2111</t>
  </si>
  <si>
    <t>Výsadba dřeviny s balem do předem vyhloubené jamky se zalitím v rovině nebo na svahu do 1:5, při průměru balu přes  100 mm do 200 mm</t>
  </si>
  <si>
    <t>181 11-4711</t>
  </si>
  <si>
    <t>183 40-3114</t>
  </si>
  <si>
    <t>Obdělání půdy kultivátorováním, v rovině nebo na svahu do 1:5</t>
  </si>
  <si>
    <t xml:space="preserve">Dovoz materiálu do 20 km na místo </t>
  </si>
  <si>
    <t>181 11-1111</t>
  </si>
  <si>
    <t>Plošná úprava terénu v zemině tř. 1 až 4 s urovnáním povrchu bez doplnění ornice souvislé plochy do 500 m2 při nerovnostech terénu přes +/- 50 do +/- 100 mm v rovině nebo ve svahu do 1:5</t>
  </si>
  <si>
    <t>181 30-1101</t>
  </si>
  <si>
    <t>Rozprostření a urovnání ornice v rovině nebo  ve svahu sklonu do 1:5, do 500 m2, tl. vrstvy do 100 mm</t>
  </si>
  <si>
    <t>Pokosení trávníku při souvislé ploše do 1 000 m2 parkového v rovině nebo svahu do 1:5, 3x</t>
  </si>
  <si>
    <t>Odstranění stařiny ze souvislé plochy do 100 m2 v rovině nebo ve svahu do 1:5</t>
  </si>
  <si>
    <t>Dodávka mulčovací kůry tl. vrstvy 0,1 m, vč. ceny dopravy materiálu</t>
  </si>
  <si>
    <t xml:space="preserve">Dodání travního osiva (Parková směs) při výsevku 250 kg/ha </t>
  </si>
  <si>
    <t>Trávníkové hnojivo 30 g/m2, vč. ceny dopravy materiálu</t>
  </si>
  <si>
    <t>Pěstební substrát 0,01 m3 / 1 ks, včetně ceny dopravy materiálu</t>
  </si>
  <si>
    <t xml:space="preserve">Nižší keře a půdopokryvné rostliny </t>
  </si>
  <si>
    <t>Pěstební substrát 1,0 m3 / 1 ks, včetně ceny dopravy materiálu</t>
  </si>
  <si>
    <t>počet kusů</t>
  </si>
  <si>
    <t>cena celkem bez DPH</t>
  </si>
  <si>
    <t>183 11-1214</t>
  </si>
  <si>
    <t>Založení trávníku na půdě předem připravené plochy do 1000 m2 výsevem včetně utažení parkového v rovině nebo na svahu do 1:5</t>
  </si>
  <si>
    <t>181 41-1131</t>
  </si>
  <si>
    <t>184 85-2312</t>
  </si>
  <si>
    <t>* Hnojení půdy nebo trávníku v rovině nebo ve svahu 1:5 umělým hnojivem s rozdělením k jednotlivým rostlinám</t>
  </si>
  <si>
    <t>** Hnojení půdy nebo trávníku v rovině nebo ve svahu 1:5 umělým hnojivem s rozdělením k jednotlivým rostlinám</t>
  </si>
  <si>
    <t>Hnojení tabletovým hnojivem s obsahem ureaformu hořčíku a stopových prvků  vč. Dodávky (1 ks tablet / nižší keř nebo půdopokryvná rostlina), vč. ceny dopravy materiálu</t>
  </si>
  <si>
    <t>Hnojení tabletovým hnojivem s obsahem ureaformu hořčíku a stopových prvků  vč. Dodávky (5 ks tablet / strom), vč. ceny dopravy materiálu</t>
  </si>
  <si>
    <t>Absorbční prostředek - práškový koncentrát  v dávce 10 g ke každému nižšímu keři nebo  půdopokryvné rostlině, vč. ceny dopravy materiálu</t>
  </si>
  <si>
    <t>Absorbční prostředek - práškový koncentrát  v dávce 100 g ke každému stromu</t>
  </si>
  <si>
    <t>Dodávka totální herbicid v dávce  0,0008 l/m2 , vč. ceny dopravy materiálu</t>
  </si>
  <si>
    <t xml:space="preserve">Řez stromů prováděný lezeckou technikou výchovný alejových stromů přes 4 m do 6 m </t>
  </si>
  <si>
    <t>Vytyčení rozmístění rostlin na záhony</t>
  </si>
  <si>
    <t>Vytyčení výsadeb stromů</t>
  </si>
  <si>
    <r>
      <t xml:space="preserve">Dodávka mulčovací textílie proti prorůstnání plevelů </t>
    </r>
    <r>
      <rPr>
        <sz val="10"/>
        <rFont val="Arial"/>
        <family val="2"/>
        <charset val="238"/>
      </rPr>
      <t xml:space="preserve">+ 5 % </t>
    </r>
    <r>
      <rPr>
        <sz val="10"/>
        <color indexed="8"/>
        <rFont val="Arial"/>
        <family val="2"/>
        <charset val="238"/>
      </rPr>
      <t>překrytí, vč. ceny dopravy materiálu</t>
    </r>
  </si>
  <si>
    <t>184 21-5432</t>
  </si>
  <si>
    <t>Zhotovení závlahové mísy u soliterních dřevin v rovině nebo na svahu přes 1:2 do 1:1, o průměru mísy přes 0,5 do 1 m</t>
  </si>
  <si>
    <t>Odstranění kamene z pozemku sebráním kamene, hmotnosti jednotlivě do 15 kg</t>
  </si>
  <si>
    <t>Vytyčení záhonů v prostoru</t>
  </si>
  <si>
    <t>Nižší keře a půdopokryvné rostliny - celkem</t>
  </si>
  <si>
    <t>Náklady za práce - sadové úpravy - celkem bez DPH</t>
  </si>
  <si>
    <t>bez DPH</t>
  </si>
  <si>
    <t>s DPH</t>
  </si>
  <si>
    <t>Rostlinný materiál</t>
  </si>
  <si>
    <t>Náklady za práce - sadové úpravy</t>
  </si>
  <si>
    <t xml:space="preserve">Celková cena </t>
  </si>
  <si>
    <t>183 21-1312</t>
  </si>
  <si>
    <t>Výsadba květin do připravené půdy se zalitím, trvalek</t>
  </si>
  <si>
    <t>Dodávka mulčovací kůry tl. vrstvy 0,1 m, vč. dopravy</t>
  </si>
  <si>
    <t>185 85-1121</t>
  </si>
  <si>
    <t>Dovoz vody pro zálivku rostlin na vzdálenost do 1000 m</t>
  </si>
  <si>
    <t>Trvalky</t>
  </si>
  <si>
    <t>Trvalky - celkem</t>
  </si>
  <si>
    <t>Příprava záhonů - keřové výsadby</t>
  </si>
  <si>
    <t xml:space="preserve">Příprava záhonů  - keřové výsadby – celkem </t>
  </si>
  <si>
    <t>Mobiliář</t>
  </si>
  <si>
    <t>Založení záhonů cibulovin strojovou výsadbou</t>
  </si>
  <si>
    <t xml:space="preserve">Založení záhonů cibulovin strojovou výsadbou – celkem </t>
  </si>
  <si>
    <r>
      <t xml:space="preserve">Trávníkový pěstební substrát </t>
    </r>
    <r>
      <rPr>
        <sz val="10"/>
        <rFont val="Arial"/>
        <family val="2"/>
        <charset val="238"/>
      </rPr>
      <t>tl. vrstvy 0,05 m, vč. dopravy materiálu</t>
    </r>
  </si>
  <si>
    <t>Lavička parková - materiál a doprava</t>
  </si>
  <si>
    <t>Herní prvek - materiál a doprava</t>
  </si>
  <si>
    <t>Lavička parková - montáž a kotvení</t>
  </si>
  <si>
    <t>Herní prvek  - montáž a kotvení</t>
  </si>
  <si>
    <t>Příprava pro smíšený trvalkový záhon</t>
  </si>
  <si>
    <t xml:space="preserve">Příprava pro smíšený trvalkový záhon – celkem </t>
  </si>
  <si>
    <t>Cibule</t>
  </si>
  <si>
    <t>Cibule - celkem</t>
  </si>
  <si>
    <t>Vytyčení rozmístění rostlin na záhony - trvalky</t>
  </si>
  <si>
    <t>Výsadba květin do připravené půdy se zalitím, cibulí nebo hlíz</t>
  </si>
  <si>
    <t>Odpadkový koš - materiál a doprava</t>
  </si>
  <si>
    <t>Odpadkový koš - montáž a kotvení</t>
  </si>
  <si>
    <t>Posilovací prvek Žebřík - materiál a doprava</t>
  </si>
  <si>
    <t>Posilovací prvek Žebřík - montáž a instalace</t>
  </si>
  <si>
    <t>Posilovací prvek Žebřík - výkop a betonáž</t>
  </si>
  <si>
    <t>Posilovací prvek Pohyblivá kladina - materiál a doprava</t>
  </si>
  <si>
    <t>Posilovací prvek Pohyblivá kladina - montáž a instalace</t>
  </si>
  <si>
    <t>Posilovací prvek Pohyblivá kladina - výkop a betonáž</t>
  </si>
  <si>
    <t>Posilovací prvek Bradla - montáž a instalace</t>
  </si>
  <si>
    <t>Posilovací prvek Bradla - materiál a doprava</t>
  </si>
  <si>
    <t>Posilovací prvek Bradla - výkop a betonáž</t>
  </si>
  <si>
    <t>Posilovací prvek Zubatá kladina - materiál a doprava</t>
  </si>
  <si>
    <t>Herní prvek  - příprava pro dopadovou plochu (rozebrání stávající dlažby ze štípaného kamene, odvoz na skládku)</t>
  </si>
  <si>
    <t>Posilovací prvek Zubatá kladina - montáž a instalace</t>
  </si>
  <si>
    <t>Posilovací prvek Zubatá kladina - výkop a betonáž</t>
  </si>
  <si>
    <t>Mobiliář a doplňkové prvky</t>
  </si>
  <si>
    <t>Mobiliář - celkem</t>
  </si>
  <si>
    <t>Herní prvky a venkovní posilovna</t>
  </si>
  <si>
    <t>Herní prvky a venkovní posilovna - celkem</t>
  </si>
  <si>
    <t>Masivní půlkruhová lavice - výroba na zakázku</t>
  </si>
  <si>
    <t>Informační tabule - materiál a doprava</t>
  </si>
  <si>
    <t>Informační tabule - montáž a kotvení</t>
  </si>
  <si>
    <t>Mobiliář a doplňkové prvky - celkem</t>
  </si>
  <si>
    <t xml:space="preserve">Náklady za práce - sadové úpravy </t>
  </si>
  <si>
    <t>Posilovací prvek Trojskok - materiál a doprava</t>
  </si>
  <si>
    <t>Posilovací prvek Trojskok - montáž a instalace</t>
  </si>
  <si>
    <t>Posilovací prvek Trojskok - výkop a betonáž</t>
  </si>
  <si>
    <t>Držák na papírové pytlíky - montáž a kotvení</t>
  </si>
  <si>
    <t>Držák na papírové pytlíky - materiál a doprava</t>
  </si>
  <si>
    <t xml:space="preserve">Ailanthus altissima </t>
  </si>
  <si>
    <t>pajasan žláznatý</t>
  </si>
  <si>
    <t>ok 12-14</t>
  </si>
  <si>
    <t xml:space="preserve">Corylus colurna </t>
  </si>
  <si>
    <t>líska turecká</t>
  </si>
  <si>
    <t>Fagus sylvatica</t>
  </si>
  <si>
    <t>buk lesní</t>
  </si>
  <si>
    <t>Fagus sylvatica 'Atropunicea'</t>
  </si>
  <si>
    <t xml:space="preserve">Gleditsia triacanthos f. inermis </t>
  </si>
  <si>
    <t>dřezovec trojtrnný</t>
  </si>
  <si>
    <t>Malus x moerlandsii 'Profusion'</t>
  </si>
  <si>
    <t>jabloň Moerlandsova</t>
  </si>
  <si>
    <t>Malus zumiana 'Golden Hornet'</t>
  </si>
  <si>
    <t>jabloň zumova</t>
  </si>
  <si>
    <t xml:space="preserve">Prunus avium 'Plena' </t>
  </si>
  <si>
    <t>třešeň ptačí</t>
  </si>
  <si>
    <t>Cotoneaster dammeri</t>
  </si>
  <si>
    <t>skalník Dammerův</t>
  </si>
  <si>
    <t>Hypericum calycinum</t>
  </si>
  <si>
    <t>třezalka kalíškatá</t>
  </si>
  <si>
    <t>Lonicera pileata</t>
  </si>
  <si>
    <t>zimolez kloboukatý</t>
  </si>
  <si>
    <t xml:space="preserve">Stephanandra incisa 'Crispa' </t>
  </si>
  <si>
    <t>korunatka klaná</t>
  </si>
  <si>
    <t>Symphoricarpos x chenaultii 'Hancock'</t>
  </si>
  <si>
    <t>pámelník Chenaultův</t>
  </si>
  <si>
    <t>Hedera helix</t>
  </si>
  <si>
    <t>břečťan popínavý</t>
  </si>
  <si>
    <t>10 - 20</t>
  </si>
  <si>
    <t>20 - 30</t>
  </si>
  <si>
    <t>Physocarpus opulifolius 'Diabolo'</t>
  </si>
  <si>
    <t>tavola kalinolistá</t>
  </si>
  <si>
    <t>Rhododendron bílookvětý do 2 m</t>
  </si>
  <si>
    <t xml:space="preserve">pěnišník </t>
  </si>
  <si>
    <t>Rhododendron červenokvětý do 2 m</t>
  </si>
  <si>
    <t>60 - 80</t>
  </si>
  <si>
    <t>Vyšší keře</t>
  </si>
  <si>
    <t>Vyšší keře - celkem</t>
  </si>
  <si>
    <t>Epimedium grandiflorum 'Lilafee'</t>
  </si>
  <si>
    <t>škornice velkokvětá</t>
  </si>
  <si>
    <t>Pachysandra terminalis</t>
  </si>
  <si>
    <t>tlustonitník klasnatý</t>
  </si>
  <si>
    <t>Vinca minor</t>
  </si>
  <si>
    <t>brčál menší</t>
  </si>
  <si>
    <t xml:space="preserve">Anemone japonica 'Honorine Jober' </t>
  </si>
  <si>
    <t>sasanka japonská</t>
  </si>
  <si>
    <t>Aquilegia vulgaris</t>
  </si>
  <si>
    <t>orlíček obecný</t>
  </si>
  <si>
    <t xml:space="preserve">Aster divaricatus 'Tradescant' </t>
  </si>
  <si>
    <t>hvězdnice rozkladitá</t>
  </si>
  <si>
    <t>Astrantia major ´Primadonna´</t>
  </si>
  <si>
    <t>jarmanka větší</t>
  </si>
  <si>
    <t>Bergenia ´Abendglut´</t>
  </si>
  <si>
    <t>bergénie</t>
  </si>
  <si>
    <t xml:space="preserve">Corydalis lutea </t>
  </si>
  <si>
    <t>dymnivka žlutá</t>
  </si>
  <si>
    <t xml:space="preserve">Dryopteris filix-mas </t>
  </si>
  <si>
    <t>kapraď samec</t>
  </si>
  <si>
    <t xml:space="preserve">Duchesnea indica </t>
  </si>
  <si>
    <t>jahodka indická</t>
  </si>
  <si>
    <t xml:space="preserve">Epimedium × rubrum </t>
  </si>
  <si>
    <t>škornice červená</t>
  </si>
  <si>
    <t xml:space="preserve">Geranium macrorrhizum </t>
  </si>
  <si>
    <t>kakost oddénkatý</t>
  </si>
  <si>
    <t xml:space="preserve">Hosta plantaginea ´Aphrodite´ </t>
  </si>
  <si>
    <t>bohyška jitrocelová</t>
  </si>
  <si>
    <t xml:space="preserve">Lamiastrum galeobdolon ´Florentinum´ </t>
  </si>
  <si>
    <t>pitulník žlutý</t>
  </si>
  <si>
    <t>Lathyrus aureus</t>
  </si>
  <si>
    <t>hrachor zlatý</t>
  </si>
  <si>
    <t xml:space="preserve">Lithospermum purpurocaeruleum </t>
  </si>
  <si>
    <t>kamejka modronachová</t>
  </si>
  <si>
    <t xml:space="preserve">Luzula nivea </t>
  </si>
  <si>
    <t>bika sněžná</t>
  </si>
  <si>
    <t xml:space="preserve">Physalis alkekengi var. franchetii </t>
  </si>
  <si>
    <t>mochyně</t>
  </si>
  <si>
    <t>Primula veris ´Cabrillo Yellow´</t>
  </si>
  <si>
    <t>prvosenka jarní</t>
  </si>
  <si>
    <t xml:space="preserve">Sedum telephium 'Herbstfreude' </t>
  </si>
  <si>
    <t>rozchodník</t>
  </si>
  <si>
    <t>K9</t>
  </si>
  <si>
    <t xml:space="preserve">Arum italicum ´Marmoratum´ </t>
  </si>
  <si>
    <t>áron italský</t>
  </si>
  <si>
    <t xml:space="preserve">Cyclamen hederifolium </t>
  </si>
  <si>
    <t>brambořík  břečťanolistý</t>
  </si>
  <si>
    <t xml:space="preserve">Eranthis hyemalis </t>
  </si>
  <si>
    <t>talovín zimní</t>
  </si>
  <si>
    <t xml:space="preserve">Hyacinthoides hispanica ´Excelsior´ </t>
  </si>
  <si>
    <t>hyacintovec španělský</t>
  </si>
  <si>
    <t>Muscari armeniacum</t>
  </si>
  <si>
    <t>modřenec</t>
  </si>
  <si>
    <t>cibule</t>
  </si>
  <si>
    <t>183 10-1213</t>
  </si>
  <si>
    <t>Hloubení jamek pro vysazování rostlin v zemině 1 až 4 s výměnou půdy na 50 % v rovině nebo na svahu do 1:5, objemu přes 0,02 m3 do 0,05 m3</t>
  </si>
  <si>
    <t>184 10-2112</t>
  </si>
  <si>
    <t xml:space="preserve">Výsadba dřeviny s balem do předem vyhloubené jamky se zalitím v rovině nebo na svahu do 1:5, při průměru balu přes 200 do 300 mm </t>
  </si>
  <si>
    <t>Pěstební substrát  0,025 m3 / 1 ks, včetně ceny dopravy materiálu</t>
  </si>
  <si>
    <t>Hnojení tabletovým hnojivem s obsahem ureaformu hořčíku a stopových prvků  vč. Dodávky (3 ks tablet / vyšší keř), vč. ceny dopravy materiálu</t>
  </si>
  <si>
    <t>Absorbční prostředek - práškový koncentrát  v dávce 20 g ke každému vyššímu keři, vč. ceny dopravy materiálu</t>
  </si>
  <si>
    <t>Výsadba kontejnerového keře  – celkem</t>
  </si>
  <si>
    <t>Dodávka mulčovací kůry tl. vrstvy 0,05 m, vč. ceny dopravy materiálu (267 m2 x 0,05 m = 13,3 m3 )</t>
  </si>
  <si>
    <t xml:space="preserve">Výsadba alej. stromu s balem  – celkem </t>
  </si>
  <si>
    <t xml:space="preserve">Regnerace trávníků – celkem </t>
  </si>
  <si>
    <t>183 45-1311</t>
  </si>
  <si>
    <t>Regenerace trávníků</t>
  </si>
  <si>
    <t>Dodání travního osiva (Parková směs) při výsevku 2 g/m2  (18461 m2 x 2 g = 36 922 g = 37 kg)</t>
  </si>
  <si>
    <t>183 45-1411</t>
  </si>
  <si>
    <t>Zapískování travnatých ploch vrstvou písku tl. Do 20 mm souvislé plochy do 1000 m2 v rovině nebo na svahu do 1:5</t>
  </si>
  <si>
    <t>Provzdušnění travnatých ploch hloubky do 100 mm, průměru otvorů do 25 mm s přísevem travního osiva, souvislé plochy do 1000 m2  v rovině nebo na svahu do 1:5</t>
  </si>
  <si>
    <t>Prořezání trávníku hloubky do 5 mm bez přísevu travního osiva při souvislé ploše do 1000 m2 v rovině nebo na svahu do 1:5</t>
  </si>
  <si>
    <t>183 45-1511</t>
  </si>
  <si>
    <t>Dodání křemičitého písku při spotřebě 4 l/m2  (18461 m2 x 4 l = 73 844 l = 74 m3 x 1,8 = 133 t))</t>
  </si>
  <si>
    <t>R + specifikace</t>
  </si>
  <si>
    <t xml:space="preserve">Položení mulčovací textílie proti prorůstnání plevelů </t>
  </si>
  <si>
    <t>Dodávka textílie proti prorůstnání plevelů + 5 % překrytí, vč. ceny dopravy materiálu</t>
  </si>
  <si>
    <t>Kačírek frakce 4 - 8 mm -  tl. 20 cm vč. materiálu, práce a dopravy (55,4 m2 x 0,2 m = 11 m3 x 2000 kg = 22 t )</t>
  </si>
  <si>
    <t>* Aplikace rozpustného hnojiva s obsahem ureaformu hořčíku a stopových prvků</t>
  </si>
  <si>
    <t>** Aplikace absorpčního prostředku</t>
  </si>
  <si>
    <t>položka</t>
  </si>
  <si>
    <t>m.j.</t>
  </si>
  <si>
    <t>počet m.j.</t>
  </si>
  <si>
    <t>cena za m.j.</t>
  </si>
  <si>
    <t>kód</t>
  </si>
  <si>
    <t>Výsadba trvalek a cibulovin</t>
  </si>
  <si>
    <t>Výsadba  trvalek a cibulovin - celkem</t>
  </si>
  <si>
    <t>Sejmutí svrchní vrstvy zeminy a travního drnu do hloubky 10 cm včeteně likvidace získaného materiálu</t>
  </si>
  <si>
    <t>Dodávka kompostu ve vrstvě 10 cm  (267m2 x 0,1m = 26,7 m3 x 1000 kg = 26,7 t)</t>
  </si>
  <si>
    <t>Oplocení - syntetické lano s přírodním konopným vzhledem (736 m x prověšení = 809 m)</t>
  </si>
  <si>
    <t>m</t>
  </si>
  <si>
    <t>Oplocení - dřevěné hranoly (100 x 100 x 1000 mm) ze smrku, hoblované,  včetně povrchové úpravy</t>
  </si>
  <si>
    <t>Instalace oplocení</t>
  </si>
  <si>
    <t>Demontáž a repase stávajících laviček (odvoz, obměna dřevěných částí, obnova nátěru)</t>
  </si>
  <si>
    <t>VÝKAZ VÝMĚR K AKCI: Rekonstrukce parku Santoška, Praha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</si>
</sst>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Kč-405];[Red]\-#,##0.00\ [$Kč-405]"/>
    <numFmt numFmtId="165" formatCode="#,##0\ [$Kč-405];[Red]\-#,##0\ [$Kč-405]"/>
    <numFmt numFmtId="166" formatCode="#,##0.00&quot; Kč&quot;"/>
    <numFmt numFmtId="167" formatCode="0.0000"/>
    <numFmt numFmtId="168" formatCode="0.000"/>
    <numFmt numFmtId="169" formatCode="0.0"/>
    <numFmt numFmtId="170" formatCode="#,##0.00\ &quot;Kč&quot;"/>
    <numFmt numFmtId="171" formatCode="#,##0\ &quot;Kč&quot;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indexed="53"/>
        <bgColor indexed="5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0" fontId="4" fillId="0" borderId="0" xfId="1" applyFont="1"/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vertical="center"/>
    </xf>
    <xf numFmtId="0" fontId="11" fillId="3" borderId="1" xfId="1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vertical="center"/>
    </xf>
    <xf numFmtId="165" fontId="7" fillId="2" borderId="2" xfId="1" applyNumberFormat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vertical="center"/>
    </xf>
    <xf numFmtId="0" fontId="11" fillId="4" borderId="1" xfId="1" applyFont="1" applyFill="1" applyBorder="1" applyAlignment="1">
      <alignment horizontal="center" vertical="center"/>
    </xf>
    <xf numFmtId="169" fontId="11" fillId="0" borderId="1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164" fontId="11" fillId="5" borderId="1" xfId="1" applyNumberFormat="1" applyFont="1" applyFill="1" applyBorder="1" applyAlignment="1">
      <alignment horizontal="center" vertical="center"/>
    </xf>
    <xf numFmtId="165" fontId="7" fillId="5" borderId="1" xfId="1" applyNumberFormat="1" applyFont="1" applyFill="1" applyBorder="1" applyAlignment="1">
      <alignment vertical="center"/>
    </xf>
    <xf numFmtId="9" fontId="11" fillId="5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4" fillId="0" borderId="1" xfId="1" applyNumberFormat="1" applyFont="1" applyFill="1" applyBorder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169" fontId="11" fillId="4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7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169" fontId="11" fillId="0" borderId="6" xfId="1" applyNumberFormat="1" applyFont="1" applyFill="1" applyBorder="1" applyAlignment="1">
      <alignment horizontal="center" vertical="center"/>
    </xf>
    <xf numFmtId="169" fontId="11" fillId="0" borderId="2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14" fontId="11" fillId="2" borderId="2" xfId="1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169" fontId="11" fillId="0" borderId="3" xfId="1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left" vertical="center"/>
    </xf>
    <xf numFmtId="164" fontId="11" fillId="0" borderId="2" xfId="1" applyNumberFormat="1" applyFont="1" applyFill="1" applyBorder="1" applyAlignment="1">
      <alignment horizontal="right" vertical="center"/>
    </xf>
    <xf numFmtId="165" fontId="11" fillId="0" borderId="2" xfId="1" applyNumberFormat="1" applyFont="1" applyFill="1" applyBorder="1" applyAlignment="1">
      <alignment vertical="center"/>
    </xf>
    <xf numFmtId="0" fontId="7" fillId="2" borderId="2" xfId="1" applyNumberFormat="1" applyFont="1" applyFill="1" applyBorder="1" applyAlignment="1">
      <alignment horizontal="center" vertical="center"/>
    </xf>
    <xf numFmtId="14" fontId="11" fillId="6" borderId="2" xfId="1" applyNumberFormat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right" vertical="center" wrapText="1"/>
    </xf>
    <xf numFmtId="2" fontId="11" fillId="0" borderId="2" xfId="0" applyNumberFormat="1" applyFont="1" applyBorder="1" applyAlignment="1">
      <alignment horizontal="center" vertical="center"/>
    </xf>
    <xf numFmtId="168" fontId="14" fillId="0" borderId="1" xfId="1" applyNumberFormat="1" applyFont="1" applyFill="1" applyBorder="1" applyAlignment="1">
      <alignment horizontal="center" vertical="center"/>
    </xf>
    <xf numFmtId="0" fontId="2" fillId="7" borderId="0" xfId="1" applyFont="1" applyFill="1" applyAlignment="1">
      <alignment vertical="center"/>
    </xf>
    <xf numFmtId="0" fontId="2" fillId="7" borderId="0" xfId="1" applyFont="1" applyFill="1"/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/>
    </xf>
    <xf numFmtId="0" fontId="2" fillId="4" borderId="0" xfId="1" applyFont="1" applyFill="1" applyAlignment="1">
      <alignment vertical="center"/>
    </xf>
    <xf numFmtId="0" fontId="2" fillId="4" borderId="0" xfId="1" applyFont="1" applyFill="1"/>
    <xf numFmtId="2" fontId="2" fillId="4" borderId="0" xfId="1" applyNumberFormat="1" applyFont="1" applyFill="1" applyAlignment="1">
      <alignment vertical="center"/>
    </xf>
    <xf numFmtId="0" fontId="14" fillId="0" borderId="3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68" fontId="11" fillId="4" borderId="1" xfId="1" applyNumberFormat="1" applyFont="1" applyFill="1" applyBorder="1" applyAlignment="1">
      <alignment horizontal="center" vertical="center"/>
    </xf>
    <xf numFmtId="169" fontId="11" fillId="0" borderId="1" xfId="1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0" fillId="0" borderId="0" xfId="1" applyFont="1" applyFill="1" applyAlignment="1">
      <alignment vertical="center"/>
    </xf>
    <xf numFmtId="164" fontId="11" fillId="4" borderId="11" xfId="1" applyNumberFormat="1" applyFont="1" applyFill="1" applyBorder="1" applyAlignment="1">
      <alignment horizontal="right" vertical="center"/>
    </xf>
    <xf numFmtId="0" fontId="11" fillId="0" borderId="2" xfId="1" applyFont="1" applyFill="1" applyBorder="1" applyAlignment="1">
      <alignment horizontal="center" vertical="center" wrapText="1"/>
    </xf>
    <xf numFmtId="9" fontId="11" fillId="5" borderId="11" xfId="1" applyNumberFormat="1" applyFont="1" applyFill="1" applyBorder="1" applyAlignment="1">
      <alignment horizontal="center" vertical="center"/>
    </xf>
    <xf numFmtId="164" fontId="11" fillId="4" borderId="2" xfId="1" applyNumberFormat="1" applyFont="1" applyFill="1" applyBorder="1" applyAlignment="1">
      <alignment horizontal="right" vertical="center"/>
    </xf>
    <xf numFmtId="165" fontId="11" fillId="4" borderId="11" xfId="1" applyNumberFormat="1" applyFont="1" applyFill="1" applyBorder="1" applyAlignment="1">
      <alignment vertical="center"/>
    </xf>
    <xf numFmtId="169" fontId="11" fillId="4" borderId="6" xfId="1" applyNumberFormat="1" applyFont="1" applyFill="1" applyBorder="1" applyAlignment="1">
      <alignment horizontal="center" vertical="center"/>
    </xf>
    <xf numFmtId="169" fontId="11" fillId="4" borderId="2" xfId="1" applyNumberFormat="1" applyFont="1" applyFill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 vertical="center"/>
    </xf>
    <xf numFmtId="165" fontId="7" fillId="8" borderId="2" xfId="1" applyNumberFormat="1" applyFont="1" applyFill="1" applyBorder="1" applyAlignment="1">
      <alignment vertical="center"/>
    </xf>
    <xf numFmtId="0" fontId="11" fillId="4" borderId="13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4" borderId="2" xfId="0" applyFont="1" applyFill="1" applyBorder="1" applyAlignment="1">
      <alignment horizontal="center" vertical="center"/>
    </xf>
    <xf numFmtId="167" fontId="14" fillId="0" borderId="2" xfId="1" applyNumberFormat="1" applyFont="1" applyFill="1" applyBorder="1" applyAlignment="1">
      <alignment horizontal="center" vertical="center"/>
    </xf>
    <xf numFmtId="167" fontId="11" fillId="4" borderId="1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0" fillId="0" borderId="2" xfId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2" fontId="11" fillId="0" borderId="5" xfId="1" applyNumberFormat="1" applyFont="1" applyFill="1" applyBorder="1" applyAlignment="1">
      <alignment horizontal="center" vertical="center"/>
    </xf>
    <xf numFmtId="0" fontId="11" fillId="10" borderId="0" xfId="1" applyFont="1" applyFill="1" applyAlignment="1">
      <alignment vertical="center"/>
    </xf>
    <xf numFmtId="0" fontId="11" fillId="10" borderId="0" xfId="1" applyFont="1" applyFill="1"/>
    <xf numFmtId="0" fontId="2" fillId="11" borderId="2" xfId="1" applyFont="1" applyFill="1" applyBorder="1" applyAlignment="1">
      <alignment horizontal="center" vertical="center"/>
    </xf>
    <xf numFmtId="0" fontId="2" fillId="11" borderId="0" xfId="1" applyFont="1" applyFill="1" applyAlignment="1">
      <alignment vertical="center"/>
    </xf>
    <xf numFmtId="0" fontId="2" fillId="11" borderId="0" xfId="1" applyFont="1" applyFill="1"/>
    <xf numFmtId="0" fontId="2" fillId="12" borderId="2" xfId="1" applyFont="1" applyFill="1" applyBorder="1" applyAlignment="1">
      <alignment horizontal="center" vertical="center"/>
    </xf>
    <xf numFmtId="165" fontId="3" fillId="12" borderId="3" xfId="1" applyNumberFormat="1" applyFont="1" applyFill="1" applyBorder="1" applyAlignment="1">
      <alignment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165" fontId="7" fillId="10" borderId="7" xfId="1" applyNumberFormat="1" applyFont="1" applyFill="1" applyBorder="1" applyAlignment="1">
      <alignment vertical="center"/>
    </xf>
    <xf numFmtId="0" fontId="11" fillId="13" borderId="2" xfId="1" applyFont="1" applyFill="1" applyBorder="1" applyAlignment="1">
      <alignment vertical="center"/>
    </xf>
    <xf numFmtId="0" fontId="11" fillId="13" borderId="2" xfId="1" applyFont="1" applyFill="1" applyBorder="1"/>
    <xf numFmtId="0" fontId="11" fillId="13" borderId="2" xfId="1" applyFont="1" applyFill="1" applyBorder="1" applyAlignment="1">
      <alignment horizontal="center" vertical="center"/>
    </xf>
    <xf numFmtId="0" fontId="11" fillId="13" borderId="0" xfId="1" applyFont="1" applyFill="1" applyBorder="1"/>
    <xf numFmtId="49" fontId="19" fillId="0" borderId="2" xfId="1" applyNumberFormat="1" applyFont="1" applyFill="1" applyBorder="1" applyAlignment="1">
      <alignment horizontal="center" vertical="center" wrapText="1"/>
    </xf>
    <xf numFmtId="0" fontId="5" fillId="8" borderId="2" xfId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10" fillId="0" borderId="2" xfId="1" applyFont="1" applyBorder="1" applyAlignment="1">
      <alignment horizontal="center" vertical="center"/>
    </xf>
    <xf numFmtId="165" fontId="8" fillId="12" borderId="2" xfId="1" applyNumberFormat="1" applyFont="1" applyFill="1" applyBorder="1" applyAlignment="1">
      <alignment horizontal="center" vertical="center"/>
    </xf>
    <xf numFmtId="165" fontId="8" fillId="8" borderId="2" xfId="1" applyNumberFormat="1" applyFont="1" applyFill="1" applyBorder="1" applyAlignment="1">
      <alignment horizontal="center" vertical="center"/>
    </xf>
    <xf numFmtId="165" fontId="8" fillId="10" borderId="2" xfId="1" applyNumberFormat="1" applyFont="1" applyFill="1" applyBorder="1" applyAlignment="1">
      <alignment horizontal="center" vertical="center"/>
    </xf>
    <xf numFmtId="165" fontId="7" fillId="9" borderId="2" xfId="1" applyNumberFormat="1" applyFont="1" applyFill="1" applyBorder="1" applyAlignment="1">
      <alignment horizontal="center" vertical="center"/>
    </xf>
    <xf numFmtId="170" fontId="11" fillId="0" borderId="2" xfId="1" applyNumberFormat="1" applyFont="1" applyFill="1" applyBorder="1" applyAlignment="1">
      <alignment horizontal="right" vertical="center"/>
    </xf>
    <xf numFmtId="1" fontId="0" fillId="0" borderId="2" xfId="1" applyNumberFormat="1" applyFont="1" applyFill="1" applyBorder="1" applyAlignment="1">
      <alignment horizontal="center" vertical="center"/>
    </xf>
    <xf numFmtId="9" fontId="11" fillId="5" borderId="2" xfId="1" applyNumberFormat="1" applyFont="1" applyFill="1" applyBorder="1" applyAlignment="1">
      <alignment horizontal="center" vertical="center"/>
    </xf>
    <xf numFmtId="0" fontId="2" fillId="15" borderId="2" xfId="1" applyFont="1" applyFill="1" applyBorder="1"/>
    <xf numFmtId="0" fontId="2" fillId="0" borderId="24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164" fontId="11" fillId="0" borderId="0" xfId="1" applyNumberFormat="1" applyFont="1" applyFill="1" applyBorder="1" applyAlignment="1">
      <alignment horizontal="right" vertical="center"/>
    </xf>
    <xf numFmtId="165" fontId="11" fillId="0" borderId="0" xfId="1" applyNumberFormat="1" applyFont="1" applyFill="1" applyBorder="1" applyAlignment="1">
      <alignment vertical="center"/>
    </xf>
    <xf numFmtId="164" fontId="11" fillId="5" borderId="0" xfId="1" applyNumberFormat="1" applyFont="1" applyFill="1" applyBorder="1" applyAlignment="1">
      <alignment horizontal="center" vertical="center"/>
    </xf>
    <xf numFmtId="165" fontId="7" fillId="5" borderId="0" xfId="1" applyNumberFormat="1" applyFont="1" applyFill="1" applyBorder="1" applyAlignment="1">
      <alignment vertical="center"/>
    </xf>
    <xf numFmtId="9" fontId="0" fillId="0" borderId="2" xfId="1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right" vertical="center"/>
    </xf>
    <xf numFmtId="164" fontId="11" fillId="0" borderId="3" xfId="1" applyNumberFormat="1" applyFont="1" applyFill="1" applyBorder="1" applyAlignment="1">
      <alignment horizontal="right" vertical="center"/>
    </xf>
    <xf numFmtId="166" fontId="14" fillId="0" borderId="7" xfId="1" applyNumberFormat="1" applyFont="1" applyFill="1" applyBorder="1" applyAlignment="1">
      <alignment horizontal="right" vertical="center"/>
    </xf>
    <xf numFmtId="166" fontId="11" fillId="0" borderId="1" xfId="1" applyNumberFormat="1" applyFont="1" applyFill="1" applyBorder="1" applyAlignment="1">
      <alignment horizontal="right" vertical="center"/>
    </xf>
    <xf numFmtId="165" fontId="3" fillId="15" borderId="2" xfId="1" applyNumberFormat="1" applyFont="1" applyFill="1" applyBorder="1" applyAlignment="1">
      <alignment vertical="center"/>
    </xf>
    <xf numFmtId="0" fontId="11" fillId="13" borderId="5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0" fontId="20" fillId="0" borderId="2" xfId="1" applyFont="1" applyFill="1" applyBorder="1" applyAlignment="1">
      <alignment horizontal="center" vertical="center"/>
    </xf>
    <xf numFmtId="9" fontId="20" fillId="5" borderId="2" xfId="1" applyNumberFormat="1" applyFont="1" applyFill="1" applyBorder="1" applyAlignment="1">
      <alignment horizontal="center" vertical="center"/>
    </xf>
    <xf numFmtId="164" fontId="20" fillId="5" borderId="2" xfId="1" applyNumberFormat="1" applyFont="1" applyFill="1" applyBorder="1" applyAlignment="1">
      <alignment horizontal="center" vertical="center"/>
    </xf>
    <xf numFmtId="165" fontId="21" fillId="5" borderId="2" xfId="1" applyNumberFormat="1" applyFont="1" applyFill="1" applyBorder="1" applyAlignment="1">
      <alignment vertical="center"/>
    </xf>
    <xf numFmtId="0" fontId="19" fillId="0" borderId="0" xfId="1" applyFont="1" applyAlignment="1">
      <alignment vertical="center"/>
    </xf>
    <xf numFmtId="0" fontId="19" fillId="0" borderId="0" xfId="1" applyFont="1"/>
    <xf numFmtId="164" fontId="6" fillId="0" borderId="2" xfId="1" applyNumberFormat="1" applyFont="1" applyFill="1" applyBorder="1" applyAlignment="1">
      <alignment horizontal="right" vertical="center"/>
    </xf>
    <xf numFmtId="0" fontId="0" fillId="13" borderId="2" xfId="1" applyFont="1" applyFill="1" applyBorder="1" applyAlignment="1">
      <alignment horizontal="center" vertical="center"/>
    </xf>
    <xf numFmtId="0" fontId="0" fillId="13" borderId="13" xfId="1" applyFont="1" applyFill="1" applyBorder="1" applyAlignment="1">
      <alignment horizontal="left" vertical="center"/>
    </xf>
    <xf numFmtId="164" fontId="11" fillId="13" borderId="2" xfId="1" applyNumberFormat="1" applyFont="1" applyFill="1" applyBorder="1" applyAlignment="1">
      <alignment vertical="center"/>
    </xf>
    <xf numFmtId="0" fontId="11" fillId="13" borderId="8" xfId="0" applyFont="1" applyFill="1" applyBorder="1" applyAlignment="1">
      <alignment horizontal="center" vertical="center"/>
    </xf>
    <xf numFmtId="0" fontId="11" fillId="13" borderId="0" xfId="1" applyFont="1" applyFill="1" applyAlignment="1">
      <alignment vertical="center"/>
    </xf>
    <xf numFmtId="0" fontId="11" fillId="13" borderId="0" xfId="1" applyFont="1" applyFill="1"/>
    <xf numFmtId="0" fontId="7" fillId="13" borderId="2" xfId="0" applyFont="1" applyFill="1" applyBorder="1" applyAlignment="1">
      <alignment horizontal="center" vertical="center"/>
    </xf>
    <xf numFmtId="0" fontId="7" fillId="13" borderId="2" xfId="1" applyFont="1" applyFill="1" applyBorder="1" applyAlignment="1">
      <alignment vertical="center"/>
    </xf>
    <xf numFmtId="0" fontId="7" fillId="13" borderId="2" xfId="1" applyFont="1" applyFill="1" applyBorder="1"/>
    <xf numFmtId="0" fontId="7" fillId="14" borderId="2" xfId="0" applyFont="1" applyFill="1" applyBorder="1" applyAlignment="1">
      <alignment horizontal="center" vertical="center"/>
    </xf>
    <xf numFmtId="0" fontId="7" fillId="14" borderId="13" xfId="1" applyFont="1" applyFill="1" applyBorder="1" applyAlignment="1">
      <alignment horizontal="left" vertical="center"/>
    </xf>
    <xf numFmtId="0" fontId="7" fillId="14" borderId="5" xfId="1" applyFont="1" applyFill="1" applyBorder="1" applyAlignment="1">
      <alignment horizontal="left" vertical="center"/>
    </xf>
    <xf numFmtId="0" fontId="7" fillId="14" borderId="2" xfId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vertical="center"/>
    </xf>
    <xf numFmtId="165" fontId="7" fillId="14" borderId="2" xfId="1" applyNumberFormat="1" applyFont="1" applyFill="1" applyBorder="1" applyAlignment="1">
      <alignment vertical="center"/>
    </xf>
    <xf numFmtId="0" fontId="7" fillId="14" borderId="2" xfId="1" applyFont="1" applyFill="1" applyBorder="1" applyAlignment="1">
      <alignment vertical="center"/>
    </xf>
    <xf numFmtId="0" fontId="7" fillId="14" borderId="2" xfId="1" applyFont="1" applyFill="1" applyBorder="1"/>
    <xf numFmtId="0" fontId="21" fillId="14" borderId="7" xfId="1" applyFont="1" applyFill="1" applyBorder="1" applyAlignment="1">
      <alignment horizontal="center" vertical="center"/>
    </xf>
    <xf numFmtId="165" fontId="3" fillId="14" borderId="7" xfId="1" applyNumberFormat="1" applyFont="1" applyFill="1" applyBorder="1" applyAlignment="1">
      <alignment vertical="center"/>
    </xf>
    <xf numFmtId="0" fontId="7" fillId="14" borderId="0" xfId="1" applyFont="1" applyFill="1" applyBorder="1"/>
    <xf numFmtId="0" fontId="11" fillId="0" borderId="2" xfId="0" applyFont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49" fontId="0" fillId="13" borderId="2" xfId="0" applyNumberFormat="1" applyFill="1" applyBorder="1" applyAlignment="1">
      <alignment vertical="center"/>
    </xf>
    <xf numFmtId="0" fontId="0" fillId="13" borderId="2" xfId="0" applyNumberFormat="1" applyFill="1" applyBorder="1" applyAlignment="1">
      <alignment horizontal="left" vertical="center"/>
    </xf>
    <xf numFmtId="0" fontId="0" fillId="13" borderId="2" xfId="0" applyNumberFormat="1" applyFont="1" applyFill="1" applyBorder="1" applyAlignment="1">
      <alignment horizontal="center" vertical="center"/>
    </xf>
    <xf numFmtId="0" fontId="0" fillId="13" borderId="2" xfId="0" applyNumberFormat="1" applyFill="1" applyBorder="1" applyAlignment="1">
      <alignment horizontal="center" vertical="center"/>
    </xf>
    <xf numFmtId="49" fontId="0" fillId="13" borderId="2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horizontal="left" vertical="center" wrapText="1"/>
    </xf>
    <xf numFmtId="1" fontId="24" fillId="0" borderId="2" xfId="3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1" fontId="24" fillId="0" borderId="2" xfId="3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right" vertical="center" wrapText="1"/>
    </xf>
    <xf numFmtId="170" fontId="6" fillId="0" borderId="2" xfId="1" applyNumberFormat="1" applyFont="1" applyFill="1" applyBorder="1" applyAlignment="1">
      <alignment horizontal="right" vertical="center"/>
    </xf>
    <xf numFmtId="164" fontId="20" fillId="13" borderId="2" xfId="1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9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>
      <alignment horizontal="right" vertical="center"/>
    </xf>
    <xf numFmtId="164" fontId="0" fillId="13" borderId="2" xfId="1" applyNumberFormat="1" applyFont="1" applyFill="1" applyBorder="1" applyAlignment="1">
      <alignment vertical="center"/>
    </xf>
    <xf numFmtId="165" fontId="0" fillId="13" borderId="2" xfId="1" applyNumberFormat="1" applyFont="1" applyFill="1" applyBorder="1" applyAlignment="1">
      <alignment vertical="center"/>
    </xf>
    <xf numFmtId="0" fontId="0" fillId="13" borderId="0" xfId="1" applyFont="1" applyFill="1" applyAlignment="1">
      <alignment vertical="center"/>
    </xf>
    <xf numFmtId="0" fontId="0" fillId="13" borderId="0" xfId="1" applyFont="1" applyFill="1"/>
    <xf numFmtId="0" fontId="0" fillId="13" borderId="2" xfId="0" applyFill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164" fontId="11" fillId="2" borderId="2" xfId="1" applyNumberFormat="1" applyFont="1" applyFill="1" applyBorder="1" applyAlignment="1">
      <alignment horizontal="center" vertical="center"/>
    </xf>
    <xf numFmtId="170" fontId="6" fillId="14" borderId="2" xfId="1" applyNumberFormat="1" applyFont="1" applyFill="1" applyBorder="1" applyAlignment="1">
      <alignment horizontal="right" vertical="center" wrapText="1"/>
    </xf>
    <xf numFmtId="1" fontId="7" fillId="2" borderId="2" xfId="1" applyNumberFormat="1" applyFont="1" applyFill="1" applyBorder="1" applyAlignment="1">
      <alignment horizontal="center" vertical="center"/>
    </xf>
    <xf numFmtId="0" fontId="0" fillId="4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165" fontId="11" fillId="0" borderId="2" xfId="1" applyNumberFormat="1" applyFont="1" applyFill="1" applyBorder="1" applyAlignment="1">
      <alignment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right" vertical="center"/>
    </xf>
    <xf numFmtId="1" fontId="6" fillId="0" borderId="2" xfId="1" applyNumberFormat="1" applyFont="1" applyFill="1" applyBorder="1" applyAlignment="1">
      <alignment horizontal="center" vertical="center"/>
    </xf>
    <xf numFmtId="171" fontId="11" fillId="0" borderId="2" xfId="1" applyNumberFormat="1" applyFont="1" applyFill="1" applyBorder="1" applyAlignment="1">
      <alignment vertical="center"/>
    </xf>
    <xf numFmtId="0" fontId="11" fillId="0" borderId="9" xfId="1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0" fillId="0" borderId="9" xfId="1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7" fillId="13" borderId="13" xfId="1" applyFont="1" applyFill="1" applyBorder="1" applyAlignment="1">
      <alignment horizontal="left" vertical="center"/>
    </xf>
    <xf numFmtId="0" fontId="7" fillId="13" borderId="10" xfId="1" applyFont="1" applyFill="1" applyBorder="1" applyAlignment="1">
      <alignment horizontal="left" vertical="center"/>
    </xf>
    <xf numFmtId="0" fontId="7" fillId="13" borderId="5" xfId="1" applyFont="1" applyFill="1" applyBorder="1" applyAlignment="1">
      <alignment horizontal="left" vertical="center"/>
    </xf>
    <xf numFmtId="0" fontId="11" fillId="0" borderId="11" xfId="0" applyFont="1" applyBorder="1" applyAlignment="1">
      <alignment vertical="center"/>
    </xf>
    <xf numFmtId="4" fontId="0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0" fontId="7" fillId="0" borderId="9" xfId="1" applyFont="1" applyFill="1" applyBorder="1" applyAlignment="1">
      <alignment vertical="center"/>
    </xf>
    <xf numFmtId="0" fontId="7" fillId="0" borderId="17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left" vertical="center"/>
    </xf>
    <xf numFmtId="0" fontId="7" fillId="5" borderId="2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18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 wrapText="1"/>
    </xf>
    <xf numFmtId="0" fontId="11" fillId="4" borderId="1" xfId="1" applyFont="1" applyFill="1" applyBorder="1" applyAlignment="1">
      <alignment vertical="center" wrapText="1"/>
    </xf>
    <xf numFmtId="0" fontId="14" fillId="0" borderId="2" xfId="1" applyFont="1" applyFill="1" applyBorder="1" applyAlignment="1">
      <alignment vertical="center" wrapText="1"/>
    </xf>
    <xf numFmtId="0" fontId="0" fillId="13" borderId="13" xfId="1" applyFont="1" applyFill="1" applyBorder="1" applyAlignment="1">
      <alignment horizontal="left" vertical="center"/>
    </xf>
    <xf numFmtId="0" fontId="0" fillId="13" borderId="5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left" vertical="center"/>
    </xf>
    <xf numFmtId="0" fontId="0" fillId="0" borderId="13" xfId="1" applyFont="1" applyFill="1" applyBorder="1" applyAlignment="1">
      <alignment horizontal="left" vertical="center"/>
    </xf>
    <xf numFmtId="0" fontId="0" fillId="0" borderId="5" xfId="1" applyFont="1" applyFill="1" applyBorder="1" applyAlignment="1">
      <alignment horizontal="left" vertical="center"/>
    </xf>
    <xf numFmtId="0" fontId="12" fillId="0" borderId="0" xfId="1" applyFont="1" applyBorder="1" applyAlignment="1">
      <alignment horizontal="center" vertical="center"/>
    </xf>
    <xf numFmtId="0" fontId="5" fillId="12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3" fillId="12" borderId="12" xfId="1" applyFont="1" applyFill="1" applyBorder="1" applyAlignment="1">
      <alignment vertical="center"/>
    </xf>
    <xf numFmtId="0" fontId="3" fillId="12" borderId="3" xfId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/>
    </xf>
    <xf numFmtId="0" fontId="0" fillId="13" borderId="2" xfId="1" applyFont="1" applyFill="1" applyBorder="1" applyAlignment="1">
      <alignment horizontal="left" vertical="center"/>
    </xf>
    <xf numFmtId="0" fontId="11" fillId="13" borderId="2" xfId="1" applyFont="1" applyFill="1" applyBorder="1" applyAlignment="1">
      <alignment horizontal="left" vertical="center"/>
    </xf>
    <xf numFmtId="0" fontId="7" fillId="14" borderId="13" xfId="1" applyFont="1" applyFill="1" applyBorder="1" applyAlignment="1">
      <alignment horizontal="left" vertical="center"/>
    </xf>
    <xf numFmtId="0" fontId="7" fillId="14" borderId="10" xfId="1" applyFont="1" applyFill="1" applyBorder="1" applyAlignment="1">
      <alignment horizontal="left" vertical="center"/>
    </xf>
    <xf numFmtId="0" fontId="11" fillId="13" borderId="5" xfId="1" applyFont="1" applyFill="1" applyBorder="1" applyAlignment="1">
      <alignment horizontal="left" vertical="center"/>
    </xf>
    <xf numFmtId="0" fontId="5" fillId="8" borderId="23" xfId="1" applyFont="1" applyFill="1" applyBorder="1" applyAlignment="1">
      <alignment horizontal="center" vertical="center"/>
    </xf>
    <xf numFmtId="0" fontId="5" fillId="8" borderId="26" xfId="1" applyFont="1" applyFill="1" applyBorder="1" applyAlignment="1">
      <alignment horizontal="center" vertical="center"/>
    </xf>
    <xf numFmtId="0" fontId="5" fillId="8" borderId="25" xfId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7" fillId="0" borderId="5" xfId="1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0" fontId="11" fillId="4" borderId="17" xfId="1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vertical="center"/>
    </xf>
    <xf numFmtId="0" fontId="0" fillId="4" borderId="17" xfId="1" applyFont="1" applyFill="1" applyBorder="1" applyAlignment="1">
      <alignment horizontal="left" vertical="center" wrapText="1"/>
    </xf>
    <xf numFmtId="0" fontId="11" fillId="4" borderId="11" xfId="1" applyFont="1" applyFill="1" applyBorder="1" applyAlignment="1">
      <alignment horizontal="left" vertical="center" wrapText="1"/>
    </xf>
    <xf numFmtId="0" fontId="11" fillId="4" borderId="18" xfId="1" applyFont="1" applyFill="1" applyBorder="1" applyAlignment="1">
      <alignment horizontal="left" vertical="center" wrapText="1"/>
    </xf>
    <xf numFmtId="0" fontId="11" fillId="4" borderId="14" xfId="1" applyFont="1" applyFill="1" applyBorder="1" applyAlignment="1">
      <alignment horizontal="left" vertical="center" wrapText="1"/>
    </xf>
    <xf numFmtId="0" fontId="5" fillId="8" borderId="13" xfId="1" applyFont="1" applyFill="1" applyBorder="1" applyAlignment="1">
      <alignment horizontal="left" vertical="center"/>
    </xf>
    <xf numFmtId="0" fontId="5" fillId="8" borderId="10" xfId="1" applyFont="1" applyFill="1" applyBorder="1" applyAlignment="1">
      <alignment horizontal="left" vertical="center"/>
    </xf>
    <xf numFmtId="0" fontId="5" fillId="8" borderId="5" xfId="1" applyFont="1" applyFill="1" applyBorder="1" applyAlignment="1">
      <alignment horizontal="left" vertical="center"/>
    </xf>
    <xf numFmtId="0" fontId="3" fillId="10" borderId="13" xfId="1" applyFont="1" applyFill="1" applyBorder="1" applyAlignment="1">
      <alignment horizontal="left" vertical="center"/>
    </xf>
    <xf numFmtId="0" fontId="3" fillId="10" borderId="10" xfId="1" applyFont="1" applyFill="1" applyBorder="1" applyAlignment="1">
      <alignment horizontal="left" vertical="center"/>
    </xf>
    <xf numFmtId="0" fontId="3" fillId="10" borderId="5" xfId="1" applyFont="1" applyFill="1" applyBorder="1" applyAlignment="1">
      <alignment horizontal="left" vertical="center"/>
    </xf>
    <xf numFmtId="0" fontId="11" fillId="0" borderId="16" xfId="1" applyFont="1" applyFill="1" applyBorder="1" applyAlignment="1">
      <alignment horizontal="left" vertical="center"/>
    </xf>
    <xf numFmtId="0" fontId="11" fillId="0" borderId="17" xfId="1" applyFont="1" applyFill="1" applyBorder="1" applyAlignment="1">
      <alignment horizontal="left" vertical="center"/>
    </xf>
    <xf numFmtId="0" fontId="11" fillId="4" borderId="13" xfId="1" applyFont="1" applyFill="1" applyBorder="1" applyAlignment="1">
      <alignment horizontal="left" vertical="center" wrapText="1"/>
    </xf>
    <xf numFmtId="0" fontId="11" fillId="4" borderId="5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7" fillId="5" borderId="2" xfId="1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0" fillId="0" borderId="2" xfId="1" applyFont="1" applyFill="1" applyBorder="1" applyAlignment="1">
      <alignment horizontal="left" vertical="center"/>
    </xf>
    <xf numFmtId="0" fontId="21" fillId="5" borderId="2" xfId="1" applyFont="1" applyFill="1" applyBorder="1" applyAlignment="1">
      <alignment vertical="center"/>
    </xf>
    <xf numFmtId="0" fontId="7" fillId="0" borderId="2" xfId="1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0" borderId="17" xfId="1" applyFont="1" applyFill="1" applyBorder="1" applyAlignment="1">
      <alignment vertical="center" wrapText="1"/>
    </xf>
    <xf numFmtId="0" fontId="11" fillId="0" borderId="11" xfId="1" applyFont="1" applyFill="1" applyBorder="1" applyAlignment="1">
      <alignment vertical="center" wrapText="1"/>
    </xf>
    <xf numFmtId="0" fontId="6" fillId="0" borderId="1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/>
    </xf>
    <xf numFmtId="0" fontId="6" fillId="0" borderId="17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vertical="center"/>
    </xf>
    <xf numFmtId="0" fontId="11" fillId="0" borderId="4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left" vertical="center" wrapText="1"/>
    </xf>
    <xf numFmtId="0" fontId="0" fillId="0" borderId="1" xfId="1" applyFont="1" applyFill="1" applyBorder="1" applyAlignment="1">
      <alignment vertical="center"/>
    </xf>
    <xf numFmtId="0" fontId="0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3" fillId="4" borderId="8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/>
    </xf>
    <xf numFmtId="0" fontId="7" fillId="0" borderId="6" xfId="1" applyFont="1" applyFill="1" applyBorder="1" applyAlignment="1">
      <alignment vertical="center"/>
    </xf>
    <xf numFmtId="0" fontId="7" fillId="5" borderId="11" xfId="1" applyFont="1" applyFill="1" applyBorder="1" applyAlignment="1">
      <alignment vertical="center"/>
    </xf>
    <xf numFmtId="0" fontId="7" fillId="5" borderId="1" xfId="1" applyFont="1" applyFill="1" applyBorder="1" applyAlignment="1">
      <alignment vertical="center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164" fontId="5" fillId="0" borderId="14" xfId="1" applyNumberFormat="1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21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0" fillId="0" borderId="23" xfId="1" applyFont="1" applyFill="1" applyBorder="1" applyAlignment="1">
      <alignment horizontal="left" vertical="center"/>
    </xf>
    <xf numFmtId="0" fontId="11" fillId="0" borderId="25" xfId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vertical="center" wrapText="1"/>
    </xf>
    <xf numFmtId="4" fontId="0" fillId="4" borderId="2" xfId="0" applyNumberFormat="1" applyFont="1" applyFill="1" applyBorder="1" applyAlignment="1">
      <alignment vertical="center"/>
    </xf>
    <xf numFmtId="0" fontId="14" fillId="0" borderId="9" xfId="1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left" vertical="center" wrapText="1"/>
    </xf>
    <xf numFmtId="0" fontId="0" fillId="0" borderId="9" xfId="1" applyFont="1" applyFill="1" applyBorder="1" applyAlignment="1">
      <alignment vertical="center" wrapText="1"/>
    </xf>
    <xf numFmtId="0" fontId="0" fillId="0" borderId="19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vertical="center"/>
    </xf>
    <xf numFmtId="0" fontId="7" fillId="9" borderId="2" xfId="1" applyFont="1" applyFill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0" fontId="6" fillId="12" borderId="2" xfId="1" applyFont="1" applyFill="1" applyBorder="1" applyAlignment="1">
      <alignment vertical="center"/>
    </xf>
    <xf numFmtId="0" fontId="6" fillId="8" borderId="2" xfId="1" applyFont="1" applyFill="1" applyBorder="1" applyAlignment="1">
      <alignment vertical="center"/>
    </xf>
    <xf numFmtId="0" fontId="0" fillId="10" borderId="2" xfId="1" applyFont="1" applyFill="1" applyBorder="1" applyAlignment="1">
      <alignment vertical="center"/>
    </xf>
    <xf numFmtId="0" fontId="11" fillId="10" borderId="2" xfId="1" applyFont="1" applyFill="1" applyBorder="1" applyAlignment="1">
      <alignment vertical="center"/>
    </xf>
    <xf numFmtId="0" fontId="10" fillId="0" borderId="13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10" borderId="13" xfId="1" applyFont="1" applyFill="1" applyBorder="1" applyAlignment="1">
      <alignment horizontal="left" vertical="center"/>
    </xf>
    <xf numFmtId="0" fontId="7" fillId="10" borderId="10" xfId="1" applyFont="1" applyFill="1" applyBorder="1" applyAlignment="1">
      <alignment horizontal="left" vertical="center"/>
    </xf>
    <xf numFmtId="0" fontId="7" fillId="10" borderId="5" xfId="1" applyFont="1" applyFill="1" applyBorder="1" applyAlignment="1">
      <alignment horizontal="left" vertical="center"/>
    </xf>
  </cellXfs>
  <cellStyles count="8">
    <cellStyle name="Excel Built-in Normal" xfId="1" xr:uid="{00000000-0005-0000-0000-000000000000}"/>
    <cellStyle name="Normal" xfId="0" builtinId="0"/>
    <cellStyle name="Normální 10" xfId="2" xr:uid="{00000000-0005-0000-0000-000002000000}"/>
    <cellStyle name="Normální 10 2" xfId="6" xr:uid="{00000000-0005-0000-0000-000003000000}"/>
    <cellStyle name="Normální 10 3" xfId="4" xr:uid="{00000000-0005-0000-0000-000004000000}"/>
    <cellStyle name="Normální 2" xfId="3" xr:uid="{00000000-0005-0000-0000-000005000000}"/>
    <cellStyle name="Normální 2 2" xfId="7" xr:uid="{00000000-0005-0000-0000-000006000000}"/>
    <cellStyle name="Normální 2 3" xfId="5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166561</xdr:colOff>
      <xdr:row>32</xdr:row>
      <xdr:rowOff>158750</xdr:rowOff>
    </xdr:from>
    <xdr:to>
      <xdr:col>6</xdr:col>
      <xdr:colOff>1065055</xdr:colOff>
      <xdr:row>51</xdr:row>
      <xdr:rowOff>36898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55961" y="5848350"/>
          <a:ext cx="8683594" cy="3256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4:P267"/>
  <sheetViews>
    <sheetView tabSelected="1" view="pageBreakPreview" topLeftCell="A251" zoomScale="75" zoomScaleNormal="75" zoomScaleSheetLayoutView="75" workbookViewId="0">
      <selection activeCell="I244" sqref="I244"/>
    </sheetView>
  </sheetViews>
  <sheetFormatPr defaultRowHeight="14.25" x14ac:dyDescent="0.2"/>
  <cols>
    <col min="1" max="1" width="14.140625" style="3" customWidth="1"/>
    <col min="2" max="2" width="47.140625" style="1" customWidth="1"/>
    <col min="3" max="3" width="75.5703125" style="1" customWidth="1"/>
    <col min="4" max="4" width="11" style="51" customWidth="1"/>
    <col min="5" max="5" width="13.140625" style="3" customWidth="1"/>
    <col min="6" max="6" width="16.85546875" style="4" customWidth="1"/>
    <col min="7" max="7" width="21.28515625" style="5" customWidth="1"/>
    <col min="8" max="8" width="15.42578125" style="1" customWidth="1"/>
    <col min="9" max="11" width="9.140625" style="1"/>
    <col min="12" max="16384" width="9.140625" style="2"/>
  </cols>
  <sheetData>
    <row r="54" spans="1:11" ht="24.95" customHeight="1" x14ac:dyDescent="0.2">
      <c r="A54" s="255" t="s">
        <v>281</v>
      </c>
      <c r="B54" s="255"/>
      <c r="C54" s="255"/>
      <c r="D54" s="255"/>
      <c r="E54" s="255"/>
      <c r="F54" s="255"/>
      <c r="G54" s="255"/>
    </row>
    <row r="55" spans="1:11" s="109" customFormat="1" ht="35.1" customHeight="1" x14ac:dyDescent="0.2">
      <c r="A55" s="107"/>
      <c r="B55" s="256" t="s">
        <v>0</v>
      </c>
      <c r="C55" s="256"/>
      <c r="D55" s="256"/>
      <c r="E55" s="256"/>
      <c r="F55" s="256"/>
      <c r="G55" s="256"/>
      <c r="H55" s="108"/>
      <c r="I55" s="108"/>
      <c r="J55" s="108"/>
      <c r="K55" s="108"/>
    </row>
    <row r="56" spans="1:11" s="76" customFormat="1" ht="24.95" customHeight="1" x14ac:dyDescent="0.2">
      <c r="A56" s="258"/>
      <c r="B56" s="259" t="s">
        <v>1</v>
      </c>
      <c r="C56" s="259" t="s">
        <v>2</v>
      </c>
      <c r="D56" s="223" t="s">
        <v>3</v>
      </c>
      <c r="E56" s="174" t="s">
        <v>69</v>
      </c>
      <c r="F56" s="262" t="s">
        <v>4</v>
      </c>
      <c r="G56" s="262" t="s">
        <v>70</v>
      </c>
      <c r="H56" s="75"/>
      <c r="I56" s="75"/>
      <c r="J56" s="75"/>
      <c r="K56" s="75"/>
    </row>
    <row r="57" spans="1:11" ht="24.95" customHeight="1" x14ac:dyDescent="0.2">
      <c r="A57" s="258"/>
      <c r="B57" s="259"/>
      <c r="C57" s="259"/>
      <c r="D57" s="223"/>
      <c r="E57" s="119" t="s">
        <v>9</v>
      </c>
      <c r="F57" s="262"/>
      <c r="G57" s="262"/>
    </row>
    <row r="58" spans="1:11" ht="24.95" customHeight="1" x14ac:dyDescent="0.2">
      <c r="A58" s="72"/>
      <c r="B58" s="257" t="s">
        <v>5</v>
      </c>
      <c r="C58" s="257"/>
      <c r="D58" s="257"/>
      <c r="E58" s="257"/>
      <c r="F58" s="257"/>
      <c r="G58" s="257"/>
    </row>
    <row r="59" spans="1:11" s="1" customFormat="1" ht="24.95" customHeight="1" x14ac:dyDescent="0.2">
      <c r="A59" s="72"/>
      <c r="B59" s="175" t="s">
        <v>149</v>
      </c>
      <c r="C59" s="176" t="s">
        <v>150</v>
      </c>
      <c r="D59" s="177" t="s">
        <v>151</v>
      </c>
      <c r="E59" s="178">
        <v>3</v>
      </c>
      <c r="F59" s="187"/>
      <c r="G59" s="187">
        <f>E59*F59</f>
        <v>0</v>
      </c>
    </row>
    <row r="60" spans="1:11" s="1" customFormat="1" ht="24.95" customHeight="1" x14ac:dyDescent="0.2">
      <c r="A60" s="72"/>
      <c r="B60" s="175" t="s">
        <v>152</v>
      </c>
      <c r="C60" s="176" t="s">
        <v>153</v>
      </c>
      <c r="D60" s="177" t="s">
        <v>151</v>
      </c>
      <c r="E60" s="178">
        <v>3</v>
      </c>
      <c r="F60" s="187"/>
      <c r="G60" s="187">
        <f t="shared" ref="G60:G66" si="0">E60*F60</f>
        <v>0</v>
      </c>
    </row>
    <row r="61" spans="1:11" s="1" customFormat="1" ht="24.95" customHeight="1" x14ac:dyDescent="0.2">
      <c r="A61" s="72"/>
      <c r="B61" s="175" t="s">
        <v>154</v>
      </c>
      <c r="C61" s="176" t="s">
        <v>155</v>
      </c>
      <c r="D61" s="177" t="s">
        <v>151</v>
      </c>
      <c r="E61" s="178">
        <v>17</v>
      </c>
      <c r="F61" s="187"/>
      <c r="G61" s="187">
        <f t="shared" si="0"/>
        <v>0</v>
      </c>
    </row>
    <row r="62" spans="1:11" s="1" customFormat="1" ht="24.95" customHeight="1" x14ac:dyDescent="0.2">
      <c r="A62" s="72"/>
      <c r="B62" s="175" t="s">
        <v>156</v>
      </c>
      <c r="C62" s="176" t="s">
        <v>155</v>
      </c>
      <c r="D62" s="177" t="s">
        <v>151</v>
      </c>
      <c r="E62" s="178">
        <v>2</v>
      </c>
      <c r="F62" s="187"/>
      <c r="G62" s="187">
        <f t="shared" si="0"/>
        <v>0</v>
      </c>
    </row>
    <row r="63" spans="1:11" s="1" customFormat="1" ht="24.95" customHeight="1" x14ac:dyDescent="0.2">
      <c r="A63" s="72"/>
      <c r="B63" s="175" t="s">
        <v>157</v>
      </c>
      <c r="C63" s="176" t="s">
        <v>158</v>
      </c>
      <c r="D63" s="177" t="s">
        <v>151</v>
      </c>
      <c r="E63" s="178">
        <v>2</v>
      </c>
      <c r="F63" s="187"/>
      <c r="G63" s="187">
        <f t="shared" si="0"/>
        <v>0</v>
      </c>
    </row>
    <row r="64" spans="1:11" s="1" customFormat="1" ht="24.95" customHeight="1" x14ac:dyDescent="0.2">
      <c r="A64" s="72"/>
      <c r="B64" s="175" t="s">
        <v>159</v>
      </c>
      <c r="C64" s="176" t="s">
        <v>160</v>
      </c>
      <c r="D64" s="177" t="s">
        <v>151</v>
      </c>
      <c r="E64" s="178">
        <v>5</v>
      </c>
      <c r="F64" s="187"/>
      <c r="G64" s="187">
        <f t="shared" si="0"/>
        <v>0</v>
      </c>
    </row>
    <row r="65" spans="1:11" s="1" customFormat="1" ht="24.95" customHeight="1" x14ac:dyDescent="0.2">
      <c r="A65" s="72"/>
      <c r="B65" s="175" t="s">
        <v>161</v>
      </c>
      <c r="C65" s="176" t="s">
        <v>162</v>
      </c>
      <c r="D65" s="177" t="s">
        <v>151</v>
      </c>
      <c r="E65" s="178">
        <v>15</v>
      </c>
      <c r="F65" s="187"/>
      <c r="G65" s="187">
        <f t="shared" si="0"/>
        <v>0</v>
      </c>
    </row>
    <row r="66" spans="1:11" s="1" customFormat="1" ht="24.95" customHeight="1" x14ac:dyDescent="0.2">
      <c r="A66" s="72"/>
      <c r="B66" s="175" t="s">
        <v>163</v>
      </c>
      <c r="C66" s="176" t="s">
        <v>164</v>
      </c>
      <c r="D66" s="177" t="s">
        <v>151</v>
      </c>
      <c r="E66" s="178">
        <v>6</v>
      </c>
      <c r="F66" s="187"/>
      <c r="G66" s="187">
        <f t="shared" si="0"/>
        <v>0</v>
      </c>
    </row>
    <row r="67" spans="1:11" ht="24.95" customHeight="1" x14ac:dyDescent="0.2">
      <c r="A67" s="72"/>
      <c r="B67" s="222" t="s">
        <v>6</v>
      </c>
      <c r="C67" s="222"/>
      <c r="D67" s="52"/>
      <c r="E67" s="59">
        <f>SUM(E59:E66)</f>
        <v>53</v>
      </c>
      <c r="F67" s="208"/>
      <c r="G67" s="18">
        <f>SUM(G59:G66)</f>
        <v>0</v>
      </c>
      <c r="I67" s="2"/>
      <c r="J67" s="2"/>
      <c r="K67" s="2"/>
    </row>
    <row r="68" spans="1:11" ht="24.95" customHeight="1" x14ac:dyDescent="0.2">
      <c r="A68" s="72"/>
      <c r="B68" s="263" t="s">
        <v>67</v>
      </c>
      <c r="C68" s="263"/>
      <c r="D68" s="263"/>
      <c r="E68" s="263"/>
      <c r="F68" s="263"/>
      <c r="G68" s="263"/>
      <c r="I68" s="2"/>
      <c r="J68" s="2"/>
      <c r="K68" s="2"/>
    </row>
    <row r="69" spans="1:11" s="1" customFormat="1" ht="24.95" customHeight="1" x14ac:dyDescent="0.2">
      <c r="A69" s="72"/>
      <c r="B69" s="175" t="s">
        <v>165</v>
      </c>
      <c r="C69" s="176" t="s">
        <v>166</v>
      </c>
      <c r="D69" s="179" t="s">
        <v>177</v>
      </c>
      <c r="E69" s="178">
        <v>2305</v>
      </c>
      <c r="F69" s="187"/>
      <c r="G69" s="188">
        <f>E69*F69</f>
        <v>0</v>
      </c>
    </row>
    <row r="70" spans="1:11" s="1" customFormat="1" ht="24.95" customHeight="1" x14ac:dyDescent="0.2">
      <c r="A70" s="72"/>
      <c r="B70" s="175" t="s">
        <v>167</v>
      </c>
      <c r="C70" s="176" t="s">
        <v>168</v>
      </c>
      <c r="D70" s="179" t="s">
        <v>178</v>
      </c>
      <c r="E70" s="178">
        <v>203</v>
      </c>
      <c r="F70" s="187"/>
      <c r="G70" s="188">
        <f t="shared" ref="G70:G74" si="1">E70*F70</f>
        <v>0</v>
      </c>
    </row>
    <row r="71" spans="1:11" s="1" customFormat="1" ht="24.95" customHeight="1" x14ac:dyDescent="0.2">
      <c r="A71" s="72"/>
      <c r="B71" s="175" t="s">
        <v>169</v>
      </c>
      <c r="C71" s="176" t="s">
        <v>170</v>
      </c>
      <c r="D71" s="179" t="s">
        <v>178</v>
      </c>
      <c r="E71" s="178">
        <v>287</v>
      </c>
      <c r="F71" s="187"/>
      <c r="G71" s="188">
        <f t="shared" si="1"/>
        <v>0</v>
      </c>
    </row>
    <row r="72" spans="1:11" s="1" customFormat="1" ht="24.95" customHeight="1" x14ac:dyDescent="0.2">
      <c r="A72" s="72"/>
      <c r="B72" s="175" t="s">
        <v>171</v>
      </c>
      <c r="C72" s="176" t="s">
        <v>172</v>
      </c>
      <c r="D72" s="179" t="s">
        <v>177</v>
      </c>
      <c r="E72" s="178">
        <v>568</v>
      </c>
      <c r="F72" s="187"/>
      <c r="G72" s="188">
        <f t="shared" si="1"/>
        <v>0</v>
      </c>
    </row>
    <row r="73" spans="1:11" s="1" customFormat="1" ht="24.95" customHeight="1" x14ac:dyDescent="0.2">
      <c r="A73" s="72"/>
      <c r="B73" s="175" t="s">
        <v>173</v>
      </c>
      <c r="C73" s="176" t="s">
        <v>174</v>
      </c>
      <c r="D73" s="179" t="s">
        <v>178</v>
      </c>
      <c r="E73" s="178">
        <v>745</v>
      </c>
      <c r="F73" s="187"/>
      <c r="G73" s="188">
        <f t="shared" si="1"/>
        <v>0</v>
      </c>
    </row>
    <row r="74" spans="1:11" s="1" customFormat="1" ht="24.95" customHeight="1" x14ac:dyDescent="0.2">
      <c r="A74" s="72"/>
      <c r="B74" s="175" t="s">
        <v>175</v>
      </c>
      <c r="C74" s="176" t="s">
        <v>176</v>
      </c>
      <c r="D74" s="179" t="s">
        <v>177</v>
      </c>
      <c r="E74" s="178">
        <v>433</v>
      </c>
      <c r="F74" s="187"/>
      <c r="G74" s="188">
        <f t="shared" si="1"/>
        <v>0</v>
      </c>
    </row>
    <row r="75" spans="1:11" ht="24.95" customHeight="1" x14ac:dyDescent="0.2">
      <c r="A75" s="72"/>
      <c r="B75" s="222" t="s">
        <v>90</v>
      </c>
      <c r="C75" s="222"/>
      <c r="D75" s="60"/>
      <c r="E75" s="59">
        <f>SUM(E69:E74)</f>
        <v>4541</v>
      </c>
      <c r="F75" s="60"/>
      <c r="G75" s="18">
        <f>SUM(G69:G74)</f>
        <v>0</v>
      </c>
      <c r="I75" s="2"/>
      <c r="J75" s="2"/>
      <c r="K75" s="2"/>
    </row>
    <row r="76" spans="1:11" ht="24.95" customHeight="1" x14ac:dyDescent="0.2">
      <c r="A76" s="72"/>
      <c r="B76" s="263" t="s">
        <v>185</v>
      </c>
      <c r="C76" s="263"/>
      <c r="D76" s="263"/>
      <c r="E76" s="263"/>
      <c r="F76" s="263"/>
      <c r="G76" s="263"/>
      <c r="I76" s="2"/>
      <c r="J76" s="2"/>
      <c r="K76" s="2"/>
    </row>
    <row r="77" spans="1:11" s="1" customFormat="1" ht="24.95" customHeight="1" x14ac:dyDescent="0.2">
      <c r="A77" s="72"/>
      <c r="B77" s="175" t="s">
        <v>179</v>
      </c>
      <c r="C77" s="176" t="s">
        <v>180</v>
      </c>
      <c r="D77" s="72" t="s">
        <v>184</v>
      </c>
      <c r="E77" s="178">
        <v>70</v>
      </c>
      <c r="F77" s="187"/>
      <c r="G77" s="188">
        <f>E77*F77</f>
        <v>0</v>
      </c>
    </row>
    <row r="78" spans="1:11" s="1" customFormat="1" ht="24.95" customHeight="1" x14ac:dyDescent="0.2">
      <c r="A78" s="72"/>
      <c r="B78" s="175" t="s">
        <v>181</v>
      </c>
      <c r="C78" s="176" t="s">
        <v>182</v>
      </c>
      <c r="D78" s="72" t="s">
        <v>184</v>
      </c>
      <c r="E78" s="178">
        <v>8</v>
      </c>
      <c r="F78" s="187"/>
      <c r="G78" s="188">
        <f t="shared" ref="G78:G79" si="2">E78*F78</f>
        <v>0</v>
      </c>
    </row>
    <row r="79" spans="1:11" s="1" customFormat="1" ht="24.95" customHeight="1" x14ac:dyDescent="0.2">
      <c r="A79" s="72"/>
      <c r="B79" s="175" t="s">
        <v>183</v>
      </c>
      <c r="C79" s="176" t="s">
        <v>182</v>
      </c>
      <c r="D79" s="72" t="s">
        <v>184</v>
      </c>
      <c r="E79" s="178">
        <v>7</v>
      </c>
      <c r="F79" s="187"/>
      <c r="G79" s="188">
        <f t="shared" si="2"/>
        <v>0</v>
      </c>
    </row>
    <row r="80" spans="1:11" ht="24.95" customHeight="1" x14ac:dyDescent="0.2">
      <c r="A80" s="72"/>
      <c r="B80" s="222" t="s">
        <v>186</v>
      </c>
      <c r="C80" s="222"/>
      <c r="D80" s="60"/>
      <c r="E80" s="59">
        <f>SUM(E77:E79)</f>
        <v>85</v>
      </c>
      <c r="F80" s="209"/>
      <c r="G80" s="18">
        <f>SUM(G77:G79)</f>
        <v>0</v>
      </c>
      <c r="I80" s="2"/>
      <c r="J80" s="2"/>
      <c r="K80" s="2"/>
    </row>
    <row r="81" spans="1:11" s="76" customFormat="1" ht="24.95" customHeight="1" x14ac:dyDescent="0.2">
      <c r="A81" s="258"/>
      <c r="B81" s="259" t="s">
        <v>1</v>
      </c>
      <c r="C81" s="259" t="s">
        <v>2</v>
      </c>
      <c r="D81" s="223" t="s">
        <v>3</v>
      </c>
      <c r="E81" s="174" t="s">
        <v>69</v>
      </c>
      <c r="F81" s="262" t="s">
        <v>4</v>
      </c>
      <c r="G81" s="262" t="s">
        <v>70</v>
      </c>
      <c r="H81" s="75"/>
      <c r="I81" s="75"/>
      <c r="J81" s="75"/>
      <c r="K81" s="75"/>
    </row>
    <row r="82" spans="1:11" ht="24.95" customHeight="1" x14ac:dyDescent="0.2">
      <c r="A82" s="258"/>
      <c r="B82" s="259"/>
      <c r="C82" s="259"/>
      <c r="D82" s="223"/>
      <c r="E82" s="119" t="s">
        <v>9</v>
      </c>
      <c r="F82" s="262"/>
      <c r="G82" s="262"/>
    </row>
    <row r="83" spans="1:11" ht="24.95" customHeight="1" x14ac:dyDescent="0.2">
      <c r="A83" s="72"/>
      <c r="B83" s="263" t="s">
        <v>102</v>
      </c>
      <c r="C83" s="263"/>
      <c r="D83" s="263"/>
      <c r="E83" s="263"/>
      <c r="F83" s="263"/>
      <c r="G83" s="263"/>
      <c r="I83" s="2"/>
      <c r="J83" s="2"/>
      <c r="K83" s="2"/>
    </row>
    <row r="84" spans="1:11" s="1" customFormat="1" ht="24.95" customHeight="1" x14ac:dyDescent="0.2">
      <c r="A84" s="72"/>
      <c r="B84" s="175" t="s">
        <v>187</v>
      </c>
      <c r="C84" s="176" t="s">
        <v>188</v>
      </c>
      <c r="D84" s="72" t="s">
        <v>229</v>
      </c>
      <c r="E84" s="178">
        <v>847</v>
      </c>
      <c r="F84" s="187"/>
      <c r="G84" s="188">
        <f>E84*F84</f>
        <v>0</v>
      </c>
    </row>
    <row r="85" spans="1:11" s="1" customFormat="1" ht="24.95" customHeight="1" x14ac:dyDescent="0.2">
      <c r="A85" s="72"/>
      <c r="B85" s="175" t="s">
        <v>189</v>
      </c>
      <c r="C85" s="176" t="s">
        <v>190</v>
      </c>
      <c r="D85" s="72" t="s">
        <v>229</v>
      </c>
      <c r="E85" s="178">
        <v>322</v>
      </c>
      <c r="F85" s="187"/>
      <c r="G85" s="188">
        <f t="shared" ref="G85:G104" si="3">E85*F85</f>
        <v>0</v>
      </c>
    </row>
    <row r="86" spans="1:11" s="1" customFormat="1" ht="24.95" customHeight="1" x14ac:dyDescent="0.2">
      <c r="A86" s="72"/>
      <c r="B86" s="175" t="s">
        <v>191</v>
      </c>
      <c r="C86" s="176" t="s">
        <v>192</v>
      </c>
      <c r="D86" s="72" t="s">
        <v>229</v>
      </c>
      <c r="E86" s="178">
        <v>1683</v>
      </c>
      <c r="F86" s="187"/>
      <c r="G86" s="188">
        <f t="shared" si="3"/>
        <v>0</v>
      </c>
    </row>
    <row r="87" spans="1:11" s="1" customFormat="1" ht="24.95" customHeight="1" x14ac:dyDescent="0.2">
      <c r="A87" s="72"/>
      <c r="B87" s="180" t="s">
        <v>193</v>
      </c>
      <c r="C87" s="181" t="s">
        <v>194</v>
      </c>
      <c r="D87" s="72" t="s">
        <v>229</v>
      </c>
      <c r="E87" s="182">
        <v>53.4</v>
      </c>
      <c r="F87" s="187"/>
      <c r="G87" s="188">
        <f t="shared" si="3"/>
        <v>0</v>
      </c>
    </row>
    <row r="88" spans="1:11" s="1" customFormat="1" ht="24.95" customHeight="1" x14ac:dyDescent="0.2">
      <c r="A88" s="72"/>
      <c r="B88" s="180" t="s">
        <v>195</v>
      </c>
      <c r="C88" s="181" t="s">
        <v>196</v>
      </c>
      <c r="D88" s="72" t="s">
        <v>229</v>
      </c>
      <c r="E88" s="183">
        <v>53</v>
      </c>
      <c r="F88" s="187"/>
      <c r="G88" s="188">
        <f t="shared" si="3"/>
        <v>0</v>
      </c>
    </row>
    <row r="89" spans="1:11" s="1" customFormat="1" ht="24.95" customHeight="1" x14ac:dyDescent="0.2">
      <c r="A89" s="72"/>
      <c r="B89" s="184" t="s">
        <v>197</v>
      </c>
      <c r="C89" s="181" t="s">
        <v>198</v>
      </c>
      <c r="D89" s="72" t="s">
        <v>229</v>
      </c>
      <c r="E89" s="182">
        <v>186.9</v>
      </c>
      <c r="F89" s="187"/>
      <c r="G89" s="188">
        <f t="shared" si="3"/>
        <v>0</v>
      </c>
    </row>
    <row r="90" spans="1:11" s="1" customFormat="1" ht="24.95" customHeight="1" x14ac:dyDescent="0.2">
      <c r="A90" s="72"/>
      <c r="B90" s="185" t="s">
        <v>199</v>
      </c>
      <c r="C90" s="181" t="s">
        <v>200</v>
      </c>
      <c r="D90" s="72" t="s">
        <v>229</v>
      </c>
      <c r="E90" s="182">
        <v>186.9</v>
      </c>
      <c r="F90" s="187"/>
      <c r="G90" s="188">
        <f t="shared" si="3"/>
        <v>0</v>
      </c>
    </row>
    <row r="91" spans="1:11" s="1" customFormat="1" ht="24.95" customHeight="1" x14ac:dyDescent="0.2">
      <c r="A91" s="72"/>
      <c r="B91" s="180" t="s">
        <v>201</v>
      </c>
      <c r="C91" s="181" t="s">
        <v>202</v>
      </c>
      <c r="D91" s="72" t="s">
        <v>229</v>
      </c>
      <c r="E91" s="182">
        <v>133.5</v>
      </c>
      <c r="F91" s="187"/>
      <c r="G91" s="188">
        <f t="shared" si="3"/>
        <v>0</v>
      </c>
    </row>
    <row r="92" spans="1:11" s="1" customFormat="1" ht="24.95" customHeight="1" x14ac:dyDescent="0.2">
      <c r="A92" s="72"/>
      <c r="B92" s="181" t="s">
        <v>203</v>
      </c>
      <c r="C92" s="181" t="s">
        <v>204</v>
      </c>
      <c r="D92" s="72" t="s">
        <v>229</v>
      </c>
      <c r="E92" s="182">
        <v>53</v>
      </c>
      <c r="F92" s="187"/>
      <c r="G92" s="188">
        <f t="shared" si="3"/>
        <v>0</v>
      </c>
    </row>
    <row r="93" spans="1:11" s="1" customFormat="1" ht="24.95" customHeight="1" x14ac:dyDescent="0.2">
      <c r="A93" s="72"/>
      <c r="B93" s="181" t="s">
        <v>205</v>
      </c>
      <c r="C93" s="181" t="s">
        <v>206</v>
      </c>
      <c r="D93" s="72" t="s">
        <v>229</v>
      </c>
      <c r="E93" s="186">
        <v>53.4</v>
      </c>
      <c r="F93" s="187"/>
      <c r="G93" s="188">
        <f t="shared" si="3"/>
        <v>0</v>
      </c>
    </row>
    <row r="94" spans="1:11" s="1" customFormat="1" ht="24.95" customHeight="1" x14ac:dyDescent="0.2">
      <c r="A94" s="72"/>
      <c r="B94" s="181" t="s">
        <v>207</v>
      </c>
      <c r="C94" s="181" t="s">
        <v>208</v>
      </c>
      <c r="D94" s="72" t="s">
        <v>229</v>
      </c>
      <c r="E94" s="183">
        <v>133.5</v>
      </c>
      <c r="F94" s="187"/>
      <c r="G94" s="188">
        <f t="shared" si="3"/>
        <v>0</v>
      </c>
    </row>
    <row r="95" spans="1:11" s="1" customFormat="1" ht="24.95" customHeight="1" x14ac:dyDescent="0.2">
      <c r="A95" s="72"/>
      <c r="B95" s="180" t="s">
        <v>209</v>
      </c>
      <c r="C95" s="181" t="s">
        <v>210</v>
      </c>
      <c r="D95" s="72" t="s">
        <v>229</v>
      </c>
      <c r="E95" s="182">
        <v>160.19999999999999</v>
      </c>
      <c r="F95" s="187"/>
      <c r="G95" s="188">
        <f t="shared" si="3"/>
        <v>0</v>
      </c>
    </row>
    <row r="96" spans="1:11" s="1" customFormat="1" ht="24.95" customHeight="1" x14ac:dyDescent="0.2">
      <c r="A96" s="72"/>
      <c r="B96" s="180" t="s">
        <v>211</v>
      </c>
      <c r="C96" s="181" t="s">
        <v>212</v>
      </c>
      <c r="D96" s="72" t="s">
        <v>229</v>
      </c>
      <c r="E96" s="182">
        <v>133.5</v>
      </c>
      <c r="F96" s="187"/>
      <c r="G96" s="188">
        <f t="shared" si="3"/>
        <v>0</v>
      </c>
    </row>
    <row r="97" spans="1:11" s="1" customFormat="1" ht="24.95" customHeight="1" x14ac:dyDescent="0.2">
      <c r="A97" s="72"/>
      <c r="B97" s="184" t="s">
        <v>213</v>
      </c>
      <c r="C97" s="181" t="s">
        <v>214</v>
      </c>
      <c r="D97" s="72" t="s">
        <v>229</v>
      </c>
      <c r="E97" s="182">
        <v>106.8</v>
      </c>
      <c r="F97" s="187"/>
      <c r="G97" s="188">
        <f t="shared" si="3"/>
        <v>0</v>
      </c>
    </row>
    <row r="98" spans="1:11" s="1" customFormat="1" ht="24.95" customHeight="1" x14ac:dyDescent="0.2">
      <c r="A98" s="72"/>
      <c r="B98" s="181" t="s">
        <v>215</v>
      </c>
      <c r="C98" s="181" t="s">
        <v>216</v>
      </c>
      <c r="D98" s="72" t="s">
        <v>229</v>
      </c>
      <c r="E98" s="182">
        <v>106.8</v>
      </c>
      <c r="F98" s="187"/>
      <c r="G98" s="188">
        <f t="shared" si="3"/>
        <v>0</v>
      </c>
    </row>
    <row r="99" spans="1:11" s="1" customFormat="1" ht="24.95" customHeight="1" x14ac:dyDescent="0.2">
      <c r="A99" s="72"/>
      <c r="B99" s="181" t="s">
        <v>217</v>
      </c>
      <c r="C99" s="181" t="s">
        <v>218</v>
      </c>
      <c r="D99" s="72" t="s">
        <v>229</v>
      </c>
      <c r="E99" s="182">
        <v>26.7</v>
      </c>
      <c r="F99" s="187"/>
      <c r="G99" s="188">
        <f t="shared" si="3"/>
        <v>0</v>
      </c>
    </row>
    <row r="100" spans="1:11" s="1" customFormat="1" ht="24.95" customHeight="1" x14ac:dyDescent="0.2">
      <c r="A100" s="72"/>
      <c r="B100" s="180" t="s">
        <v>219</v>
      </c>
      <c r="C100" s="181" t="s">
        <v>220</v>
      </c>
      <c r="D100" s="72" t="s">
        <v>229</v>
      </c>
      <c r="E100" s="182">
        <v>160.19999999999999</v>
      </c>
      <c r="F100" s="187"/>
      <c r="G100" s="188">
        <f t="shared" si="3"/>
        <v>0</v>
      </c>
    </row>
    <row r="101" spans="1:11" s="1" customFormat="1" ht="24.95" customHeight="1" x14ac:dyDescent="0.2">
      <c r="A101" s="72"/>
      <c r="B101" s="180" t="s">
        <v>221</v>
      </c>
      <c r="C101" s="181" t="s">
        <v>222</v>
      </c>
      <c r="D101" s="72" t="s">
        <v>229</v>
      </c>
      <c r="E101" s="182">
        <v>133.5</v>
      </c>
      <c r="F101" s="187"/>
      <c r="G101" s="188">
        <f t="shared" si="3"/>
        <v>0</v>
      </c>
    </row>
    <row r="102" spans="1:11" s="1" customFormat="1" ht="24.95" customHeight="1" x14ac:dyDescent="0.2">
      <c r="A102" s="72"/>
      <c r="B102" s="180" t="s">
        <v>223</v>
      </c>
      <c r="C102" s="181" t="s">
        <v>224</v>
      </c>
      <c r="D102" s="72" t="s">
        <v>229</v>
      </c>
      <c r="E102" s="182">
        <v>106.8</v>
      </c>
      <c r="F102" s="187"/>
      <c r="G102" s="188">
        <f t="shared" si="3"/>
        <v>0</v>
      </c>
    </row>
    <row r="103" spans="1:11" s="1" customFormat="1" ht="24.95" customHeight="1" x14ac:dyDescent="0.2">
      <c r="A103" s="72"/>
      <c r="B103" s="181" t="s">
        <v>225</v>
      </c>
      <c r="C103" s="181" t="s">
        <v>226</v>
      </c>
      <c r="D103" s="72" t="s">
        <v>229</v>
      </c>
      <c r="E103" s="182">
        <v>160.19999999999999</v>
      </c>
      <c r="F103" s="187"/>
      <c r="G103" s="188">
        <f t="shared" si="3"/>
        <v>0</v>
      </c>
    </row>
    <row r="104" spans="1:11" s="1" customFormat="1" ht="24.95" customHeight="1" x14ac:dyDescent="0.2">
      <c r="A104" s="72"/>
      <c r="B104" s="181" t="s">
        <v>227</v>
      </c>
      <c r="C104" s="181" t="s">
        <v>228</v>
      </c>
      <c r="D104" s="72" t="s">
        <v>229</v>
      </c>
      <c r="E104" s="182">
        <v>186.9</v>
      </c>
      <c r="F104" s="187"/>
      <c r="G104" s="188">
        <f t="shared" si="3"/>
        <v>0</v>
      </c>
    </row>
    <row r="105" spans="1:11" ht="24.95" customHeight="1" x14ac:dyDescent="0.2">
      <c r="A105" s="72"/>
      <c r="B105" s="222" t="s">
        <v>103</v>
      </c>
      <c r="C105" s="222"/>
      <c r="D105" s="60"/>
      <c r="E105" s="210">
        <f>SUM(E84:E104)</f>
        <v>4987.2</v>
      </c>
      <c r="F105" s="60"/>
      <c r="G105" s="18">
        <f>SUM(G84:G104)</f>
        <v>0</v>
      </c>
      <c r="I105" s="2"/>
      <c r="J105" s="2"/>
      <c r="K105" s="2"/>
    </row>
    <row r="106" spans="1:11" s="76" customFormat="1" ht="24.95" customHeight="1" x14ac:dyDescent="0.2">
      <c r="A106" s="258"/>
      <c r="B106" s="259" t="s">
        <v>1</v>
      </c>
      <c r="C106" s="259" t="s">
        <v>2</v>
      </c>
      <c r="D106" s="223" t="s">
        <v>3</v>
      </c>
      <c r="E106" s="174" t="s">
        <v>69</v>
      </c>
      <c r="F106" s="262" t="s">
        <v>4</v>
      </c>
      <c r="G106" s="262" t="s">
        <v>70</v>
      </c>
      <c r="H106" s="75"/>
      <c r="I106" s="75"/>
      <c r="J106" s="75"/>
      <c r="K106" s="75"/>
    </row>
    <row r="107" spans="1:11" ht="24.95" customHeight="1" x14ac:dyDescent="0.2">
      <c r="A107" s="258"/>
      <c r="B107" s="259"/>
      <c r="C107" s="259"/>
      <c r="D107" s="223"/>
      <c r="E107" s="119" t="s">
        <v>9</v>
      </c>
      <c r="F107" s="262"/>
      <c r="G107" s="262"/>
    </row>
    <row r="108" spans="1:11" ht="24.95" customHeight="1" x14ac:dyDescent="0.2">
      <c r="A108" s="72"/>
      <c r="B108" s="263" t="s">
        <v>116</v>
      </c>
      <c r="C108" s="263"/>
      <c r="D108" s="263"/>
      <c r="E108" s="263"/>
      <c r="F108" s="263"/>
      <c r="G108" s="263"/>
      <c r="I108" s="2"/>
      <c r="J108" s="2"/>
      <c r="K108" s="2"/>
    </row>
    <row r="109" spans="1:11" s="1" customFormat="1" ht="24.95" customHeight="1" x14ac:dyDescent="0.2">
      <c r="A109" s="72"/>
      <c r="B109" s="180" t="s">
        <v>230</v>
      </c>
      <c r="C109" s="181" t="s">
        <v>231</v>
      </c>
      <c r="D109" s="72" t="s">
        <v>240</v>
      </c>
      <c r="E109" s="182">
        <v>80.099999999999994</v>
      </c>
      <c r="F109" s="187"/>
      <c r="G109" s="188">
        <f>E109*F109</f>
        <v>0</v>
      </c>
    </row>
    <row r="110" spans="1:11" s="1" customFormat="1" ht="24.95" customHeight="1" x14ac:dyDescent="0.2">
      <c r="A110" s="72"/>
      <c r="B110" s="181" t="s">
        <v>232</v>
      </c>
      <c r="C110" s="181" t="s">
        <v>233</v>
      </c>
      <c r="D110" s="72" t="s">
        <v>240</v>
      </c>
      <c r="E110" s="182">
        <v>267</v>
      </c>
      <c r="F110" s="187"/>
      <c r="G110" s="188">
        <f t="shared" ref="G110:G113" si="4">E110*F110</f>
        <v>0</v>
      </c>
    </row>
    <row r="111" spans="1:11" s="1" customFormat="1" ht="24.95" customHeight="1" x14ac:dyDescent="0.2">
      <c r="A111" s="72"/>
      <c r="B111" s="180" t="s">
        <v>234</v>
      </c>
      <c r="C111" s="181" t="s">
        <v>235</v>
      </c>
      <c r="D111" s="72" t="s">
        <v>240</v>
      </c>
      <c r="E111" s="182">
        <v>2670</v>
      </c>
      <c r="F111" s="187"/>
      <c r="G111" s="188">
        <f t="shared" si="4"/>
        <v>0</v>
      </c>
    </row>
    <row r="112" spans="1:11" s="1" customFormat="1" ht="24.95" customHeight="1" x14ac:dyDescent="0.2">
      <c r="A112" s="72"/>
      <c r="B112" s="181" t="s">
        <v>236</v>
      </c>
      <c r="C112" s="181" t="s">
        <v>237</v>
      </c>
      <c r="D112" s="72" t="s">
        <v>240</v>
      </c>
      <c r="E112" s="182">
        <v>534</v>
      </c>
      <c r="F112" s="187"/>
      <c r="G112" s="188">
        <f t="shared" si="4"/>
        <v>0</v>
      </c>
    </row>
    <row r="113" spans="1:16" s="1" customFormat="1" ht="24.95" customHeight="1" x14ac:dyDescent="0.2">
      <c r="A113" s="72"/>
      <c r="B113" s="180" t="s">
        <v>238</v>
      </c>
      <c r="C113" s="181" t="s">
        <v>239</v>
      </c>
      <c r="D113" s="72" t="s">
        <v>240</v>
      </c>
      <c r="E113" s="183">
        <v>5340</v>
      </c>
      <c r="F113" s="187"/>
      <c r="G113" s="188">
        <f t="shared" si="4"/>
        <v>0</v>
      </c>
    </row>
    <row r="114" spans="1:16" ht="24.95" customHeight="1" x14ac:dyDescent="0.2">
      <c r="A114" s="72"/>
      <c r="B114" s="222" t="s">
        <v>117</v>
      </c>
      <c r="C114" s="222"/>
      <c r="D114" s="60"/>
      <c r="E114" s="210">
        <f>SUM(E109:E113)</f>
        <v>8891.1</v>
      </c>
      <c r="F114" s="60"/>
      <c r="G114" s="18">
        <f>SUM(G109:G113)</f>
        <v>0</v>
      </c>
      <c r="I114" s="2"/>
      <c r="J114" s="2"/>
      <c r="K114" s="2"/>
    </row>
    <row r="115" spans="1:16" s="109" customFormat="1" ht="35.1" customHeight="1" x14ac:dyDescent="0.2">
      <c r="A115" s="110"/>
      <c r="B115" s="260" t="s">
        <v>7</v>
      </c>
      <c r="C115" s="261" t="s">
        <v>8</v>
      </c>
      <c r="D115" s="261"/>
      <c r="E115" s="261"/>
      <c r="F115" s="261"/>
      <c r="G115" s="111">
        <f>SUM(G114,G80,G75,G67,G105)</f>
        <v>0</v>
      </c>
      <c r="H115" s="108"/>
      <c r="I115" s="108"/>
      <c r="J115" s="108"/>
      <c r="K115" s="108"/>
    </row>
    <row r="116" spans="1:16" s="122" customFormat="1" ht="35.1" customHeight="1" x14ac:dyDescent="0.25">
      <c r="A116" s="120"/>
      <c r="B116" s="269" t="s">
        <v>143</v>
      </c>
      <c r="C116" s="270"/>
      <c r="D116" s="270"/>
      <c r="E116" s="270"/>
      <c r="F116" s="270"/>
      <c r="G116" s="271"/>
      <c r="H116" s="121"/>
      <c r="I116" s="121"/>
      <c r="J116" s="121"/>
      <c r="K116" s="121"/>
    </row>
    <row r="117" spans="1:16" s="76" customFormat="1" ht="24.95" customHeight="1" x14ac:dyDescent="0.2">
      <c r="A117" s="313" t="s">
        <v>271</v>
      </c>
      <c r="B117" s="315" t="s">
        <v>267</v>
      </c>
      <c r="C117" s="316"/>
      <c r="D117" s="323" t="s">
        <v>268</v>
      </c>
      <c r="E117" s="329" t="s">
        <v>269</v>
      </c>
      <c r="F117" s="325" t="s">
        <v>270</v>
      </c>
      <c r="G117" s="327" t="s">
        <v>70</v>
      </c>
      <c r="H117" s="75"/>
      <c r="I117" s="75"/>
      <c r="J117" s="75"/>
      <c r="K117" s="75"/>
    </row>
    <row r="118" spans="1:16" ht="12" customHeight="1" x14ac:dyDescent="0.2">
      <c r="A118" s="314"/>
      <c r="B118" s="317"/>
      <c r="C118" s="318"/>
      <c r="D118" s="324"/>
      <c r="E118" s="330"/>
      <c r="F118" s="326"/>
      <c r="G118" s="328"/>
    </row>
    <row r="119" spans="1:16" ht="24.95" customHeight="1" x14ac:dyDescent="0.2">
      <c r="A119" s="28"/>
      <c r="B119" s="273" t="s">
        <v>104</v>
      </c>
      <c r="C119" s="274"/>
      <c r="D119" s="274"/>
      <c r="E119" s="274"/>
      <c r="F119" s="274"/>
      <c r="G119" s="274"/>
    </row>
    <row r="120" spans="1:16" s="76" customFormat="1" ht="24.75" customHeight="1" x14ac:dyDescent="0.2">
      <c r="A120" s="74" t="s">
        <v>23</v>
      </c>
      <c r="B120" s="287" t="s">
        <v>89</v>
      </c>
      <c r="C120" s="288"/>
      <c r="D120" s="103" t="s">
        <v>11</v>
      </c>
      <c r="E120" s="50">
        <v>1457</v>
      </c>
      <c r="F120" s="128"/>
      <c r="G120" s="90">
        <f>E120*F120</f>
        <v>0</v>
      </c>
      <c r="H120" s="93"/>
      <c r="I120" s="93"/>
      <c r="J120" s="104"/>
      <c r="K120" s="89"/>
      <c r="L120" s="37"/>
      <c r="M120" s="75"/>
      <c r="N120" s="75"/>
      <c r="O120" s="75"/>
      <c r="P120" s="75"/>
    </row>
    <row r="121" spans="1:16" s="76" customFormat="1" ht="24.95" customHeight="1" x14ac:dyDescent="0.2">
      <c r="A121" s="73" t="s">
        <v>39</v>
      </c>
      <c r="B121" s="275" t="s">
        <v>28</v>
      </c>
      <c r="C121" s="276"/>
      <c r="D121" s="25" t="s">
        <v>11</v>
      </c>
      <c r="E121" s="42">
        <v>1457</v>
      </c>
      <c r="F121" s="57"/>
      <c r="G121" s="90">
        <f t="shared" ref="G121:G124" si="5">E121*F121</f>
        <v>0</v>
      </c>
      <c r="H121" s="75"/>
      <c r="I121" s="75"/>
      <c r="J121" s="75"/>
      <c r="K121" s="75"/>
    </row>
    <row r="122" spans="1:16" s="76" customFormat="1" ht="24.95" customHeight="1" x14ac:dyDescent="0.2">
      <c r="A122" s="73" t="s">
        <v>24</v>
      </c>
      <c r="B122" s="277" t="s">
        <v>81</v>
      </c>
      <c r="C122" s="278"/>
      <c r="D122" s="25" t="s">
        <v>33</v>
      </c>
      <c r="E122" s="80">
        <f>SUM(E121*0.0008)</f>
        <v>1.1656</v>
      </c>
      <c r="F122" s="140"/>
      <c r="G122" s="90">
        <f t="shared" si="5"/>
        <v>0</v>
      </c>
      <c r="H122" s="75"/>
      <c r="I122" s="75"/>
      <c r="J122" s="75"/>
      <c r="K122" s="75"/>
    </row>
    <row r="123" spans="1:16" s="76" customFormat="1" ht="24.95" customHeight="1" x14ac:dyDescent="0.2">
      <c r="A123" s="73" t="s">
        <v>48</v>
      </c>
      <c r="B123" s="279" t="s">
        <v>62</v>
      </c>
      <c r="C123" s="280"/>
      <c r="D123" s="48" t="s">
        <v>11</v>
      </c>
      <c r="E123" s="91">
        <f>SUM(E121)</f>
        <v>1457</v>
      </c>
      <c r="F123" s="139"/>
      <c r="G123" s="90">
        <f t="shared" si="5"/>
        <v>0</v>
      </c>
      <c r="H123" s="75"/>
      <c r="I123" s="75"/>
      <c r="J123" s="75"/>
      <c r="K123" s="75"/>
    </row>
    <row r="124" spans="1:16" s="76" customFormat="1" ht="24.95" customHeight="1" x14ac:dyDescent="0.2">
      <c r="A124" s="73" t="s">
        <v>57</v>
      </c>
      <c r="B124" s="289" t="s">
        <v>58</v>
      </c>
      <c r="C124" s="290"/>
      <c r="D124" s="95" t="s">
        <v>11</v>
      </c>
      <c r="E124" s="92">
        <f>E121</f>
        <v>1457</v>
      </c>
      <c r="F124" s="57"/>
      <c r="G124" s="90">
        <f t="shared" si="5"/>
        <v>0</v>
      </c>
      <c r="H124" s="77"/>
      <c r="I124" s="75"/>
      <c r="J124" s="75"/>
      <c r="K124" s="75"/>
    </row>
    <row r="125" spans="1:16" ht="24.95" customHeight="1" x14ac:dyDescent="0.2">
      <c r="A125" s="28"/>
      <c r="B125" s="321" t="s">
        <v>105</v>
      </c>
      <c r="C125" s="322"/>
      <c r="D125" s="32"/>
      <c r="E125" s="32"/>
      <c r="F125" s="30"/>
      <c r="G125" s="31">
        <f>SUM(G120:G124)</f>
        <v>0</v>
      </c>
    </row>
    <row r="126" spans="1:16" ht="24.95" customHeight="1" x14ac:dyDescent="0.2">
      <c r="A126" s="28"/>
      <c r="B126" s="274" t="s">
        <v>114</v>
      </c>
      <c r="C126" s="274"/>
      <c r="D126" s="274"/>
      <c r="E126" s="274"/>
      <c r="F126" s="274"/>
      <c r="G126" s="274"/>
    </row>
    <row r="127" spans="1:16" s="76" customFormat="1" ht="24.95" customHeight="1" x14ac:dyDescent="0.2">
      <c r="A127" s="211" t="s">
        <v>23</v>
      </c>
      <c r="B127" s="277" t="s">
        <v>274</v>
      </c>
      <c r="C127" s="276"/>
      <c r="D127" s="53" t="s">
        <v>11</v>
      </c>
      <c r="E127" s="26">
        <v>267</v>
      </c>
      <c r="F127" s="57"/>
      <c r="G127" s="90">
        <f t="shared" ref="G127:G130" si="6">E127*F127</f>
        <v>0</v>
      </c>
      <c r="H127" s="75"/>
      <c r="I127" s="75"/>
      <c r="J127" s="75"/>
      <c r="K127" s="75"/>
    </row>
    <row r="128" spans="1:16" ht="24.95" customHeight="1" x14ac:dyDescent="0.2">
      <c r="A128" s="70" t="s">
        <v>59</v>
      </c>
      <c r="B128" s="272" t="s">
        <v>60</v>
      </c>
      <c r="C128" s="272"/>
      <c r="D128" s="53" t="s">
        <v>11</v>
      </c>
      <c r="E128" s="26">
        <v>267</v>
      </c>
      <c r="F128" s="63"/>
      <c r="G128" s="90">
        <f t="shared" si="6"/>
        <v>0</v>
      </c>
      <c r="H128" s="101"/>
    </row>
    <row r="129" spans="1:11" ht="24.95" customHeight="1" x14ac:dyDescent="0.2">
      <c r="A129" s="73" t="s">
        <v>24</v>
      </c>
      <c r="B129" s="190" t="s">
        <v>275</v>
      </c>
      <c r="C129" s="173"/>
      <c r="D129" s="191" t="s">
        <v>18</v>
      </c>
      <c r="E129" s="26">
        <v>26.7</v>
      </c>
      <c r="F129" s="63"/>
      <c r="G129" s="90">
        <f t="shared" si="6"/>
        <v>0</v>
      </c>
      <c r="H129" s="101"/>
    </row>
    <row r="130" spans="1:11" ht="24.95" customHeight="1" x14ac:dyDescent="0.2">
      <c r="A130" s="28" t="s">
        <v>29</v>
      </c>
      <c r="B130" s="241" t="s">
        <v>49</v>
      </c>
      <c r="C130" s="241"/>
      <c r="D130" s="28" t="s">
        <v>11</v>
      </c>
      <c r="E130" s="26">
        <v>267</v>
      </c>
      <c r="F130" s="57"/>
      <c r="G130" s="90">
        <f t="shared" si="6"/>
        <v>0</v>
      </c>
    </row>
    <row r="131" spans="1:11" s="151" customFormat="1" ht="24.95" customHeight="1" x14ac:dyDescent="0.2">
      <c r="A131" s="146"/>
      <c r="B131" s="297" t="s">
        <v>115</v>
      </c>
      <c r="C131" s="297"/>
      <c r="D131" s="147"/>
      <c r="E131" s="147"/>
      <c r="F131" s="148"/>
      <c r="G131" s="149">
        <f>SUM(G127:G130)</f>
        <v>0</v>
      </c>
      <c r="H131" s="150"/>
      <c r="I131" s="150"/>
      <c r="J131" s="150"/>
      <c r="K131" s="150"/>
    </row>
    <row r="132" spans="1:11" ht="24.95" customHeight="1" x14ac:dyDescent="0.2">
      <c r="A132" s="28"/>
      <c r="B132" s="298" t="s">
        <v>272</v>
      </c>
      <c r="C132" s="298"/>
      <c r="D132" s="298"/>
      <c r="E132" s="298"/>
      <c r="F132" s="298"/>
      <c r="G132" s="298"/>
      <c r="H132" s="145"/>
      <c r="I132" s="145"/>
    </row>
    <row r="133" spans="1:11" ht="24.95" customHeight="1" x14ac:dyDescent="0.2">
      <c r="A133" s="87" t="s">
        <v>23</v>
      </c>
      <c r="B133" s="294" t="s">
        <v>118</v>
      </c>
      <c r="C133" s="295"/>
      <c r="D133" s="98" t="s">
        <v>10</v>
      </c>
      <c r="E133" s="129">
        <f>SUM(E105)</f>
        <v>4987.2</v>
      </c>
      <c r="F133" s="152"/>
      <c r="G133" s="58">
        <f>E133*F133</f>
        <v>0</v>
      </c>
      <c r="H133" s="145"/>
      <c r="I133" s="145"/>
    </row>
    <row r="134" spans="1:11" ht="24.95" customHeight="1" x14ac:dyDescent="0.2">
      <c r="A134" s="102" t="s">
        <v>97</v>
      </c>
      <c r="B134" s="294" t="s">
        <v>98</v>
      </c>
      <c r="C134" s="295"/>
      <c r="D134" s="129" t="s">
        <v>10</v>
      </c>
      <c r="E134" s="79">
        <f>SUM(E133)</f>
        <v>4987.2</v>
      </c>
      <c r="F134" s="152"/>
      <c r="G134" s="58">
        <f t="shared" ref="G134:G137" si="7">E134*F134</f>
        <v>0</v>
      </c>
      <c r="H134" s="134"/>
      <c r="I134" s="135"/>
    </row>
    <row r="135" spans="1:11" ht="24.95" customHeight="1" x14ac:dyDescent="0.2">
      <c r="A135" s="102" t="s">
        <v>97</v>
      </c>
      <c r="B135" s="294" t="s">
        <v>119</v>
      </c>
      <c r="C135" s="295"/>
      <c r="D135" s="129" t="s">
        <v>10</v>
      </c>
      <c r="E135" s="79">
        <f>SUM(E114)</f>
        <v>8891.1</v>
      </c>
      <c r="F135" s="152"/>
      <c r="G135" s="58">
        <f t="shared" si="7"/>
        <v>0</v>
      </c>
      <c r="H135" s="134"/>
      <c r="I135" s="135"/>
    </row>
    <row r="136" spans="1:11" ht="24.95" customHeight="1" x14ac:dyDescent="0.2">
      <c r="A136" s="74" t="s">
        <v>100</v>
      </c>
      <c r="B136" s="296" t="s">
        <v>101</v>
      </c>
      <c r="C136" s="296"/>
      <c r="D136" s="138" t="s">
        <v>12</v>
      </c>
      <c r="E136" s="79">
        <v>7.5</v>
      </c>
      <c r="F136" s="57"/>
      <c r="G136" s="58">
        <f t="shared" si="7"/>
        <v>0</v>
      </c>
      <c r="H136" s="134"/>
      <c r="I136" s="135"/>
    </row>
    <row r="137" spans="1:11" ht="24.95" customHeight="1" x14ac:dyDescent="0.2">
      <c r="A137" s="28" t="s">
        <v>25</v>
      </c>
      <c r="B137" s="233" t="s">
        <v>20</v>
      </c>
      <c r="C137" s="234"/>
      <c r="D137" s="193" t="s">
        <v>11</v>
      </c>
      <c r="E137" s="26">
        <v>267</v>
      </c>
      <c r="F137" s="198"/>
      <c r="G137" s="58">
        <f t="shared" si="7"/>
        <v>0</v>
      </c>
    </row>
    <row r="138" spans="1:11" ht="24.95" customHeight="1" x14ac:dyDescent="0.2">
      <c r="A138" s="61" t="s">
        <v>24</v>
      </c>
      <c r="B138" s="235" t="s">
        <v>249</v>
      </c>
      <c r="C138" s="236"/>
      <c r="D138" s="193" t="s">
        <v>12</v>
      </c>
      <c r="E138" s="197">
        <v>13.3</v>
      </c>
      <c r="F138" s="198"/>
      <c r="G138" s="58">
        <f>E138*F138</f>
        <v>0</v>
      </c>
    </row>
    <row r="139" spans="1:11" ht="24.95" customHeight="1" x14ac:dyDescent="0.2">
      <c r="A139" s="214" t="s">
        <v>24</v>
      </c>
      <c r="B139" s="252" t="s">
        <v>276</v>
      </c>
      <c r="C139" s="252"/>
      <c r="D139" s="212" t="s">
        <v>277</v>
      </c>
      <c r="E139" s="217">
        <v>809</v>
      </c>
      <c r="F139" s="216"/>
      <c r="G139" s="213">
        <f t="shared" ref="G139:G141" si="8">E139*F139</f>
        <v>0</v>
      </c>
    </row>
    <row r="140" spans="1:11" ht="24.95" customHeight="1" x14ac:dyDescent="0.2">
      <c r="A140" s="214" t="s">
        <v>24</v>
      </c>
      <c r="B140" s="252" t="s">
        <v>278</v>
      </c>
      <c r="C140" s="252"/>
      <c r="D140" s="212" t="s">
        <v>10</v>
      </c>
      <c r="E140" s="217">
        <v>368</v>
      </c>
      <c r="F140" s="216"/>
      <c r="G140" s="213">
        <f t="shared" si="8"/>
        <v>0</v>
      </c>
    </row>
    <row r="141" spans="1:11" ht="24.95" customHeight="1" x14ac:dyDescent="0.2">
      <c r="A141" s="215" t="s">
        <v>23</v>
      </c>
      <c r="B141" s="252" t="s">
        <v>279</v>
      </c>
      <c r="C141" s="252"/>
      <c r="D141" s="212" t="s">
        <v>277</v>
      </c>
      <c r="E141" s="217">
        <v>736</v>
      </c>
      <c r="F141" s="216"/>
      <c r="G141" s="213">
        <f t="shared" si="8"/>
        <v>0</v>
      </c>
    </row>
    <row r="142" spans="1:11" ht="24.95" customHeight="1" x14ac:dyDescent="0.2">
      <c r="A142" s="28"/>
      <c r="B142" s="293" t="s">
        <v>273</v>
      </c>
      <c r="C142" s="293"/>
      <c r="D142" s="130"/>
      <c r="E142" s="130"/>
      <c r="F142" s="131"/>
      <c r="G142" s="143">
        <f>SUM(G133:G141)</f>
        <v>0</v>
      </c>
      <c r="H142" s="136"/>
      <c r="I142" s="137"/>
    </row>
    <row r="143" spans="1:11" s="76" customFormat="1" ht="24.95" customHeight="1" x14ac:dyDescent="0.2">
      <c r="A143" s="313" t="s">
        <v>271</v>
      </c>
      <c r="B143" s="315" t="s">
        <v>267</v>
      </c>
      <c r="C143" s="316"/>
      <c r="D143" s="323" t="s">
        <v>268</v>
      </c>
      <c r="E143" s="329" t="s">
        <v>269</v>
      </c>
      <c r="F143" s="325" t="s">
        <v>270</v>
      </c>
      <c r="G143" s="327" t="s">
        <v>70</v>
      </c>
      <c r="H143" s="75"/>
      <c r="I143" s="75"/>
      <c r="J143" s="75"/>
      <c r="K143" s="75"/>
    </row>
    <row r="144" spans="1:11" ht="12" customHeight="1" x14ac:dyDescent="0.2">
      <c r="A144" s="314"/>
      <c r="B144" s="317"/>
      <c r="C144" s="318"/>
      <c r="D144" s="324"/>
      <c r="E144" s="330"/>
      <c r="F144" s="326"/>
      <c r="G144" s="328"/>
    </row>
    <row r="145" spans="1:7" ht="24.95" customHeight="1" x14ac:dyDescent="0.2">
      <c r="A145" s="27"/>
      <c r="B145" s="232" t="s">
        <v>44</v>
      </c>
      <c r="C145" s="319"/>
      <c r="D145" s="319"/>
      <c r="E145" s="320"/>
      <c r="F145" s="319"/>
      <c r="G145" s="319"/>
    </row>
    <row r="146" spans="1:7" ht="24.95" customHeight="1" x14ac:dyDescent="0.2">
      <c r="A146" s="87" t="s">
        <v>23</v>
      </c>
      <c r="B146" s="299" t="s">
        <v>83</v>
      </c>
      <c r="C146" s="300"/>
      <c r="D146" s="98" t="s">
        <v>10</v>
      </c>
      <c r="E146" s="79">
        <f>SUM(E75,E80)</f>
        <v>4626</v>
      </c>
      <c r="F146" s="20"/>
      <c r="G146" s="14">
        <f>E146*F146</f>
        <v>0</v>
      </c>
    </row>
    <row r="147" spans="1:7" ht="24.95" customHeight="1" x14ac:dyDescent="0.2">
      <c r="A147" s="192" t="s">
        <v>71</v>
      </c>
      <c r="B147" s="301" t="s">
        <v>50</v>
      </c>
      <c r="C147" s="302"/>
      <c r="D147" s="13" t="s">
        <v>10</v>
      </c>
      <c r="E147" s="13">
        <f>SUM(E75)</f>
        <v>4541</v>
      </c>
      <c r="F147" s="20"/>
      <c r="G147" s="14">
        <f t="shared" ref="G147:G163" si="9">E147*F147</f>
        <v>0</v>
      </c>
    </row>
    <row r="148" spans="1:7" ht="24.95" customHeight="1" x14ac:dyDescent="0.2">
      <c r="A148" s="192" t="s">
        <v>241</v>
      </c>
      <c r="B148" s="302" t="s">
        <v>242</v>
      </c>
      <c r="C148" s="239"/>
      <c r="D148" s="13" t="s">
        <v>10</v>
      </c>
      <c r="E148" s="13">
        <f>SUM(E80)</f>
        <v>85</v>
      </c>
      <c r="F148" s="20"/>
      <c r="G148" s="14">
        <f t="shared" si="9"/>
        <v>0</v>
      </c>
    </row>
    <row r="149" spans="1:7" ht="24.95" customHeight="1" x14ac:dyDescent="0.2">
      <c r="A149" s="192" t="s">
        <v>51</v>
      </c>
      <c r="B149" s="303" t="s">
        <v>52</v>
      </c>
      <c r="C149" s="304"/>
      <c r="D149" s="193" t="s">
        <v>10</v>
      </c>
      <c r="E149" s="193">
        <f>SUM(E147)</f>
        <v>4541</v>
      </c>
      <c r="F149" s="198"/>
      <c r="G149" s="14">
        <f t="shared" si="9"/>
        <v>0</v>
      </c>
    </row>
    <row r="150" spans="1:7" ht="24.95" customHeight="1" x14ac:dyDescent="0.2">
      <c r="A150" s="192" t="s">
        <v>243</v>
      </c>
      <c r="B150" s="303" t="s">
        <v>244</v>
      </c>
      <c r="C150" s="304"/>
      <c r="D150" s="194" t="s">
        <v>10</v>
      </c>
      <c r="E150" s="194">
        <f>SUM(E148)</f>
        <v>85</v>
      </c>
      <c r="F150" s="199"/>
      <c r="G150" s="14">
        <f t="shared" si="9"/>
        <v>0</v>
      </c>
    </row>
    <row r="151" spans="1:7" ht="24.95" customHeight="1" x14ac:dyDescent="0.2">
      <c r="A151" s="74" t="s">
        <v>100</v>
      </c>
      <c r="B151" s="253" t="s">
        <v>101</v>
      </c>
      <c r="C151" s="254"/>
      <c r="D151" s="138" t="s">
        <v>12</v>
      </c>
      <c r="E151" s="79">
        <v>29</v>
      </c>
      <c r="F151" s="57"/>
      <c r="G151" s="14">
        <f t="shared" si="9"/>
        <v>0</v>
      </c>
    </row>
    <row r="152" spans="1:7" ht="24.95" customHeight="1" x14ac:dyDescent="0.2">
      <c r="A152" s="28" t="s">
        <v>24</v>
      </c>
      <c r="B152" s="331" t="s">
        <v>66</v>
      </c>
      <c r="C152" s="332"/>
      <c r="D152" s="53" t="s">
        <v>12</v>
      </c>
      <c r="E152" s="66">
        <f>SUM(E147*0.01)</f>
        <v>45.410000000000004</v>
      </c>
      <c r="F152" s="63"/>
      <c r="G152" s="14">
        <f t="shared" si="9"/>
        <v>0</v>
      </c>
    </row>
    <row r="153" spans="1:7" ht="24.95" customHeight="1" x14ac:dyDescent="0.2">
      <c r="A153" s="192" t="s">
        <v>24</v>
      </c>
      <c r="B153" s="333" t="s">
        <v>245</v>
      </c>
      <c r="C153" s="334"/>
      <c r="D153" s="53" t="s">
        <v>12</v>
      </c>
      <c r="E153" s="66">
        <f>SUM(E148*0.025)</f>
        <v>2.125</v>
      </c>
      <c r="F153" s="63"/>
      <c r="G153" s="14">
        <f t="shared" si="9"/>
        <v>0</v>
      </c>
    </row>
    <row r="154" spans="1:7" ht="24.95" customHeight="1" x14ac:dyDescent="0.2">
      <c r="A154" s="28" t="s">
        <v>32</v>
      </c>
      <c r="B154" s="303" t="s">
        <v>75</v>
      </c>
      <c r="C154" s="304"/>
      <c r="D154" s="193" t="s">
        <v>18</v>
      </c>
      <c r="E154" s="195">
        <f>SUM(E155:E156)*0.00001</f>
        <v>4.7960000000000003E-2</v>
      </c>
      <c r="F154" s="200"/>
      <c r="G154" s="14">
        <f t="shared" si="9"/>
        <v>0</v>
      </c>
    </row>
    <row r="155" spans="1:7" ht="24.95" customHeight="1" x14ac:dyDescent="0.2">
      <c r="A155" s="28" t="s">
        <v>24</v>
      </c>
      <c r="B155" s="306" t="s">
        <v>77</v>
      </c>
      <c r="C155" s="237"/>
      <c r="D155" s="193" t="s">
        <v>10</v>
      </c>
      <c r="E155" s="193">
        <f>SUM(E147*1)</f>
        <v>4541</v>
      </c>
      <c r="F155" s="198"/>
      <c r="G155" s="14">
        <f t="shared" si="9"/>
        <v>0</v>
      </c>
    </row>
    <row r="156" spans="1:7" ht="24.95" customHeight="1" x14ac:dyDescent="0.2">
      <c r="A156" s="28" t="s">
        <v>24</v>
      </c>
      <c r="B156" s="306" t="s">
        <v>246</v>
      </c>
      <c r="C156" s="237"/>
      <c r="D156" s="193" t="s">
        <v>10</v>
      </c>
      <c r="E156" s="193">
        <f>SUM(E148*3)</f>
        <v>255</v>
      </c>
      <c r="F156" s="198"/>
      <c r="G156" s="14">
        <f t="shared" si="9"/>
        <v>0</v>
      </c>
    </row>
    <row r="157" spans="1:7" ht="24.95" customHeight="1" x14ac:dyDescent="0.2">
      <c r="A157" s="192" t="s">
        <v>32</v>
      </c>
      <c r="B157" s="291" t="s">
        <v>76</v>
      </c>
      <c r="C157" s="292"/>
      <c r="D157" s="192" t="s">
        <v>18</v>
      </c>
      <c r="E157" s="195">
        <f>SUM(E158:E159)*0.001</f>
        <v>4.7109999999999999E-2</v>
      </c>
      <c r="F157" s="201"/>
      <c r="G157" s="14">
        <f t="shared" si="9"/>
        <v>0</v>
      </c>
    </row>
    <row r="158" spans="1:7" ht="24.95" customHeight="1" x14ac:dyDescent="0.2">
      <c r="A158" s="192" t="s">
        <v>24</v>
      </c>
      <c r="B158" s="237" t="s">
        <v>79</v>
      </c>
      <c r="C158" s="238"/>
      <c r="D158" s="193" t="s">
        <v>13</v>
      </c>
      <c r="E158" s="196">
        <f>SUM(E147*10/1000)</f>
        <v>45.41</v>
      </c>
      <c r="F158" s="198"/>
      <c r="G158" s="14">
        <f t="shared" si="9"/>
        <v>0</v>
      </c>
    </row>
    <row r="159" spans="1:7" ht="24.95" customHeight="1" x14ac:dyDescent="0.2">
      <c r="A159" s="192" t="s">
        <v>24</v>
      </c>
      <c r="B159" s="237" t="s">
        <v>247</v>
      </c>
      <c r="C159" s="238"/>
      <c r="D159" s="193" t="s">
        <v>13</v>
      </c>
      <c r="E159" s="196">
        <f>SUM(E148*20/1000)</f>
        <v>1.7</v>
      </c>
      <c r="F159" s="198"/>
      <c r="G159" s="14">
        <f t="shared" si="9"/>
        <v>0</v>
      </c>
    </row>
    <row r="160" spans="1:7" ht="24.95" customHeight="1" x14ac:dyDescent="0.2">
      <c r="A160" s="192" t="s">
        <v>31</v>
      </c>
      <c r="B160" s="233" t="s">
        <v>19</v>
      </c>
      <c r="C160" s="234"/>
      <c r="D160" s="193" t="s">
        <v>11</v>
      </c>
      <c r="E160" s="26">
        <f>SUM(E162*1.05)</f>
        <v>1529.8500000000001</v>
      </c>
      <c r="F160" s="198"/>
      <c r="G160" s="14">
        <f t="shared" si="9"/>
        <v>0</v>
      </c>
    </row>
    <row r="161" spans="1:11" ht="24.95" customHeight="1" x14ac:dyDescent="0.2">
      <c r="A161" s="192" t="s">
        <v>24</v>
      </c>
      <c r="B161" s="233" t="s">
        <v>85</v>
      </c>
      <c r="C161" s="234"/>
      <c r="D161" s="193" t="s">
        <v>11</v>
      </c>
      <c r="E161" s="196">
        <f>SUM(E160:E160)</f>
        <v>1529.8500000000001</v>
      </c>
      <c r="F161" s="198"/>
      <c r="G161" s="14">
        <f t="shared" si="9"/>
        <v>0</v>
      </c>
    </row>
    <row r="162" spans="1:11" ht="24.95" customHeight="1" x14ac:dyDescent="0.2">
      <c r="A162" s="28" t="s">
        <v>25</v>
      </c>
      <c r="B162" s="233" t="s">
        <v>20</v>
      </c>
      <c r="C162" s="234"/>
      <c r="D162" s="193" t="s">
        <v>11</v>
      </c>
      <c r="E162" s="26">
        <v>1457</v>
      </c>
      <c r="F162" s="198"/>
      <c r="G162" s="14">
        <f t="shared" si="9"/>
        <v>0</v>
      </c>
    </row>
    <row r="163" spans="1:11" ht="24.95" customHeight="1" x14ac:dyDescent="0.2">
      <c r="A163" s="61" t="s">
        <v>24</v>
      </c>
      <c r="B163" s="235" t="s">
        <v>63</v>
      </c>
      <c r="C163" s="236"/>
      <c r="D163" s="193" t="s">
        <v>12</v>
      </c>
      <c r="E163" s="197">
        <f>SUM(E162*0.1)</f>
        <v>145.70000000000002</v>
      </c>
      <c r="F163" s="198"/>
      <c r="G163" s="14">
        <f t="shared" si="9"/>
        <v>0</v>
      </c>
    </row>
    <row r="164" spans="1:11" ht="24.95" customHeight="1" x14ac:dyDescent="0.2">
      <c r="A164" s="27"/>
      <c r="B164" s="242" t="s">
        <v>248</v>
      </c>
      <c r="C164" s="242"/>
      <c r="D164" s="88"/>
      <c r="E164" s="32"/>
      <c r="F164" s="30"/>
      <c r="G164" s="31">
        <f>SUM(G146:G163)</f>
        <v>0</v>
      </c>
    </row>
    <row r="165" spans="1:11" s="76" customFormat="1" ht="24.95" customHeight="1" x14ac:dyDescent="0.2">
      <c r="A165" s="313" t="s">
        <v>271</v>
      </c>
      <c r="B165" s="315" t="s">
        <v>267</v>
      </c>
      <c r="C165" s="316"/>
      <c r="D165" s="323" t="s">
        <v>268</v>
      </c>
      <c r="E165" s="329" t="s">
        <v>269</v>
      </c>
      <c r="F165" s="325" t="s">
        <v>270</v>
      </c>
      <c r="G165" s="327" t="s">
        <v>70</v>
      </c>
      <c r="H165" s="75"/>
      <c r="I165" s="75"/>
      <c r="J165" s="75"/>
      <c r="K165" s="75"/>
    </row>
    <row r="166" spans="1:11" ht="12" customHeight="1" x14ac:dyDescent="0.2">
      <c r="A166" s="314"/>
      <c r="B166" s="317"/>
      <c r="C166" s="318"/>
      <c r="D166" s="324"/>
      <c r="E166" s="330"/>
      <c r="F166" s="326"/>
      <c r="G166" s="328"/>
    </row>
    <row r="167" spans="1:11" ht="24.95" customHeight="1" x14ac:dyDescent="0.2">
      <c r="A167" s="78"/>
      <c r="B167" s="243" t="s">
        <v>14</v>
      </c>
      <c r="C167" s="244"/>
      <c r="D167" s="245"/>
      <c r="E167" s="245"/>
      <c r="F167" s="245"/>
      <c r="G167" s="245"/>
      <c r="H167" s="132"/>
      <c r="I167" s="133"/>
    </row>
    <row r="168" spans="1:11" s="69" customFormat="1" ht="24.95" customHeight="1" x14ac:dyDescent="0.2">
      <c r="A168" s="41" t="s">
        <v>23</v>
      </c>
      <c r="B168" s="240" t="s">
        <v>84</v>
      </c>
      <c r="C168" s="240"/>
      <c r="D168" s="74" t="s">
        <v>10</v>
      </c>
      <c r="E168" s="73">
        <f>SUM(E67)</f>
        <v>53</v>
      </c>
      <c r="F168" s="86"/>
      <c r="G168" s="14">
        <f>E168*F168</f>
        <v>0</v>
      </c>
      <c r="H168" s="68"/>
      <c r="I168" s="68"/>
      <c r="J168" s="68"/>
      <c r="K168" s="68"/>
    </row>
    <row r="169" spans="1:11" ht="24.95" customHeight="1" x14ac:dyDescent="0.2">
      <c r="A169" s="28" t="s">
        <v>34</v>
      </c>
      <c r="B169" s="240" t="s">
        <v>35</v>
      </c>
      <c r="C169" s="240"/>
      <c r="D169" s="13" t="s">
        <v>10</v>
      </c>
      <c r="E169" s="29">
        <v>53</v>
      </c>
      <c r="F169" s="20"/>
      <c r="G169" s="14">
        <f t="shared" ref="G169:G186" si="10">E169*F169</f>
        <v>0</v>
      </c>
    </row>
    <row r="170" spans="1:11" ht="24.95" customHeight="1" x14ac:dyDescent="0.2">
      <c r="A170" s="28" t="s">
        <v>30</v>
      </c>
      <c r="B170" s="240" t="s">
        <v>21</v>
      </c>
      <c r="C170" s="240"/>
      <c r="D170" s="47" t="s">
        <v>10</v>
      </c>
      <c r="E170" s="47">
        <v>53</v>
      </c>
      <c r="F170" s="139"/>
      <c r="G170" s="14">
        <f t="shared" si="10"/>
        <v>0</v>
      </c>
    </row>
    <row r="171" spans="1:11" ht="24.95" customHeight="1" x14ac:dyDescent="0.2">
      <c r="A171" s="74" t="s">
        <v>100</v>
      </c>
      <c r="B171" s="253" t="s">
        <v>101</v>
      </c>
      <c r="C171" s="254"/>
      <c r="D171" s="138" t="s">
        <v>12</v>
      </c>
      <c r="E171" s="79">
        <f>51*80/1000</f>
        <v>4.08</v>
      </c>
      <c r="F171" s="57"/>
      <c r="G171" s="14">
        <f t="shared" si="10"/>
        <v>0</v>
      </c>
    </row>
    <row r="172" spans="1:11" ht="24.95" customHeight="1" x14ac:dyDescent="0.2">
      <c r="A172" s="13" t="s">
        <v>24</v>
      </c>
      <c r="B172" s="228" t="s">
        <v>68</v>
      </c>
      <c r="C172" s="229"/>
      <c r="D172" s="83" t="s">
        <v>12</v>
      </c>
      <c r="E172" s="71">
        <f>E168</f>
        <v>53</v>
      </c>
      <c r="F172" s="63"/>
      <c r="G172" s="14">
        <f t="shared" si="10"/>
        <v>0</v>
      </c>
    </row>
    <row r="173" spans="1:11" ht="24.95" customHeight="1" x14ac:dyDescent="0.2">
      <c r="A173" s="27" t="s">
        <v>32</v>
      </c>
      <c r="B173" s="248" t="s">
        <v>75</v>
      </c>
      <c r="C173" s="248"/>
      <c r="D173" s="27" t="s">
        <v>18</v>
      </c>
      <c r="E173" s="99">
        <f>SUM(E174*0.00001)</f>
        <v>2.65E-3</v>
      </c>
      <c r="F173" s="141"/>
      <c r="G173" s="14">
        <f t="shared" si="10"/>
        <v>0</v>
      </c>
    </row>
    <row r="174" spans="1:11" ht="24.95" customHeight="1" x14ac:dyDescent="0.2">
      <c r="A174" s="29" t="s">
        <v>24</v>
      </c>
      <c r="B174" s="308" t="s">
        <v>78</v>
      </c>
      <c r="C174" s="309"/>
      <c r="D174" s="29" t="s">
        <v>10</v>
      </c>
      <c r="E174" s="29">
        <f>E168*5</f>
        <v>265</v>
      </c>
      <c r="F174" s="20"/>
      <c r="G174" s="14">
        <f t="shared" si="10"/>
        <v>0</v>
      </c>
    </row>
    <row r="175" spans="1:11" ht="24.95" customHeight="1" x14ac:dyDescent="0.2">
      <c r="A175" s="13" t="s">
        <v>32</v>
      </c>
      <c r="B175" s="247" t="s">
        <v>76</v>
      </c>
      <c r="C175" s="247"/>
      <c r="D175" s="25" t="s">
        <v>18</v>
      </c>
      <c r="E175" s="100">
        <f>SUM(E176*0.001)</f>
        <v>5.3000000000000009E-3</v>
      </c>
      <c r="F175" s="142"/>
      <c r="G175" s="14">
        <f t="shared" si="10"/>
        <v>0</v>
      </c>
    </row>
    <row r="176" spans="1:11" s="11" customFormat="1" ht="24.95" customHeight="1" x14ac:dyDescent="0.2">
      <c r="A176" s="13" t="s">
        <v>24</v>
      </c>
      <c r="B176" s="311" t="s">
        <v>80</v>
      </c>
      <c r="C176" s="312"/>
      <c r="D176" s="13" t="s">
        <v>13</v>
      </c>
      <c r="E176" s="26">
        <f>SUM(E168*0.1)</f>
        <v>5.3000000000000007</v>
      </c>
      <c r="F176" s="20"/>
      <c r="G176" s="14">
        <f t="shared" si="10"/>
        <v>0</v>
      </c>
      <c r="H176" s="12"/>
      <c r="I176" s="12"/>
      <c r="J176" s="12"/>
      <c r="K176" s="12"/>
    </row>
    <row r="177" spans="1:11" s="11" customFormat="1" ht="24.95" customHeight="1" x14ac:dyDescent="0.2">
      <c r="A177" s="13" t="s">
        <v>36</v>
      </c>
      <c r="B177" s="247" t="s">
        <v>37</v>
      </c>
      <c r="C177" s="247"/>
      <c r="D177" s="25" t="s">
        <v>10</v>
      </c>
      <c r="E177" s="25">
        <f>E168</f>
        <v>53</v>
      </c>
      <c r="F177" s="20"/>
      <c r="G177" s="14">
        <f t="shared" si="10"/>
        <v>0</v>
      </c>
      <c r="H177" s="12"/>
      <c r="I177" s="12"/>
      <c r="J177" s="12"/>
      <c r="K177" s="12"/>
    </row>
    <row r="178" spans="1:11" ht="24.95" customHeight="1" x14ac:dyDescent="0.2">
      <c r="A178" s="13" t="s">
        <v>24</v>
      </c>
      <c r="B178" s="247" t="s">
        <v>40</v>
      </c>
      <c r="C178" s="247"/>
      <c r="D178" s="25" t="s">
        <v>10</v>
      </c>
      <c r="E178" s="25">
        <f>E168*3</f>
        <v>159</v>
      </c>
      <c r="F178" s="20"/>
      <c r="G178" s="14">
        <f t="shared" si="10"/>
        <v>0</v>
      </c>
    </row>
    <row r="179" spans="1:11" s="6" customFormat="1" ht="24.95" customHeight="1" x14ac:dyDescent="0.2">
      <c r="A179" s="13" t="s">
        <v>24</v>
      </c>
      <c r="B179" s="239" t="s">
        <v>41</v>
      </c>
      <c r="C179" s="239"/>
      <c r="D179" s="13" t="s">
        <v>10</v>
      </c>
      <c r="E179" s="25">
        <f>E168*3</f>
        <v>159</v>
      </c>
      <c r="F179" s="20"/>
      <c r="G179" s="14">
        <f t="shared" si="10"/>
        <v>0</v>
      </c>
      <c r="H179" s="43"/>
      <c r="I179" s="43"/>
      <c r="J179" s="43"/>
      <c r="K179" s="43"/>
    </row>
    <row r="180" spans="1:11" s="6" customFormat="1" ht="24.95" customHeight="1" x14ac:dyDescent="0.2">
      <c r="A180" s="13" t="s">
        <v>24</v>
      </c>
      <c r="B180" s="239" t="s">
        <v>42</v>
      </c>
      <c r="C180" s="239"/>
      <c r="D180" s="13" t="s">
        <v>10</v>
      </c>
      <c r="E180" s="25">
        <f>E168*3</f>
        <v>159</v>
      </c>
      <c r="F180" s="20"/>
      <c r="G180" s="14">
        <f t="shared" si="10"/>
        <v>0</v>
      </c>
      <c r="H180" s="43"/>
      <c r="I180" s="43"/>
      <c r="J180" s="43"/>
      <c r="K180" s="43"/>
    </row>
    <row r="181" spans="1:11" s="11" customFormat="1" ht="24.95" customHeight="1" x14ac:dyDescent="0.2">
      <c r="A181" s="13" t="s">
        <v>26</v>
      </c>
      <c r="B181" s="307" t="s">
        <v>22</v>
      </c>
      <c r="C181" s="307"/>
      <c r="D181" s="13" t="s">
        <v>11</v>
      </c>
      <c r="E181" s="26">
        <f>SUM(E168)</f>
        <v>53</v>
      </c>
      <c r="F181" s="20"/>
      <c r="G181" s="14">
        <f t="shared" si="10"/>
        <v>0</v>
      </c>
      <c r="H181" s="12"/>
      <c r="I181" s="12"/>
      <c r="J181" s="12"/>
      <c r="K181" s="12"/>
    </row>
    <row r="182" spans="1:11" s="11" customFormat="1" ht="24.95" customHeight="1" x14ac:dyDescent="0.2">
      <c r="A182" s="13" t="s">
        <v>24</v>
      </c>
      <c r="B182" s="307" t="s">
        <v>43</v>
      </c>
      <c r="C182" s="307"/>
      <c r="D182" s="13" t="s">
        <v>11</v>
      </c>
      <c r="E182" s="26">
        <f>SUM(E181)</f>
        <v>53</v>
      </c>
      <c r="F182" s="20"/>
      <c r="G182" s="14">
        <f t="shared" si="10"/>
        <v>0</v>
      </c>
      <c r="H182" s="12"/>
      <c r="I182" s="12"/>
      <c r="J182" s="12"/>
      <c r="K182" s="12"/>
    </row>
    <row r="183" spans="1:11" s="11" customFormat="1" ht="24.95" customHeight="1" x14ac:dyDescent="0.2">
      <c r="A183" s="13" t="s">
        <v>45</v>
      </c>
      <c r="B183" s="96" t="s">
        <v>46</v>
      </c>
      <c r="C183" s="96"/>
      <c r="D183" s="13" t="s">
        <v>10</v>
      </c>
      <c r="E183" s="13">
        <f>SUM(E169)</f>
        <v>53</v>
      </c>
      <c r="F183" s="20"/>
      <c r="G183" s="14">
        <f t="shared" si="10"/>
        <v>0</v>
      </c>
      <c r="H183" s="12"/>
      <c r="I183" s="12"/>
      <c r="J183" s="12"/>
      <c r="K183" s="12"/>
    </row>
    <row r="184" spans="1:11" s="11" customFormat="1" ht="24.95" customHeight="1" x14ac:dyDescent="0.2">
      <c r="A184" s="82" t="s">
        <v>86</v>
      </c>
      <c r="B184" s="97" t="s">
        <v>87</v>
      </c>
      <c r="C184" s="96"/>
      <c r="D184" s="82" t="s">
        <v>10</v>
      </c>
      <c r="E184" s="13">
        <v>53</v>
      </c>
      <c r="F184" s="20"/>
      <c r="G184" s="14">
        <f t="shared" si="10"/>
        <v>0</v>
      </c>
      <c r="H184" s="12"/>
      <c r="I184" s="12"/>
      <c r="J184" s="12"/>
      <c r="K184" s="12"/>
    </row>
    <row r="185" spans="1:11" ht="24.95" customHeight="1" x14ac:dyDescent="0.2">
      <c r="A185" s="13" t="s">
        <v>24</v>
      </c>
      <c r="B185" s="310" t="s">
        <v>99</v>
      </c>
      <c r="C185" s="307"/>
      <c r="D185" s="13" t="s">
        <v>12</v>
      </c>
      <c r="E185" s="45">
        <f>SUM((E183+E184)*0.1)</f>
        <v>10.600000000000001</v>
      </c>
      <c r="F185" s="20"/>
      <c r="G185" s="14">
        <f t="shared" si="10"/>
        <v>0</v>
      </c>
    </row>
    <row r="186" spans="1:11" s="69" customFormat="1" ht="24.95" customHeight="1" x14ac:dyDescent="0.2">
      <c r="A186" s="70" t="s">
        <v>74</v>
      </c>
      <c r="B186" s="305" t="s">
        <v>82</v>
      </c>
      <c r="C186" s="305"/>
      <c r="D186" s="28" t="s">
        <v>10</v>
      </c>
      <c r="E186" s="25">
        <f>SUM(E168)</f>
        <v>53</v>
      </c>
      <c r="F186" s="20"/>
      <c r="G186" s="14">
        <f t="shared" si="10"/>
        <v>0</v>
      </c>
      <c r="H186" s="68"/>
      <c r="I186" s="68"/>
      <c r="J186" s="68"/>
      <c r="K186" s="68"/>
    </row>
    <row r="187" spans="1:11" ht="24.95" customHeight="1" x14ac:dyDescent="0.2">
      <c r="A187" s="19"/>
      <c r="B187" s="251" t="s">
        <v>250</v>
      </c>
      <c r="C187" s="251"/>
      <c r="D187" s="15"/>
      <c r="E187" s="15"/>
      <c r="F187" s="16"/>
      <c r="G187" s="17">
        <f>SUM(G168:G186)</f>
        <v>0</v>
      </c>
    </row>
    <row r="188" spans="1:11" s="76" customFormat="1" ht="24.95" customHeight="1" x14ac:dyDescent="0.2">
      <c r="A188" s="313" t="s">
        <v>271</v>
      </c>
      <c r="B188" s="315" t="s">
        <v>267</v>
      </c>
      <c r="C188" s="316"/>
      <c r="D188" s="323" t="s">
        <v>268</v>
      </c>
      <c r="E188" s="329" t="s">
        <v>269</v>
      </c>
      <c r="F188" s="325" t="s">
        <v>270</v>
      </c>
      <c r="G188" s="327" t="s">
        <v>70</v>
      </c>
      <c r="H188" s="75"/>
      <c r="I188" s="75"/>
      <c r="J188" s="75"/>
      <c r="K188" s="75"/>
    </row>
    <row r="189" spans="1:11" ht="12" customHeight="1" x14ac:dyDescent="0.2">
      <c r="A189" s="314"/>
      <c r="B189" s="317"/>
      <c r="C189" s="318"/>
      <c r="D189" s="324"/>
      <c r="E189" s="330"/>
      <c r="F189" s="326"/>
      <c r="G189" s="328"/>
    </row>
    <row r="190" spans="1:11" ht="24.95" customHeight="1" x14ac:dyDescent="0.2">
      <c r="A190" s="19"/>
      <c r="B190" s="230" t="s">
        <v>15</v>
      </c>
      <c r="C190" s="231"/>
      <c r="D190" s="231"/>
      <c r="E190" s="231"/>
      <c r="F190" s="231"/>
      <c r="G190" s="232"/>
    </row>
    <row r="191" spans="1:11" ht="24.95" customHeight="1" x14ac:dyDescent="0.2">
      <c r="A191" s="13" t="s">
        <v>39</v>
      </c>
      <c r="B191" s="219" t="s">
        <v>28</v>
      </c>
      <c r="C191" s="227"/>
      <c r="D191" s="13" t="s">
        <v>11</v>
      </c>
      <c r="E191" s="49">
        <v>1948</v>
      </c>
      <c r="F191" s="20"/>
      <c r="G191" s="14">
        <f>E191*F191</f>
        <v>0</v>
      </c>
    </row>
    <row r="192" spans="1:11" ht="24.95" customHeight="1" x14ac:dyDescent="0.2">
      <c r="A192" s="19" t="s">
        <v>24</v>
      </c>
      <c r="B192" s="339" t="s">
        <v>81</v>
      </c>
      <c r="C192" s="340"/>
      <c r="D192" s="19" t="s">
        <v>33</v>
      </c>
      <c r="E192" s="67">
        <f>SUM(E191*0.0008)</f>
        <v>1.5584</v>
      </c>
      <c r="F192" s="35"/>
      <c r="G192" s="14">
        <f t="shared" ref="G192:G205" si="11">E192*F192</f>
        <v>0</v>
      </c>
    </row>
    <row r="193" spans="1:11" ht="24.95" customHeight="1" x14ac:dyDescent="0.2">
      <c r="A193" s="54" t="s">
        <v>48</v>
      </c>
      <c r="B193" s="342" t="s">
        <v>62</v>
      </c>
      <c r="C193" s="343"/>
      <c r="D193" s="47" t="s">
        <v>11</v>
      </c>
      <c r="E193" s="49">
        <f>SUM(E191)</f>
        <v>1948</v>
      </c>
      <c r="F193" s="20"/>
      <c r="G193" s="14">
        <f t="shared" si="11"/>
        <v>0</v>
      </c>
    </row>
    <row r="194" spans="1:11" ht="24.95" customHeight="1" x14ac:dyDescent="0.2">
      <c r="A194" s="28" t="s">
        <v>54</v>
      </c>
      <c r="B194" s="56" t="s">
        <v>55</v>
      </c>
      <c r="C194" s="56"/>
      <c r="D194" s="28" t="s">
        <v>11</v>
      </c>
      <c r="E194" s="50">
        <f>SUM(E191)</f>
        <v>1948</v>
      </c>
      <c r="F194" s="57"/>
      <c r="G194" s="14">
        <f t="shared" si="11"/>
        <v>0</v>
      </c>
    </row>
    <row r="195" spans="1:11" ht="24.95" customHeight="1" x14ac:dyDescent="0.2">
      <c r="A195" s="28" t="s">
        <v>29</v>
      </c>
      <c r="B195" s="241" t="s">
        <v>49</v>
      </c>
      <c r="C195" s="241"/>
      <c r="D195" s="28" t="s">
        <v>11</v>
      </c>
      <c r="E195" s="55">
        <f>SUM(E191)</f>
        <v>1948</v>
      </c>
      <c r="F195" s="57"/>
      <c r="G195" s="14">
        <f t="shared" si="11"/>
        <v>0</v>
      </c>
    </row>
    <row r="196" spans="1:11" ht="24.95" customHeight="1" x14ac:dyDescent="0.2">
      <c r="A196" s="19" t="s">
        <v>53</v>
      </c>
      <c r="B196" s="221" t="s">
        <v>88</v>
      </c>
      <c r="C196" s="220"/>
      <c r="D196" s="13" t="s">
        <v>12</v>
      </c>
      <c r="E196" s="45">
        <f>0.01*E191</f>
        <v>19.48</v>
      </c>
      <c r="F196" s="20"/>
      <c r="G196" s="14">
        <f t="shared" si="11"/>
        <v>0</v>
      </c>
    </row>
    <row r="197" spans="1:11" ht="24.95" customHeight="1" x14ac:dyDescent="0.2">
      <c r="A197" s="28" t="s">
        <v>24</v>
      </c>
      <c r="B197" s="338" t="s">
        <v>109</v>
      </c>
      <c r="C197" s="338"/>
      <c r="D197" s="62" t="s">
        <v>12</v>
      </c>
      <c r="E197" s="45">
        <f>SUM(E191*0.05)</f>
        <v>97.4</v>
      </c>
      <c r="F197" s="63"/>
      <c r="G197" s="14">
        <f t="shared" si="11"/>
        <v>0</v>
      </c>
    </row>
    <row r="198" spans="1:11" ht="24.95" customHeight="1" x14ac:dyDescent="0.2">
      <c r="A198" s="28" t="s">
        <v>23</v>
      </c>
      <c r="B198" s="337" t="s">
        <v>56</v>
      </c>
      <c r="C198" s="337"/>
      <c r="D198" s="64" t="s">
        <v>12</v>
      </c>
      <c r="E198" s="45">
        <f>SUM(E197)</f>
        <v>97.4</v>
      </c>
      <c r="F198" s="65"/>
      <c r="G198" s="14">
        <f t="shared" si="11"/>
        <v>0</v>
      </c>
    </row>
    <row r="199" spans="1:11" ht="24.95" customHeight="1" x14ac:dyDescent="0.2">
      <c r="A199" s="84" t="s">
        <v>59</v>
      </c>
      <c r="B199" s="272" t="s">
        <v>60</v>
      </c>
      <c r="C199" s="272"/>
      <c r="D199" s="53" t="s">
        <v>11</v>
      </c>
      <c r="E199" s="26">
        <f>SUM(E191)</f>
        <v>1948</v>
      </c>
      <c r="F199" s="63"/>
      <c r="G199" s="14">
        <f t="shared" si="11"/>
        <v>0</v>
      </c>
      <c r="H199" s="101"/>
    </row>
    <row r="200" spans="1:11" ht="24.95" customHeight="1" x14ac:dyDescent="0.2">
      <c r="A200" s="28" t="s">
        <v>29</v>
      </c>
      <c r="B200" s="241" t="s">
        <v>49</v>
      </c>
      <c r="C200" s="241"/>
      <c r="D200" s="28" t="s">
        <v>11</v>
      </c>
      <c r="E200" s="26">
        <f>SUM(E191)</f>
        <v>1948</v>
      </c>
      <c r="F200" s="57"/>
      <c r="G200" s="14">
        <f t="shared" si="11"/>
        <v>0</v>
      </c>
    </row>
    <row r="201" spans="1:11" ht="24.95" customHeight="1" x14ac:dyDescent="0.2">
      <c r="A201" s="33" t="s">
        <v>73</v>
      </c>
      <c r="B201" s="341" t="s">
        <v>72</v>
      </c>
      <c r="C201" s="302"/>
      <c r="D201" s="33" t="s">
        <v>11</v>
      </c>
      <c r="E201" s="81">
        <f>SUM(E191)</f>
        <v>1948</v>
      </c>
      <c r="F201" s="34"/>
      <c r="G201" s="14">
        <f t="shared" si="11"/>
        <v>0</v>
      </c>
    </row>
    <row r="202" spans="1:11" ht="24.95" customHeight="1" x14ac:dyDescent="0.2">
      <c r="A202" s="13" t="s">
        <v>24</v>
      </c>
      <c r="B202" s="239" t="s">
        <v>64</v>
      </c>
      <c r="C202" s="239"/>
      <c r="D202" s="13" t="s">
        <v>13</v>
      </c>
      <c r="E202" s="26">
        <f>SUM(E201*250/10000)</f>
        <v>48.7</v>
      </c>
      <c r="F202" s="20"/>
      <c r="G202" s="14">
        <f t="shared" si="11"/>
        <v>0</v>
      </c>
    </row>
    <row r="203" spans="1:11" ht="24.95" customHeight="1" x14ac:dyDescent="0.2">
      <c r="A203" s="13" t="s">
        <v>27</v>
      </c>
      <c r="B203" s="307" t="s">
        <v>17</v>
      </c>
      <c r="C203" s="307"/>
      <c r="D203" s="13" t="s">
        <v>18</v>
      </c>
      <c r="E203" s="44">
        <f>SUM(E204*0.001)</f>
        <v>5.8439999999999999E-2</v>
      </c>
      <c r="F203" s="142"/>
      <c r="G203" s="14">
        <f t="shared" si="11"/>
        <v>0</v>
      </c>
    </row>
    <row r="204" spans="1:11" ht="24.95" customHeight="1" x14ac:dyDescent="0.2">
      <c r="A204" s="33" t="s">
        <v>24</v>
      </c>
      <c r="B204" s="239" t="s">
        <v>65</v>
      </c>
      <c r="C204" s="239"/>
      <c r="D204" s="33" t="s">
        <v>13</v>
      </c>
      <c r="E204" s="81">
        <f>SUM(E201*0.03)</f>
        <v>58.44</v>
      </c>
      <c r="F204" s="34"/>
      <c r="G204" s="14">
        <f t="shared" si="11"/>
        <v>0</v>
      </c>
    </row>
    <row r="205" spans="1:11" ht="24.95" customHeight="1" x14ac:dyDescent="0.2">
      <c r="A205" s="33" t="s">
        <v>47</v>
      </c>
      <c r="B205" s="219" t="s">
        <v>61</v>
      </c>
      <c r="C205" s="220"/>
      <c r="D205" s="33" t="s">
        <v>11</v>
      </c>
      <c r="E205" s="81">
        <f>SUM(E201*3)</f>
        <v>5844</v>
      </c>
      <c r="F205" s="34"/>
      <c r="G205" s="14">
        <f t="shared" si="11"/>
        <v>0</v>
      </c>
    </row>
    <row r="206" spans="1:11" s="11" customFormat="1" ht="24.95" customHeight="1" x14ac:dyDescent="0.2">
      <c r="A206" s="21"/>
      <c r="B206" s="251" t="s">
        <v>16</v>
      </c>
      <c r="C206" s="251"/>
      <c r="D206" s="15"/>
      <c r="E206" s="15"/>
      <c r="F206" s="16"/>
      <c r="G206" s="17">
        <f>SUM(G191:G205)</f>
        <v>0</v>
      </c>
      <c r="H206" s="12"/>
      <c r="I206" s="12"/>
      <c r="J206" s="12"/>
      <c r="K206" s="12"/>
    </row>
    <row r="207" spans="1:11" ht="24.95" customHeight="1" x14ac:dyDescent="0.2">
      <c r="A207" s="19"/>
      <c r="B207" s="230" t="s">
        <v>253</v>
      </c>
      <c r="C207" s="231"/>
      <c r="D207" s="231"/>
      <c r="E207" s="231"/>
      <c r="F207" s="231"/>
      <c r="G207" s="232"/>
    </row>
    <row r="208" spans="1:11" ht="24.95" customHeight="1" x14ac:dyDescent="0.2">
      <c r="A208" s="74" t="s">
        <v>255</v>
      </c>
      <c r="B208" s="335" t="s">
        <v>258</v>
      </c>
      <c r="C208" s="336"/>
      <c r="D208" s="28" t="s">
        <v>11</v>
      </c>
      <c r="E208" s="55">
        <f>SUM(E209)</f>
        <v>18461</v>
      </c>
      <c r="F208" s="57"/>
      <c r="G208" s="14">
        <f>E208*F208</f>
        <v>0</v>
      </c>
    </row>
    <row r="209" spans="1:11" ht="24.95" customHeight="1" x14ac:dyDescent="0.2">
      <c r="A209" s="82" t="s">
        <v>252</v>
      </c>
      <c r="B209" s="221" t="s">
        <v>257</v>
      </c>
      <c r="C209" s="227"/>
      <c r="D209" s="13" t="s">
        <v>11</v>
      </c>
      <c r="E209" s="49">
        <v>18461</v>
      </c>
      <c r="F209" s="20"/>
      <c r="G209" s="14">
        <f>E209*F209</f>
        <v>0</v>
      </c>
    </row>
    <row r="210" spans="1:11" ht="24.95" customHeight="1" x14ac:dyDescent="0.2">
      <c r="A210" s="13" t="s">
        <v>24</v>
      </c>
      <c r="B210" s="246" t="s">
        <v>254</v>
      </c>
      <c r="C210" s="239"/>
      <c r="D210" s="13" t="s">
        <v>13</v>
      </c>
      <c r="E210" s="26">
        <v>37</v>
      </c>
      <c r="F210" s="20"/>
      <c r="G210" s="14">
        <f>E210*F210</f>
        <v>0</v>
      </c>
    </row>
    <row r="211" spans="1:11" ht="24.95" customHeight="1" x14ac:dyDescent="0.2">
      <c r="A211" s="74" t="s">
        <v>259</v>
      </c>
      <c r="B211" s="296" t="s">
        <v>256</v>
      </c>
      <c r="C211" s="241"/>
      <c r="D211" s="28" t="s">
        <v>11</v>
      </c>
      <c r="E211" s="26">
        <f>SUM(E209)</f>
        <v>18461</v>
      </c>
      <c r="F211" s="57"/>
      <c r="G211" s="14">
        <f t="shared" ref="G211:G212" si="12">E211*F211</f>
        <v>0</v>
      </c>
    </row>
    <row r="212" spans="1:11" ht="24.95" customHeight="1" x14ac:dyDescent="0.2">
      <c r="A212" s="13" t="s">
        <v>24</v>
      </c>
      <c r="B212" s="246" t="s">
        <v>260</v>
      </c>
      <c r="C212" s="239"/>
      <c r="D212" s="82" t="s">
        <v>18</v>
      </c>
      <c r="E212" s="45">
        <v>133</v>
      </c>
      <c r="F212" s="20"/>
      <c r="G212" s="14">
        <f t="shared" si="12"/>
        <v>0</v>
      </c>
    </row>
    <row r="213" spans="1:11" s="11" customFormat="1" ht="24.95" customHeight="1" x14ac:dyDescent="0.2">
      <c r="A213" s="21"/>
      <c r="B213" s="251" t="s">
        <v>251</v>
      </c>
      <c r="C213" s="251"/>
      <c r="D213" s="15"/>
      <c r="E213" s="15"/>
      <c r="F213" s="16"/>
      <c r="G213" s="17">
        <f>SUM(G208:G212)</f>
        <v>0</v>
      </c>
      <c r="H213" s="12"/>
      <c r="I213" s="12"/>
      <c r="J213" s="12"/>
      <c r="K213" s="12"/>
    </row>
    <row r="214" spans="1:11" ht="24.95" customHeight="1" x14ac:dyDescent="0.2">
      <c r="A214" s="19"/>
      <c r="B214" s="230" t="s">
        <v>107</v>
      </c>
      <c r="C214" s="231"/>
      <c r="D214" s="231"/>
      <c r="E214" s="231"/>
      <c r="F214" s="231"/>
      <c r="G214" s="232"/>
    </row>
    <row r="215" spans="1:11" ht="24.95" customHeight="1" x14ac:dyDescent="0.2">
      <c r="A215" s="82" t="s">
        <v>23</v>
      </c>
      <c r="B215" s="221" t="s">
        <v>107</v>
      </c>
      <c r="C215" s="227"/>
      <c r="D215" s="33" t="s">
        <v>11</v>
      </c>
      <c r="E215" s="49">
        <v>329</v>
      </c>
      <c r="F215" s="20"/>
      <c r="G215" s="14">
        <f>E215*F215</f>
        <v>0</v>
      </c>
    </row>
    <row r="216" spans="1:11" s="11" customFormat="1" ht="24.95" customHeight="1" x14ac:dyDescent="0.2">
      <c r="A216" s="21"/>
      <c r="B216" s="251" t="s">
        <v>108</v>
      </c>
      <c r="C216" s="251"/>
      <c r="D216" s="15"/>
      <c r="E216" s="15"/>
      <c r="F216" s="16"/>
      <c r="G216" s="17">
        <f>SUM(G215:G215)</f>
        <v>0</v>
      </c>
      <c r="H216" s="12"/>
      <c r="I216" s="12"/>
      <c r="J216" s="12"/>
      <c r="K216" s="12"/>
    </row>
    <row r="217" spans="1:11" s="122" customFormat="1" ht="35.1" customHeight="1" x14ac:dyDescent="0.25">
      <c r="A217" s="120"/>
      <c r="B217" s="281" t="s">
        <v>91</v>
      </c>
      <c r="C217" s="282"/>
      <c r="D217" s="282"/>
      <c r="E217" s="282"/>
      <c r="F217" s="283"/>
      <c r="G217" s="94">
        <f>SUM(G216,G206,G187,G142,G164,G131,G125,G213)</f>
        <v>0</v>
      </c>
      <c r="H217" s="121"/>
      <c r="I217" s="121"/>
      <c r="J217" s="121"/>
      <c r="K217" s="121"/>
    </row>
    <row r="218" spans="1:11" s="106" customFormat="1" ht="35.1" customHeight="1" x14ac:dyDescent="0.2">
      <c r="A218" s="112"/>
      <c r="B218" s="284" t="s">
        <v>135</v>
      </c>
      <c r="C218" s="285"/>
      <c r="D218" s="285"/>
      <c r="E218" s="285"/>
      <c r="F218" s="285"/>
      <c r="G218" s="286"/>
      <c r="H218" s="105"/>
    </row>
    <row r="219" spans="1:11" s="76" customFormat="1" ht="24.95" customHeight="1" x14ac:dyDescent="0.2">
      <c r="A219" s="313" t="s">
        <v>271</v>
      </c>
      <c r="B219" s="315" t="s">
        <v>267</v>
      </c>
      <c r="C219" s="316"/>
      <c r="D219" s="323" t="s">
        <v>268</v>
      </c>
      <c r="E219" s="329" t="s">
        <v>269</v>
      </c>
      <c r="F219" s="325" t="s">
        <v>270</v>
      </c>
      <c r="G219" s="327" t="s">
        <v>70</v>
      </c>
      <c r="H219" s="75"/>
      <c r="I219" s="75"/>
      <c r="J219" s="75"/>
      <c r="K219" s="75"/>
    </row>
    <row r="220" spans="1:11" ht="12" customHeight="1" x14ac:dyDescent="0.2">
      <c r="A220" s="314"/>
      <c r="B220" s="317"/>
      <c r="C220" s="318"/>
      <c r="D220" s="324"/>
      <c r="E220" s="330"/>
      <c r="F220" s="326"/>
      <c r="G220" s="328"/>
    </row>
    <row r="221" spans="1:11" s="158" customFormat="1" ht="24.75" customHeight="1" x14ac:dyDescent="0.2">
      <c r="A221" s="156"/>
      <c r="B221" s="224" t="s">
        <v>106</v>
      </c>
      <c r="C221" s="225"/>
      <c r="D221" s="225"/>
      <c r="E221" s="225"/>
      <c r="F221" s="225"/>
      <c r="G221" s="226"/>
      <c r="H221" s="157"/>
    </row>
    <row r="222" spans="1:11" s="205" customFormat="1" ht="24.75" customHeight="1" x14ac:dyDescent="0.2">
      <c r="A222" s="82" t="s">
        <v>23</v>
      </c>
      <c r="B222" s="249" t="s">
        <v>280</v>
      </c>
      <c r="C222" s="250"/>
      <c r="D222" s="153" t="s">
        <v>10</v>
      </c>
      <c r="E222" s="153">
        <v>35</v>
      </c>
      <c r="F222" s="202"/>
      <c r="G222" s="203">
        <f>E222*F222</f>
        <v>0</v>
      </c>
      <c r="H222" s="204"/>
    </row>
    <row r="223" spans="1:11" s="116" customFormat="1" ht="24.95" customHeight="1" x14ac:dyDescent="0.2">
      <c r="A223" s="13" t="s">
        <v>24</v>
      </c>
      <c r="B223" s="249" t="s">
        <v>110</v>
      </c>
      <c r="C223" s="250"/>
      <c r="D223" s="153" t="s">
        <v>10</v>
      </c>
      <c r="E223" s="117">
        <v>25</v>
      </c>
      <c r="F223" s="155"/>
      <c r="G223" s="203">
        <f t="shared" ref="G223:G231" si="13">E223*F223</f>
        <v>0</v>
      </c>
      <c r="H223" s="115"/>
    </row>
    <row r="224" spans="1:11" s="116" customFormat="1" ht="24.95" customHeight="1" x14ac:dyDescent="0.2">
      <c r="A224" s="82" t="s">
        <v>23</v>
      </c>
      <c r="B224" s="249" t="s">
        <v>112</v>
      </c>
      <c r="C224" s="250"/>
      <c r="D224" s="153" t="s">
        <v>10</v>
      </c>
      <c r="E224" s="117">
        <v>60</v>
      </c>
      <c r="F224" s="155"/>
      <c r="G224" s="203">
        <f t="shared" si="13"/>
        <v>0</v>
      </c>
      <c r="H224" s="115"/>
    </row>
    <row r="225" spans="1:12" s="116" customFormat="1" ht="24.95" customHeight="1" x14ac:dyDescent="0.2">
      <c r="A225" s="13" t="s">
        <v>24</v>
      </c>
      <c r="B225" s="249" t="s">
        <v>148</v>
      </c>
      <c r="C225" s="250"/>
      <c r="D225" s="153" t="s">
        <v>10</v>
      </c>
      <c r="E225" s="117">
        <v>4</v>
      </c>
      <c r="F225" s="155"/>
      <c r="G225" s="203">
        <f t="shared" si="13"/>
        <v>0</v>
      </c>
      <c r="H225" s="115"/>
    </row>
    <row r="226" spans="1:12" s="116" customFormat="1" ht="24.95" customHeight="1" x14ac:dyDescent="0.2">
      <c r="A226" s="82" t="s">
        <v>23</v>
      </c>
      <c r="B226" s="249" t="s">
        <v>147</v>
      </c>
      <c r="C226" s="250"/>
      <c r="D226" s="153" t="s">
        <v>10</v>
      </c>
      <c r="E226" s="117">
        <v>4</v>
      </c>
      <c r="F226" s="155"/>
      <c r="G226" s="203">
        <f t="shared" si="13"/>
        <v>0</v>
      </c>
      <c r="H226" s="115"/>
    </row>
    <row r="227" spans="1:12" s="116" customFormat="1" ht="24.95" customHeight="1" x14ac:dyDescent="0.2">
      <c r="A227" s="13" t="s">
        <v>24</v>
      </c>
      <c r="B227" s="249" t="s">
        <v>120</v>
      </c>
      <c r="C227" s="250"/>
      <c r="D227" s="153" t="s">
        <v>10</v>
      </c>
      <c r="E227" s="117">
        <v>11</v>
      </c>
      <c r="F227" s="155"/>
      <c r="G227" s="203">
        <f t="shared" si="13"/>
        <v>0</v>
      </c>
      <c r="H227" s="115"/>
    </row>
    <row r="228" spans="1:12" s="116" customFormat="1" ht="24.95" customHeight="1" x14ac:dyDescent="0.2">
      <c r="A228" s="82" t="s">
        <v>23</v>
      </c>
      <c r="B228" s="249" t="s">
        <v>121</v>
      </c>
      <c r="C228" s="250"/>
      <c r="D228" s="153" t="s">
        <v>10</v>
      </c>
      <c r="E228" s="117">
        <v>11</v>
      </c>
      <c r="F228" s="155"/>
      <c r="G228" s="203">
        <f t="shared" si="13"/>
        <v>0</v>
      </c>
      <c r="H228" s="115"/>
    </row>
    <row r="229" spans="1:12" s="116" customFormat="1" ht="24.95" customHeight="1" x14ac:dyDescent="0.2">
      <c r="A229" s="206" t="s">
        <v>261</v>
      </c>
      <c r="B229" s="249" t="s">
        <v>139</v>
      </c>
      <c r="C229" s="250"/>
      <c r="D229" s="153" t="s">
        <v>10</v>
      </c>
      <c r="E229" s="117">
        <v>1</v>
      </c>
      <c r="F229" s="155"/>
      <c r="G229" s="203">
        <f t="shared" si="13"/>
        <v>0</v>
      </c>
      <c r="H229" s="115"/>
    </row>
    <row r="230" spans="1:12" s="116" customFormat="1" ht="24.95" customHeight="1" x14ac:dyDescent="0.2">
      <c r="A230" s="13" t="s">
        <v>24</v>
      </c>
      <c r="B230" s="249" t="s">
        <v>140</v>
      </c>
      <c r="C230" s="250"/>
      <c r="D230" s="153" t="s">
        <v>10</v>
      </c>
      <c r="E230" s="117">
        <v>3</v>
      </c>
      <c r="F230" s="155"/>
      <c r="G230" s="203">
        <f t="shared" si="13"/>
        <v>0</v>
      </c>
      <c r="H230" s="115"/>
    </row>
    <row r="231" spans="1:12" s="116" customFormat="1" ht="24.95" customHeight="1" x14ac:dyDescent="0.2">
      <c r="A231" s="82" t="s">
        <v>23</v>
      </c>
      <c r="B231" s="249" t="s">
        <v>141</v>
      </c>
      <c r="C231" s="250"/>
      <c r="D231" s="153" t="s">
        <v>10</v>
      </c>
      <c r="E231" s="117">
        <v>3</v>
      </c>
      <c r="F231" s="155"/>
      <c r="G231" s="203">
        <f t="shared" si="13"/>
        <v>0</v>
      </c>
      <c r="H231" s="115"/>
    </row>
    <row r="232" spans="1:12" s="169" customFormat="1" ht="24.95" customHeight="1" x14ac:dyDescent="0.2">
      <c r="A232" s="162"/>
      <c r="B232" s="163" t="s">
        <v>136</v>
      </c>
      <c r="C232" s="164"/>
      <c r="D232" s="165"/>
      <c r="E232" s="165"/>
      <c r="F232" s="166"/>
      <c r="G232" s="167">
        <f>SUM(G222:G231)</f>
        <v>0</v>
      </c>
      <c r="H232" s="168"/>
    </row>
    <row r="233" spans="1:12" s="76" customFormat="1" ht="24.95" customHeight="1" x14ac:dyDescent="0.2">
      <c r="A233" s="313" t="s">
        <v>271</v>
      </c>
      <c r="B233" s="315" t="s">
        <v>267</v>
      </c>
      <c r="C233" s="316"/>
      <c r="D233" s="323" t="s">
        <v>268</v>
      </c>
      <c r="E233" s="329" t="s">
        <v>269</v>
      </c>
      <c r="F233" s="325" t="s">
        <v>270</v>
      </c>
      <c r="G233" s="327" t="s">
        <v>70</v>
      </c>
      <c r="H233" s="75"/>
      <c r="I233" s="75"/>
      <c r="J233" s="75"/>
      <c r="K233" s="75"/>
    </row>
    <row r="234" spans="1:12" ht="12" customHeight="1" x14ac:dyDescent="0.2">
      <c r="A234" s="314"/>
      <c r="B234" s="317"/>
      <c r="C234" s="318"/>
      <c r="D234" s="324"/>
      <c r="E234" s="330"/>
      <c r="F234" s="326"/>
      <c r="G234" s="328"/>
    </row>
    <row r="235" spans="1:12" s="161" customFormat="1" ht="24.95" customHeight="1" x14ac:dyDescent="0.2">
      <c r="A235" s="159"/>
      <c r="B235" s="224" t="s">
        <v>137</v>
      </c>
      <c r="C235" s="225"/>
      <c r="D235" s="225"/>
      <c r="E235" s="225"/>
      <c r="F235" s="225"/>
      <c r="G235" s="226"/>
      <c r="H235" s="160"/>
    </row>
    <row r="236" spans="1:12" s="116" customFormat="1" ht="25.5" customHeight="1" x14ac:dyDescent="0.2">
      <c r="A236" s="207" t="s">
        <v>23</v>
      </c>
      <c r="B236" s="249" t="s">
        <v>132</v>
      </c>
      <c r="C236" s="268"/>
      <c r="D236" s="146" t="s">
        <v>11</v>
      </c>
      <c r="E236" s="117">
        <v>55</v>
      </c>
      <c r="F236" s="155"/>
      <c r="G236" s="218">
        <f>E236*F236</f>
        <v>0</v>
      </c>
      <c r="H236" s="115"/>
    </row>
    <row r="237" spans="1:12" ht="24.95" customHeight="1" x14ac:dyDescent="0.2">
      <c r="A237" s="207" t="s">
        <v>23</v>
      </c>
      <c r="B237" s="344" t="s">
        <v>262</v>
      </c>
      <c r="C237" s="344"/>
      <c r="D237" s="146" t="s">
        <v>11</v>
      </c>
      <c r="E237" s="28">
        <v>55</v>
      </c>
      <c r="F237" s="189"/>
      <c r="G237" s="218">
        <f>E237*F237</f>
        <v>0</v>
      </c>
      <c r="H237" s="2"/>
      <c r="L237" s="1"/>
    </row>
    <row r="238" spans="1:12" ht="24.95" customHeight="1" x14ac:dyDescent="0.2">
      <c r="A238" s="207" t="s">
        <v>24</v>
      </c>
      <c r="B238" s="344" t="s">
        <v>263</v>
      </c>
      <c r="C238" s="344"/>
      <c r="D238" s="146" t="s">
        <v>11</v>
      </c>
      <c r="E238" s="28">
        <f>E237*1.05</f>
        <v>57.75</v>
      </c>
      <c r="F238" s="189"/>
      <c r="G238" s="218">
        <f>E238*F238</f>
        <v>0</v>
      </c>
      <c r="H238" s="2"/>
      <c r="L238" s="1"/>
    </row>
    <row r="239" spans="1:12" ht="24.95" customHeight="1" x14ac:dyDescent="0.2">
      <c r="A239" s="192" t="s">
        <v>24</v>
      </c>
      <c r="B239" s="296" t="s">
        <v>264</v>
      </c>
      <c r="C239" s="241"/>
      <c r="D239" s="74" t="s">
        <v>18</v>
      </c>
      <c r="E239" s="28">
        <v>22</v>
      </c>
      <c r="F239" s="189"/>
      <c r="G239" s="218">
        <f>E239*F239</f>
        <v>0</v>
      </c>
      <c r="H239" s="2"/>
      <c r="L239" s="1"/>
    </row>
    <row r="240" spans="1:12" s="116" customFormat="1" ht="24.75" customHeight="1" x14ac:dyDescent="0.2">
      <c r="A240" s="207" t="s">
        <v>24</v>
      </c>
      <c r="B240" s="249" t="s">
        <v>111</v>
      </c>
      <c r="C240" s="268"/>
      <c r="D240" s="153" t="s">
        <v>10</v>
      </c>
      <c r="E240" s="117">
        <v>1</v>
      </c>
      <c r="F240" s="155"/>
      <c r="G240" s="218">
        <f t="shared" ref="G240:G256" si="14">E240*F240</f>
        <v>0</v>
      </c>
      <c r="H240" s="115"/>
    </row>
    <row r="241" spans="1:8" s="116" customFormat="1" ht="24.75" customHeight="1" x14ac:dyDescent="0.2">
      <c r="A241" s="207" t="s">
        <v>23</v>
      </c>
      <c r="B241" s="249" t="s">
        <v>113</v>
      </c>
      <c r="C241" s="268"/>
      <c r="D241" s="153" t="s">
        <v>10</v>
      </c>
      <c r="E241" s="117">
        <v>1</v>
      </c>
      <c r="F241" s="155"/>
      <c r="G241" s="218">
        <f t="shared" si="14"/>
        <v>0</v>
      </c>
      <c r="H241" s="115"/>
    </row>
    <row r="242" spans="1:8" s="116" customFormat="1" ht="24.95" customHeight="1" x14ac:dyDescent="0.2">
      <c r="A242" s="207" t="s">
        <v>24</v>
      </c>
      <c r="B242" s="249" t="s">
        <v>122</v>
      </c>
      <c r="C242" s="268"/>
      <c r="D242" s="153" t="s">
        <v>10</v>
      </c>
      <c r="E242" s="117">
        <v>1</v>
      </c>
      <c r="F242" s="155"/>
      <c r="G242" s="218">
        <f t="shared" si="14"/>
        <v>0</v>
      </c>
      <c r="H242" s="115"/>
    </row>
    <row r="243" spans="1:8" s="116" customFormat="1" ht="24.95" customHeight="1" x14ac:dyDescent="0.2">
      <c r="A243" s="207" t="s">
        <v>23</v>
      </c>
      <c r="B243" s="154" t="s">
        <v>123</v>
      </c>
      <c r="C243" s="144"/>
      <c r="D243" s="153" t="s">
        <v>10</v>
      </c>
      <c r="E243" s="117">
        <v>1</v>
      </c>
      <c r="F243" s="155"/>
      <c r="G243" s="218">
        <f t="shared" si="14"/>
        <v>0</v>
      </c>
      <c r="H243" s="115"/>
    </row>
    <row r="244" spans="1:8" s="116" customFormat="1" ht="29.25" customHeight="1" x14ac:dyDescent="0.2">
      <c r="A244" s="207" t="s">
        <v>23</v>
      </c>
      <c r="B244" s="154" t="s">
        <v>124</v>
      </c>
      <c r="C244" s="144"/>
      <c r="D244" s="153" t="s">
        <v>10</v>
      </c>
      <c r="E244" s="117">
        <v>1</v>
      </c>
      <c r="F244" s="155"/>
      <c r="G244" s="218">
        <f t="shared" si="14"/>
        <v>0</v>
      </c>
      <c r="H244" s="115"/>
    </row>
    <row r="245" spans="1:8" s="116" customFormat="1" ht="24.95" customHeight="1" x14ac:dyDescent="0.2">
      <c r="A245" s="207" t="s">
        <v>24</v>
      </c>
      <c r="B245" s="249" t="s">
        <v>125</v>
      </c>
      <c r="C245" s="268"/>
      <c r="D245" s="153" t="s">
        <v>10</v>
      </c>
      <c r="E245" s="117">
        <v>1</v>
      </c>
      <c r="F245" s="155"/>
      <c r="G245" s="218">
        <f t="shared" si="14"/>
        <v>0</v>
      </c>
      <c r="H245" s="115"/>
    </row>
    <row r="246" spans="1:8" s="116" customFormat="1" ht="24.95" customHeight="1" x14ac:dyDescent="0.2">
      <c r="A246" s="207" t="s">
        <v>23</v>
      </c>
      <c r="B246" s="154" t="s">
        <v>126</v>
      </c>
      <c r="C246" s="144"/>
      <c r="D246" s="153" t="s">
        <v>10</v>
      </c>
      <c r="E246" s="117">
        <v>1</v>
      </c>
      <c r="F246" s="155"/>
      <c r="G246" s="218">
        <f t="shared" si="14"/>
        <v>0</v>
      </c>
      <c r="H246" s="115"/>
    </row>
    <row r="247" spans="1:8" s="116" customFormat="1" ht="24.95" customHeight="1" x14ac:dyDescent="0.2">
      <c r="A247" s="207" t="s">
        <v>23</v>
      </c>
      <c r="B247" s="154" t="s">
        <v>127</v>
      </c>
      <c r="C247" s="144"/>
      <c r="D247" s="153" t="s">
        <v>10</v>
      </c>
      <c r="E247" s="117">
        <v>1</v>
      </c>
      <c r="F247" s="155"/>
      <c r="G247" s="218">
        <f t="shared" si="14"/>
        <v>0</v>
      </c>
      <c r="H247" s="115"/>
    </row>
    <row r="248" spans="1:8" s="116" customFormat="1" ht="24.95" customHeight="1" x14ac:dyDescent="0.2">
      <c r="A248" s="207" t="s">
        <v>24</v>
      </c>
      <c r="B248" s="249" t="s">
        <v>129</v>
      </c>
      <c r="C248" s="268"/>
      <c r="D248" s="153" t="s">
        <v>10</v>
      </c>
      <c r="E248" s="117">
        <v>1</v>
      </c>
      <c r="F248" s="155"/>
      <c r="G248" s="218">
        <f t="shared" si="14"/>
        <v>0</v>
      </c>
      <c r="H248" s="115"/>
    </row>
    <row r="249" spans="1:8" s="118" customFormat="1" ht="24.95" customHeight="1" x14ac:dyDescent="0.2">
      <c r="A249" s="207" t="s">
        <v>23</v>
      </c>
      <c r="B249" s="249" t="s">
        <v>128</v>
      </c>
      <c r="C249" s="268"/>
      <c r="D249" s="153" t="s">
        <v>10</v>
      </c>
      <c r="E249" s="117">
        <v>1</v>
      </c>
      <c r="F249" s="155"/>
      <c r="G249" s="218">
        <f t="shared" si="14"/>
        <v>0</v>
      </c>
    </row>
    <row r="250" spans="1:8" s="118" customFormat="1" ht="24.95" customHeight="1" x14ac:dyDescent="0.2">
      <c r="A250" s="207" t="s">
        <v>23</v>
      </c>
      <c r="B250" s="264" t="s">
        <v>130</v>
      </c>
      <c r="C250" s="265"/>
      <c r="D250" s="153" t="s">
        <v>10</v>
      </c>
      <c r="E250" s="117">
        <v>1</v>
      </c>
      <c r="F250" s="155"/>
      <c r="G250" s="218">
        <f t="shared" si="14"/>
        <v>0</v>
      </c>
    </row>
    <row r="251" spans="1:8" s="116" customFormat="1" ht="24.95" customHeight="1" x14ac:dyDescent="0.2">
      <c r="A251" s="207" t="s">
        <v>24</v>
      </c>
      <c r="B251" s="249" t="s">
        <v>131</v>
      </c>
      <c r="C251" s="268"/>
      <c r="D251" s="153" t="s">
        <v>10</v>
      </c>
      <c r="E251" s="117">
        <v>1</v>
      </c>
      <c r="F251" s="155"/>
      <c r="G251" s="218">
        <f t="shared" si="14"/>
        <v>0</v>
      </c>
      <c r="H251" s="115"/>
    </row>
    <row r="252" spans="1:8" s="118" customFormat="1" ht="24.95" customHeight="1" x14ac:dyDescent="0.2">
      <c r="A252" s="207" t="s">
        <v>23</v>
      </c>
      <c r="B252" s="249" t="s">
        <v>133</v>
      </c>
      <c r="C252" s="268"/>
      <c r="D252" s="153" t="s">
        <v>10</v>
      </c>
      <c r="E252" s="117">
        <v>1</v>
      </c>
      <c r="F252" s="155"/>
      <c r="G252" s="218">
        <f t="shared" si="14"/>
        <v>0</v>
      </c>
    </row>
    <row r="253" spans="1:8" s="118" customFormat="1" ht="24.95" customHeight="1" x14ac:dyDescent="0.2">
      <c r="A253" s="207" t="s">
        <v>23</v>
      </c>
      <c r="B253" s="264" t="s">
        <v>134</v>
      </c>
      <c r="C253" s="265"/>
      <c r="D253" s="153" t="s">
        <v>10</v>
      </c>
      <c r="E253" s="117">
        <v>1</v>
      </c>
      <c r="F253" s="155"/>
      <c r="G253" s="218">
        <f t="shared" si="14"/>
        <v>0</v>
      </c>
    </row>
    <row r="254" spans="1:8" s="116" customFormat="1" ht="24.95" customHeight="1" x14ac:dyDescent="0.2">
      <c r="A254" s="207" t="s">
        <v>24</v>
      </c>
      <c r="B254" s="249" t="s">
        <v>144</v>
      </c>
      <c r="C254" s="268"/>
      <c r="D254" s="153" t="s">
        <v>10</v>
      </c>
      <c r="E254" s="117">
        <v>1</v>
      </c>
      <c r="F254" s="155"/>
      <c r="G254" s="218">
        <f t="shared" si="14"/>
        <v>0</v>
      </c>
      <c r="H254" s="115"/>
    </row>
    <row r="255" spans="1:8" s="118" customFormat="1" ht="24.95" customHeight="1" x14ac:dyDescent="0.2">
      <c r="A255" s="207" t="s">
        <v>23</v>
      </c>
      <c r="B255" s="249" t="s">
        <v>145</v>
      </c>
      <c r="C255" s="268"/>
      <c r="D255" s="153" t="s">
        <v>10</v>
      </c>
      <c r="E255" s="117">
        <v>1</v>
      </c>
      <c r="F255" s="155"/>
      <c r="G255" s="218">
        <f t="shared" si="14"/>
        <v>0</v>
      </c>
    </row>
    <row r="256" spans="1:8" s="118" customFormat="1" ht="24.95" customHeight="1" x14ac:dyDescent="0.2">
      <c r="A256" s="207" t="s">
        <v>23</v>
      </c>
      <c r="B256" s="264" t="s">
        <v>146</v>
      </c>
      <c r="C256" s="265"/>
      <c r="D256" s="153" t="s">
        <v>10</v>
      </c>
      <c r="E256" s="117">
        <v>1</v>
      </c>
      <c r="F256" s="155"/>
      <c r="G256" s="218">
        <f t="shared" si="14"/>
        <v>0</v>
      </c>
    </row>
    <row r="257" spans="1:8" s="172" customFormat="1" ht="24.95" customHeight="1" x14ac:dyDescent="0.2">
      <c r="A257" s="170"/>
      <c r="B257" s="266" t="s">
        <v>138</v>
      </c>
      <c r="C257" s="267"/>
      <c r="D257" s="165"/>
      <c r="E257" s="165"/>
      <c r="F257" s="166"/>
      <c r="G257" s="171">
        <f>SUM(G236:G256)</f>
        <v>0</v>
      </c>
    </row>
    <row r="258" spans="1:8" s="106" customFormat="1" ht="35.1" customHeight="1" x14ac:dyDescent="0.2">
      <c r="A258" s="113"/>
      <c r="B258" s="354" t="s">
        <v>142</v>
      </c>
      <c r="C258" s="355"/>
      <c r="D258" s="355"/>
      <c r="E258" s="355"/>
      <c r="F258" s="356"/>
      <c r="G258" s="114">
        <f>SUM(G257,G232)</f>
        <v>0</v>
      </c>
      <c r="H258" s="105"/>
    </row>
    <row r="259" spans="1:8" ht="24.95" customHeight="1" x14ac:dyDescent="0.2">
      <c r="A259" s="36"/>
      <c r="B259" s="85" t="s">
        <v>265</v>
      </c>
      <c r="C259" s="37"/>
      <c r="D259" s="22"/>
      <c r="E259" s="22"/>
      <c r="F259" s="23"/>
      <c r="G259" s="24"/>
    </row>
    <row r="260" spans="1:8" ht="24.95" customHeight="1" x14ac:dyDescent="0.2">
      <c r="A260" s="12"/>
      <c r="B260" s="85" t="s">
        <v>266</v>
      </c>
      <c r="C260" s="7"/>
      <c r="D260" s="46"/>
      <c r="E260" s="8"/>
      <c r="F260" s="9"/>
      <c r="G260" s="10"/>
    </row>
    <row r="261" spans="1:8" ht="35.1" customHeight="1" x14ac:dyDescent="0.2">
      <c r="A261" s="351" t="s">
        <v>38</v>
      </c>
      <c r="B261" s="352"/>
      <c r="C261" s="352"/>
      <c r="D261" s="352"/>
      <c r="E261" s="352"/>
      <c r="F261" s="352"/>
      <c r="G261" s="353"/>
    </row>
    <row r="262" spans="1:8" ht="35.1" customHeight="1" x14ac:dyDescent="0.2">
      <c r="A262" s="346"/>
      <c r="B262" s="346"/>
      <c r="C262" s="346"/>
      <c r="D262" s="346"/>
      <c r="E262" s="346"/>
      <c r="F262" s="123" t="s">
        <v>92</v>
      </c>
      <c r="G262" s="123" t="s">
        <v>93</v>
      </c>
    </row>
    <row r="263" spans="1:8" ht="35.1" customHeight="1" x14ac:dyDescent="0.2">
      <c r="A263" s="347" t="s">
        <v>94</v>
      </c>
      <c r="B263" s="347"/>
      <c r="C263" s="347"/>
      <c r="D263" s="347"/>
      <c r="E263" s="347"/>
      <c r="F263" s="124">
        <f>SUM(G115)</f>
        <v>0</v>
      </c>
      <c r="G263" s="124">
        <f>F263*1.21</f>
        <v>0</v>
      </c>
    </row>
    <row r="264" spans="1:8" ht="35.1" customHeight="1" x14ac:dyDescent="0.2">
      <c r="A264" s="348" t="s">
        <v>95</v>
      </c>
      <c r="B264" s="348"/>
      <c r="C264" s="348"/>
      <c r="D264" s="348"/>
      <c r="E264" s="348"/>
      <c r="F264" s="125">
        <f>SUM(G217)</f>
        <v>0</v>
      </c>
      <c r="G264" s="125">
        <f t="shared" ref="G264:G266" si="15">F264*1.21</f>
        <v>0</v>
      </c>
    </row>
    <row r="265" spans="1:8" ht="35.1" customHeight="1" x14ac:dyDescent="0.2">
      <c r="A265" s="349" t="s">
        <v>135</v>
      </c>
      <c r="B265" s="350"/>
      <c r="C265" s="350"/>
      <c r="D265" s="350"/>
      <c r="E265" s="350"/>
      <c r="F265" s="126">
        <f>SUM(G258)</f>
        <v>0</v>
      </c>
      <c r="G265" s="126">
        <f t="shared" si="15"/>
        <v>0</v>
      </c>
    </row>
    <row r="266" spans="1:8" ht="35.1" customHeight="1" x14ac:dyDescent="0.2">
      <c r="A266" s="345" t="s">
        <v>96</v>
      </c>
      <c r="B266" s="345"/>
      <c r="C266" s="345"/>
      <c r="D266" s="345"/>
      <c r="E266" s="345"/>
      <c r="F266" s="127">
        <f>SUM(F263:F265)</f>
        <v>0</v>
      </c>
      <c r="G266" s="127">
        <f t="shared" si="15"/>
        <v>0</v>
      </c>
    </row>
    <row r="267" spans="1:8" ht="24.95" customHeight="1" x14ac:dyDescent="0.2">
      <c r="A267" s="38"/>
      <c r="B267" s="12"/>
      <c r="C267" s="12"/>
      <c r="D267" s="36"/>
      <c r="E267" s="40"/>
      <c r="F267" s="39"/>
      <c r="G267" s="39"/>
    </row>
  </sheetData>
  <sheetProtection selectLockedCells="1" selectUnlockedCells="1"/>
  <mergeCells count="195">
    <mergeCell ref="B254:C254"/>
    <mergeCell ref="B237:C237"/>
    <mergeCell ref="B238:C238"/>
    <mergeCell ref="B239:C239"/>
    <mergeCell ref="A266:E266"/>
    <mergeCell ref="A262:E262"/>
    <mergeCell ref="A263:E263"/>
    <mergeCell ref="A264:E264"/>
    <mergeCell ref="E219:E220"/>
    <mergeCell ref="A265:E265"/>
    <mergeCell ref="B250:C250"/>
    <mergeCell ref="B240:C240"/>
    <mergeCell ref="B241:C241"/>
    <mergeCell ref="B242:C242"/>
    <mergeCell ref="B235:G235"/>
    <mergeCell ref="A261:G261"/>
    <mergeCell ref="B251:C251"/>
    <mergeCell ref="B236:C236"/>
    <mergeCell ref="B249:C249"/>
    <mergeCell ref="B248:C248"/>
    <mergeCell ref="B245:C245"/>
    <mergeCell ref="B256:C256"/>
    <mergeCell ref="B255:C255"/>
    <mergeCell ref="B258:F258"/>
    <mergeCell ref="F219:F220"/>
    <mergeCell ref="G219:G220"/>
    <mergeCell ref="A233:A234"/>
    <mergeCell ref="B233:C234"/>
    <mergeCell ref="D233:D234"/>
    <mergeCell ref="E233:E234"/>
    <mergeCell ref="F233:F234"/>
    <mergeCell ref="G233:G234"/>
    <mergeCell ref="A188:A189"/>
    <mergeCell ref="B188:C189"/>
    <mergeCell ref="D188:D189"/>
    <mergeCell ref="A219:A220"/>
    <mergeCell ref="B219:C220"/>
    <mergeCell ref="D219:D220"/>
    <mergeCell ref="B213:C213"/>
    <mergeCell ref="B211:C211"/>
    <mergeCell ref="B201:C201"/>
    <mergeCell ref="B193:C193"/>
    <mergeCell ref="B224:C224"/>
    <mergeCell ref="B228:C228"/>
    <mergeCell ref="B227:C227"/>
    <mergeCell ref="B229:C229"/>
    <mergeCell ref="B230:C230"/>
    <mergeCell ref="B231:C231"/>
    <mergeCell ref="B207:G207"/>
    <mergeCell ref="B209:C209"/>
    <mergeCell ref="B208:C208"/>
    <mergeCell ref="A165:A166"/>
    <mergeCell ref="B165:C166"/>
    <mergeCell ref="D165:D166"/>
    <mergeCell ref="E165:E166"/>
    <mergeCell ref="F165:F166"/>
    <mergeCell ref="G165:G166"/>
    <mergeCell ref="B187:C187"/>
    <mergeCell ref="B191:C191"/>
    <mergeCell ref="B170:C170"/>
    <mergeCell ref="E188:E189"/>
    <mergeCell ref="F188:F189"/>
    <mergeCell ref="G188:G189"/>
    <mergeCell ref="B199:C199"/>
    <mergeCell ref="B203:C203"/>
    <mergeCell ref="B198:C198"/>
    <mergeCell ref="B197:C197"/>
    <mergeCell ref="B192:C192"/>
    <mergeCell ref="A81:A82"/>
    <mergeCell ref="B81:B82"/>
    <mergeCell ref="C81:C82"/>
    <mergeCell ref="A143:A144"/>
    <mergeCell ref="B143:C144"/>
    <mergeCell ref="A106:A107"/>
    <mergeCell ref="B106:B107"/>
    <mergeCell ref="C106:C107"/>
    <mergeCell ref="B169:C169"/>
    <mergeCell ref="B145:G145"/>
    <mergeCell ref="B125:C125"/>
    <mergeCell ref="B126:G126"/>
    <mergeCell ref="G106:G107"/>
    <mergeCell ref="A117:A118"/>
    <mergeCell ref="D117:D118"/>
    <mergeCell ref="F117:F118"/>
    <mergeCell ref="G117:G118"/>
    <mergeCell ref="B117:C118"/>
    <mergeCell ref="E117:E118"/>
    <mergeCell ref="E143:E144"/>
    <mergeCell ref="F143:F144"/>
    <mergeCell ref="G143:G144"/>
    <mergeCell ref="D143:D144"/>
    <mergeCell ref="B127:C127"/>
    <mergeCell ref="B161:C161"/>
    <mergeCell ref="B186:C186"/>
    <mergeCell ref="B137:C137"/>
    <mergeCell ref="B155:C155"/>
    <mergeCell ref="B156:C156"/>
    <mergeCell ref="B182:C182"/>
    <mergeCell ref="B174:C174"/>
    <mergeCell ref="B180:C180"/>
    <mergeCell ref="B181:C181"/>
    <mergeCell ref="B185:C185"/>
    <mergeCell ref="B176:C176"/>
    <mergeCell ref="B151:C151"/>
    <mergeCell ref="B152:C152"/>
    <mergeCell ref="B153:C153"/>
    <mergeCell ref="B154:C154"/>
    <mergeCell ref="B142:C142"/>
    <mergeCell ref="B134:C134"/>
    <mergeCell ref="B133:C133"/>
    <mergeCell ref="B135:C135"/>
    <mergeCell ref="B138:C138"/>
    <mergeCell ref="B136:C136"/>
    <mergeCell ref="B160:C160"/>
    <mergeCell ref="B158:C158"/>
    <mergeCell ref="B130:C130"/>
    <mergeCell ref="B131:C131"/>
    <mergeCell ref="B132:G132"/>
    <mergeCell ref="B146:C146"/>
    <mergeCell ref="B147:C147"/>
    <mergeCell ref="B148:C148"/>
    <mergeCell ref="B149:C149"/>
    <mergeCell ref="B150:C150"/>
    <mergeCell ref="B108:G108"/>
    <mergeCell ref="B114:C114"/>
    <mergeCell ref="B253:C253"/>
    <mergeCell ref="B257:C257"/>
    <mergeCell ref="B252:C252"/>
    <mergeCell ref="F81:F82"/>
    <mergeCell ref="G81:G82"/>
    <mergeCell ref="D106:D107"/>
    <mergeCell ref="F106:F107"/>
    <mergeCell ref="B222:C222"/>
    <mergeCell ref="B225:C225"/>
    <mergeCell ref="B226:C226"/>
    <mergeCell ref="B116:G116"/>
    <mergeCell ref="B128:C128"/>
    <mergeCell ref="B119:G119"/>
    <mergeCell ref="B121:C121"/>
    <mergeCell ref="B122:C122"/>
    <mergeCell ref="B123:C123"/>
    <mergeCell ref="B217:F217"/>
    <mergeCell ref="B218:G218"/>
    <mergeCell ref="B216:C216"/>
    <mergeCell ref="B120:C120"/>
    <mergeCell ref="B124:C124"/>
    <mergeCell ref="B157:C157"/>
    <mergeCell ref="B177:C177"/>
    <mergeCell ref="B173:C173"/>
    <mergeCell ref="B223:C223"/>
    <mergeCell ref="B206:C206"/>
    <mergeCell ref="B139:C139"/>
    <mergeCell ref="B140:C140"/>
    <mergeCell ref="B141:C141"/>
    <mergeCell ref="B171:C171"/>
    <mergeCell ref="A54:G54"/>
    <mergeCell ref="B55:G55"/>
    <mergeCell ref="B58:G58"/>
    <mergeCell ref="A56:A57"/>
    <mergeCell ref="B56:B57"/>
    <mergeCell ref="C56:C57"/>
    <mergeCell ref="B115:F115"/>
    <mergeCell ref="G56:G57"/>
    <mergeCell ref="F56:F57"/>
    <mergeCell ref="D56:D57"/>
    <mergeCell ref="B67:C67"/>
    <mergeCell ref="B68:G68"/>
    <mergeCell ref="B76:G76"/>
    <mergeCell ref="B80:C80"/>
    <mergeCell ref="B83:G83"/>
    <mergeCell ref="B105:C105"/>
    <mergeCell ref="B205:C205"/>
    <mergeCell ref="B196:C196"/>
    <mergeCell ref="B75:C75"/>
    <mergeCell ref="D81:D82"/>
    <mergeCell ref="B221:G221"/>
    <mergeCell ref="B215:C215"/>
    <mergeCell ref="B172:C172"/>
    <mergeCell ref="B214:G214"/>
    <mergeCell ref="B162:C162"/>
    <mergeCell ref="B163:C163"/>
    <mergeCell ref="B159:C159"/>
    <mergeCell ref="B202:C202"/>
    <mergeCell ref="B168:C168"/>
    <mergeCell ref="B195:C195"/>
    <mergeCell ref="B164:C164"/>
    <mergeCell ref="B167:G167"/>
    <mergeCell ref="B212:C212"/>
    <mergeCell ref="B210:C210"/>
    <mergeCell ref="B204:C204"/>
    <mergeCell ref="B200:C200"/>
    <mergeCell ref="B190:G190"/>
    <mergeCell ref="B178:C178"/>
    <mergeCell ref="B175:C175"/>
    <mergeCell ref="B179:C179"/>
  </mergeCells>
  <phoneticPr fontId="16" type="noConversion"/>
  <pageMargins left="0.39370078740157483" right="0.31496062992125984" top="0.39370078740157483" bottom="0.39370078740157483" header="0.51181102362204722" footer="0.51181102362204722"/>
  <pageSetup paperSize="9" scale="70" firstPageNumber="0" orientation="landscape" horizontalDpi="4294967294" verticalDpi="300" r:id="rId1"/>
  <headerFooter alignWithMargins="0"/>
  <rowBreaks count="10" manualBreakCount="10">
    <brk id="53" max="16383" man="1"/>
    <brk id="80" max="6" man="1"/>
    <brk id="105" max="6" man="1"/>
    <brk id="115" max="6" man="1"/>
    <brk id="142" max="6" man="1"/>
    <brk id="164" max="6" man="1"/>
    <brk id="187" max="6" man="1"/>
    <brk id="217" max="6" man="1"/>
    <brk id="232" max="6" man="1"/>
    <brk id="26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ROZPOČET</vt:lpstr>
      <vt:lpstr>__xlnm.Print_Area_1</vt:lpstr>
      <vt:lpstr>Excel_BuiltIn_Print_Area_1_1</vt:lpstr>
      <vt:lpstr>Excel_BuiltIn_Print_Area_1_1_1</vt:lpstr>
      <vt:lpstr>Excel_BuiltIn_Print_Area_1_1_1_1</vt:lpstr>
      <vt:lpstr>ROZPOČET!Print_Area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Pavlína Elfová</cp:lastModifiedBy>
  <cp:lastPrinted>2019-08-12T08:37:01Z</cp:lastPrinted>
  <dcterms:created xsi:type="dcterms:W3CDTF">2014-02-15T18:10:23Z</dcterms:created>
  <dcterms:modified xsi:type="dcterms:W3CDTF">2019-09-04T11:16:24Z</dcterms:modified>
</cp:coreProperties>
</file>