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320" windowHeight="12120"/>
  </bookViews>
  <sheets>
    <sheet name="Rekapitulace stavby" sheetId="1" r:id="rId1"/>
    <sheet name="112 - Výměna oken - Radli..." sheetId="2" r:id="rId2"/>
    <sheet name="61 - Vedlejší náklady" sheetId="5" r:id="rId3"/>
    <sheet name="Pokyny pro vyplnění" sheetId="6" r:id="rId4"/>
  </sheets>
  <definedNames>
    <definedName name="_xlnm._FilterDatabase" localSheetId="1" hidden="1">'112 - Výměna oken - Radli...'!$C$86:$K$172</definedName>
    <definedName name="_xlnm._FilterDatabase" localSheetId="2" hidden="1">'61 - Vedlejší náklady'!$C$79:$K$87</definedName>
    <definedName name="_xlnm.Print_Titles" localSheetId="1">'112 - Výměna oken - Radli...'!$86:$86</definedName>
    <definedName name="_xlnm.Print_Titles" localSheetId="2">'61 - Vedlejší náklady'!$79:$79</definedName>
    <definedName name="_xlnm.Print_Titles" localSheetId="0">'Rekapitulace stavby'!$49:$49</definedName>
    <definedName name="_xlnm.Print_Area" localSheetId="1">'112 - Výměna oken - Radli...'!$C$4:$J$36,'112 - Výměna oken - Radli...'!$C$42:$J$68,'112 - Výměna oken - Radli...'!$C$74:$K$172</definedName>
    <definedName name="_xlnm.Print_Area" localSheetId="2">'61 - Vedlejší náklady'!$C$4:$J$36,'61 - Vedlejší náklady'!$C$42:$J$61,'61 - Vedlejší náklady'!$C$67:$K$87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K165" i="2"/>
  <c r="BK141" l="1"/>
  <c r="BI141"/>
  <c r="BH141"/>
  <c r="BG141"/>
  <c r="BF141"/>
  <c r="T141"/>
  <c r="R141"/>
  <c r="P141"/>
  <c r="J141" l="1"/>
  <c r="BE141" s="1"/>
  <c r="BK153"/>
  <c r="BI153"/>
  <c r="BH153"/>
  <c r="BG153"/>
  <c r="BF153"/>
  <c r="T153"/>
  <c r="R153"/>
  <c r="P153"/>
  <c r="J153"/>
  <c r="BE153" s="1"/>
  <c r="BK152"/>
  <c r="BI152"/>
  <c r="BH152"/>
  <c r="BG152"/>
  <c r="BF152"/>
  <c r="T152"/>
  <c r="R152"/>
  <c r="P152"/>
  <c r="J152"/>
  <c r="BE152" s="1"/>
  <c r="H154"/>
  <c r="J154"/>
  <c r="BE154" s="1"/>
  <c r="P154"/>
  <c r="R154"/>
  <c r="T154"/>
  <c r="BF154"/>
  <c r="BG154"/>
  <c r="BH154"/>
  <c r="BI154"/>
  <c r="BK154"/>
  <c r="BK166" l="1"/>
  <c r="BI166"/>
  <c r="BH166"/>
  <c r="BG166"/>
  <c r="BF166"/>
  <c r="T166"/>
  <c r="R166"/>
  <c r="P166"/>
  <c r="J166"/>
  <c r="BE166" s="1"/>
  <c r="J165"/>
  <c r="BK123" l="1"/>
  <c r="BK163" l="1"/>
  <c r="BK162"/>
  <c r="BK161"/>
  <c r="H155"/>
  <c r="H92" l="1"/>
  <c r="BK157" l="1"/>
  <c r="BI157"/>
  <c r="BH157"/>
  <c r="BG157"/>
  <c r="BF157"/>
  <c r="T157"/>
  <c r="R157"/>
  <c r="P157"/>
  <c r="J157"/>
  <c r="BE157" s="1"/>
  <c r="BK156"/>
  <c r="BI156"/>
  <c r="BH156"/>
  <c r="BG156"/>
  <c r="BF156"/>
  <c r="T156"/>
  <c r="R156"/>
  <c r="P156"/>
  <c r="J156"/>
  <c r="BE156" s="1"/>
  <c r="BK172"/>
  <c r="BK171" s="1"/>
  <c r="BI172"/>
  <c r="BH172"/>
  <c r="BG172"/>
  <c r="BF172"/>
  <c r="BE172"/>
  <c r="J172"/>
  <c r="T171"/>
  <c r="R171"/>
  <c r="P171"/>
  <c r="J171" l="1"/>
  <c r="J67" s="1"/>
  <c r="J161" l="1"/>
  <c r="J162"/>
  <c r="J163"/>
  <c r="BK164" l="1"/>
  <c r="BI164"/>
  <c r="BH164"/>
  <c r="BG164"/>
  <c r="BF164"/>
  <c r="T164"/>
  <c r="R164"/>
  <c r="P164"/>
  <c r="J164"/>
  <c r="BE164" s="1"/>
  <c r="BK160"/>
  <c r="BI160"/>
  <c r="BH160"/>
  <c r="BG160"/>
  <c r="BF160"/>
  <c r="T160"/>
  <c r="R160"/>
  <c r="P160"/>
  <c r="J160"/>
  <c r="BE160" s="1"/>
  <c r="BK159"/>
  <c r="BI159"/>
  <c r="BH159"/>
  <c r="BG159"/>
  <c r="BF159"/>
  <c r="T159"/>
  <c r="R159"/>
  <c r="P159"/>
  <c r="J159"/>
  <c r="BK169"/>
  <c r="BI169"/>
  <c r="BH169"/>
  <c r="BG169"/>
  <c r="BF169"/>
  <c r="T169"/>
  <c r="R169"/>
  <c r="P169"/>
  <c r="J169"/>
  <c r="BE169" s="1"/>
  <c r="BK170"/>
  <c r="BI170"/>
  <c r="BH170"/>
  <c r="BG170"/>
  <c r="BF170"/>
  <c r="T170"/>
  <c r="R170"/>
  <c r="P170"/>
  <c r="J170"/>
  <c r="BE170" s="1"/>
  <c r="BK168"/>
  <c r="BI168"/>
  <c r="BH168"/>
  <c r="BG168"/>
  <c r="BF168"/>
  <c r="T168"/>
  <c r="R168"/>
  <c r="P168"/>
  <c r="J168"/>
  <c r="BK119"/>
  <c r="BI119"/>
  <c r="BH119"/>
  <c r="BG119"/>
  <c r="BF119"/>
  <c r="T119"/>
  <c r="R119"/>
  <c r="P119"/>
  <c r="J119"/>
  <c r="BE119" s="1"/>
  <c r="BK155"/>
  <c r="BI155"/>
  <c r="BH155"/>
  <c r="BG155"/>
  <c r="BF155"/>
  <c r="T155"/>
  <c r="R155"/>
  <c r="P155"/>
  <c r="J155"/>
  <c r="BE155" s="1"/>
  <c r="BK151"/>
  <c r="BI151"/>
  <c r="BH151"/>
  <c r="BG151"/>
  <c r="BF151"/>
  <c r="T151"/>
  <c r="R151"/>
  <c r="P151"/>
  <c r="J151"/>
  <c r="BE151" s="1"/>
  <c r="BK150"/>
  <c r="BI150"/>
  <c r="BH150"/>
  <c r="BG150"/>
  <c r="BF150"/>
  <c r="T150"/>
  <c r="R150"/>
  <c r="P150"/>
  <c r="J150"/>
  <c r="BE150" s="1"/>
  <c r="BK149"/>
  <c r="BI149"/>
  <c r="BH149"/>
  <c r="BG149"/>
  <c r="BF149"/>
  <c r="T149"/>
  <c r="R149"/>
  <c r="P149"/>
  <c r="J149"/>
  <c r="BE149" s="1"/>
  <c r="BK148"/>
  <c r="BI148"/>
  <c r="BH148"/>
  <c r="BG148"/>
  <c r="BF148"/>
  <c r="T148"/>
  <c r="R148"/>
  <c r="P148"/>
  <c r="J148"/>
  <c r="BE148" s="1"/>
  <c r="BK147"/>
  <c r="BI147"/>
  <c r="BH147"/>
  <c r="BG147"/>
  <c r="BF147"/>
  <c r="T147"/>
  <c r="R147"/>
  <c r="P147"/>
  <c r="J147"/>
  <c r="BE147" s="1"/>
  <c r="BK146"/>
  <c r="BI146"/>
  <c r="BH146"/>
  <c r="BG146"/>
  <c r="BF146"/>
  <c r="T146"/>
  <c r="R146"/>
  <c r="P146"/>
  <c r="J146"/>
  <c r="BE146" s="1"/>
  <c r="BK145"/>
  <c r="BI145"/>
  <c r="BH145"/>
  <c r="BG145"/>
  <c r="BF145"/>
  <c r="T145"/>
  <c r="R145"/>
  <c r="P145"/>
  <c r="J145"/>
  <c r="BE145" s="1"/>
  <c r="BK144"/>
  <c r="BI144"/>
  <c r="BH144"/>
  <c r="BG144"/>
  <c r="BF144"/>
  <c r="T144"/>
  <c r="R144"/>
  <c r="P144"/>
  <c r="J144"/>
  <c r="BE144" s="1"/>
  <c r="BK143"/>
  <c r="BI143"/>
  <c r="BH143"/>
  <c r="BG143"/>
  <c r="BF143"/>
  <c r="T143"/>
  <c r="R143"/>
  <c r="P143"/>
  <c r="J143"/>
  <c r="BE143" s="1"/>
  <c r="BK142"/>
  <c r="BI142"/>
  <c r="BH142"/>
  <c r="BG142"/>
  <c r="BF142"/>
  <c r="T142"/>
  <c r="R142"/>
  <c r="P142"/>
  <c r="J142"/>
  <c r="BE142" s="1"/>
  <c r="BK140"/>
  <c r="BI140"/>
  <c r="BH140"/>
  <c r="BG140"/>
  <c r="BF140"/>
  <c r="T140"/>
  <c r="R140"/>
  <c r="P140"/>
  <c r="J140"/>
  <c r="BE140" s="1"/>
  <c r="BK139"/>
  <c r="BI139"/>
  <c r="BH139"/>
  <c r="BG139"/>
  <c r="BF139"/>
  <c r="T139"/>
  <c r="R139"/>
  <c r="P139"/>
  <c r="J139"/>
  <c r="BE139" s="1"/>
  <c r="BK138"/>
  <c r="BI138"/>
  <c r="BH138"/>
  <c r="BG138"/>
  <c r="BF138"/>
  <c r="T138"/>
  <c r="R138"/>
  <c r="P138"/>
  <c r="J138"/>
  <c r="BE138" s="1"/>
  <c r="BK137"/>
  <c r="BI137"/>
  <c r="BH137"/>
  <c r="BG137"/>
  <c r="BF137"/>
  <c r="T137"/>
  <c r="R137"/>
  <c r="P137"/>
  <c r="J137"/>
  <c r="BE137" s="1"/>
  <c r="BK136"/>
  <c r="BI136"/>
  <c r="BH136"/>
  <c r="BG136"/>
  <c r="BF136"/>
  <c r="T136"/>
  <c r="R136"/>
  <c r="P136"/>
  <c r="J136"/>
  <c r="BE136" s="1"/>
  <c r="BK135"/>
  <c r="BI135"/>
  <c r="BH135"/>
  <c r="BG135"/>
  <c r="BF135"/>
  <c r="T135"/>
  <c r="R135"/>
  <c r="P135"/>
  <c r="J135"/>
  <c r="BE135" s="1"/>
  <c r="BK134"/>
  <c r="BI134"/>
  <c r="BH134"/>
  <c r="BG134"/>
  <c r="BF134"/>
  <c r="T134"/>
  <c r="R134"/>
  <c r="P134"/>
  <c r="J134"/>
  <c r="BE134" s="1"/>
  <c r="BK133"/>
  <c r="BI133"/>
  <c r="BH133"/>
  <c r="BG133"/>
  <c r="BF133"/>
  <c r="T133"/>
  <c r="R133"/>
  <c r="P133"/>
  <c r="J133"/>
  <c r="BE133" s="1"/>
  <c r="BK132"/>
  <c r="BI132"/>
  <c r="BH132"/>
  <c r="BG132"/>
  <c r="BF132"/>
  <c r="T132"/>
  <c r="R132"/>
  <c r="P132"/>
  <c r="J132"/>
  <c r="BE132" s="1"/>
  <c r="BK131"/>
  <c r="BI131"/>
  <c r="BH131"/>
  <c r="BG131"/>
  <c r="BF131"/>
  <c r="T131"/>
  <c r="R131"/>
  <c r="P131"/>
  <c r="J131"/>
  <c r="BE131" s="1"/>
  <c r="BK130"/>
  <c r="BI130"/>
  <c r="BH130"/>
  <c r="BG130"/>
  <c r="BF130"/>
  <c r="T130"/>
  <c r="R130"/>
  <c r="P130"/>
  <c r="J130"/>
  <c r="BE130" s="1"/>
  <c r="BK129"/>
  <c r="BI129"/>
  <c r="BH129"/>
  <c r="BG129"/>
  <c r="BF129"/>
  <c r="T129"/>
  <c r="R129"/>
  <c r="P129"/>
  <c r="J129"/>
  <c r="BE129" s="1"/>
  <c r="BK128"/>
  <c r="BI128"/>
  <c r="BH128"/>
  <c r="BG128"/>
  <c r="BF128"/>
  <c r="T128"/>
  <c r="R128"/>
  <c r="P128"/>
  <c r="J128"/>
  <c r="BE128" s="1"/>
  <c r="BK127"/>
  <c r="BI127"/>
  <c r="BH127"/>
  <c r="BG127"/>
  <c r="BF127"/>
  <c r="T127"/>
  <c r="R127"/>
  <c r="P127"/>
  <c r="J127"/>
  <c r="BE127" s="1"/>
  <c r="BK126"/>
  <c r="BI126"/>
  <c r="BH126"/>
  <c r="BG126"/>
  <c r="BF126"/>
  <c r="T126"/>
  <c r="R126"/>
  <c r="P126"/>
  <c r="J126"/>
  <c r="BE126" s="1"/>
  <c r="BK125"/>
  <c r="BI125"/>
  <c r="BH125"/>
  <c r="BG125"/>
  <c r="BF125"/>
  <c r="T125"/>
  <c r="R125"/>
  <c r="P125"/>
  <c r="J125"/>
  <c r="BE125" s="1"/>
  <c r="BK124"/>
  <c r="BI124"/>
  <c r="BH124"/>
  <c r="BG124"/>
  <c r="BF124"/>
  <c r="T124"/>
  <c r="R124"/>
  <c r="P124"/>
  <c r="J124"/>
  <c r="BE124" s="1"/>
  <c r="J123"/>
  <c r="BK122"/>
  <c r="BI122"/>
  <c r="BH122"/>
  <c r="BG122"/>
  <c r="BF122"/>
  <c r="T122"/>
  <c r="R122"/>
  <c r="P122"/>
  <c r="J122"/>
  <c r="BE122" s="1"/>
  <c r="BK113"/>
  <c r="BI113"/>
  <c r="BH113"/>
  <c r="BG113"/>
  <c r="BF113"/>
  <c r="T113"/>
  <c r="R113"/>
  <c r="P113"/>
  <c r="J113"/>
  <c r="BE113" s="1"/>
  <c r="J103"/>
  <c r="BE103" s="1"/>
  <c r="P103"/>
  <c r="R103"/>
  <c r="T103"/>
  <c r="BF103"/>
  <c r="BG103"/>
  <c r="BH103"/>
  <c r="BI103"/>
  <c r="BK103"/>
  <c r="BK93"/>
  <c r="BI93"/>
  <c r="BH93"/>
  <c r="BG93"/>
  <c r="BF93"/>
  <c r="T93"/>
  <c r="R93"/>
  <c r="P93"/>
  <c r="J93"/>
  <c r="BE93" s="1"/>
  <c r="J91"/>
  <c r="BE168" l="1"/>
  <c r="J167"/>
  <c r="J66" s="1"/>
  <c r="J158"/>
  <c r="BK158"/>
  <c r="BK167"/>
  <c r="R167"/>
  <c r="T167"/>
  <c r="P158"/>
  <c r="P167"/>
  <c r="T158"/>
  <c r="R158"/>
  <c r="BE159"/>
  <c r="F12"/>
  <c r="E9" s="1"/>
  <c r="J20"/>
  <c r="E21"/>
  <c r="F12" i="5"/>
  <c r="J20"/>
  <c r="E21"/>
  <c r="J65" i="2" l="1"/>
  <c r="AY53" i="1"/>
  <c r="AX53"/>
  <c r="BI87" i="5"/>
  <c r="BH87"/>
  <c r="BG87"/>
  <c r="BF87"/>
  <c r="T87"/>
  <c r="T86" s="1"/>
  <c r="R87"/>
  <c r="R86" s="1"/>
  <c r="P87"/>
  <c r="P86" s="1"/>
  <c r="BK87"/>
  <c r="BK86" s="1"/>
  <c r="J86" s="1"/>
  <c r="J60" s="1"/>
  <c r="J87"/>
  <c r="BE87" s="1"/>
  <c r="BI85"/>
  <c r="BH85"/>
  <c r="BG85"/>
  <c r="BF85"/>
  <c r="T85"/>
  <c r="T84" s="1"/>
  <c r="R85"/>
  <c r="R84" s="1"/>
  <c r="P85"/>
  <c r="P84" s="1"/>
  <c r="BK85"/>
  <c r="BK84" s="1"/>
  <c r="J84" s="1"/>
  <c r="J85"/>
  <c r="BE85" s="1"/>
  <c r="BI83"/>
  <c r="BH83"/>
  <c r="BG83"/>
  <c r="BF83"/>
  <c r="T83"/>
  <c r="T82" s="1"/>
  <c r="R83"/>
  <c r="R82" s="1"/>
  <c r="P83"/>
  <c r="P82" s="1"/>
  <c r="BK83"/>
  <c r="BK82" s="1"/>
  <c r="J82" s="1"/>
  <c r="J58" s="1"/>
  <c r="J83"/>
  <c r="BE83" s="1"/>
  <c r="J76"/>
  <c r="F76"/>
  <c r="F74"/>
  <c r="E72"/>
  <c r="F51"/>
  <c r="F49"/>
  <c r="E47"/>
  <c r="J18"/>
  <c r="E18"/>
  <c r="F77" s="1"/>
  <c r="J17"/>
  <c r="J12"/>
  <c r="J74" s="1"/>
  <c r="E7"/>
  <c r="E45" s="1"/>
  <c r="AY52" i="1"/>
  <c r="AX52"/>
  <c r="BI121" i="2"/>
  <c r="BH121"/>
  <c r="BG121"/>
  <c r="BF121"/>
  <c r="T121"/>
  <c r="R121"/>
  <c r="P121"/>
  <c r="BK121"/>
  <c r="J121"/>
  <c r="BE121" s="1"/>
  <c r="BI120"/>
  <c r="BH120"/>
  <c r="BG120"/>
  <c r="BF120"/>
  <c r="T120"/>
  <c r="R120"/>
  <c r="P120"/>
  <c r="BK120"/>
  <c r="J120"/>
  <c r="BE120" s="1"/>
  <c r="BI118"/>
  <c r="BH118"/>
  <c r="BG118"/>
  <c r="BF118"/>
  <c r="T118"/>
  <c r="R118"/>
  <c r="P118"/>
  <c r="BK118"/>
  <c r="J118"/>
  <c r="BI116"/>
  <c r="BH116"/>
  <c r="BG116"/>
  <c r="BF116"/>
  <c r="T116"/>
  <c r="R116"/>
  <c r="P116"/>
  <c r="BK116"/>
  <c r="J116"/>
  <c r="BE116" s="1"/>
  <c r="BI115"/>
  <c r="BH115"/>
  <c r="BG115"/>
  <c r="BF115"/>
  <c r="T115"/>
  <c r="R115"/>
  <c r="P115"/>
  <c r="BK115"/>
  <c r="J115"/>
  <c r="BI111"/>
  <c r="BH111"/>
  <c r="BG111"/>
  <c r="BF111"/>
  <c r="T111"/>
  <c r="R111"/>
  <c r="P111"/>
  <c r="BK111"/>
  <c r="J111"/>
  <c r="BE111" s="1"/>
  <c r="BI109"/>
  <c r="BH109"/>
  <c r="BG109"/>
  <c r="BF109"/>
  <c r="T109"/>
  <c r="R109"/>
  <c r="P109"/>
  <c r="BK109"/>
  <c r="J109"/>
  <c r="BI106"/>
  <c r="BH106"/>
  <c r="BG106"/>
  <c r="BF106"/>
  <c r="T106"/>
  <c r="T105" s="1"/>
  <c r="R106"/>
  <c r="R105" s="1"/>
  <c r="P106"/>
  <c r="P105" s="1"/>
  <c r="BK106"/>
  <c r="BK105" s="1"/>
  <c r="J105" s="1"/>
  <c r="J61" s="1"/>
  <c r="J106"/>
  <c r="BE106" s="1"/>
  <c r="BI104"/>
  <c r="BH104"/>
  <c r="BG104"/>
  <c r="BF104"/>
  <c r="T104"/>
  <c r="R104"/>
  <c r="P104"/>
  <c r="BK104"/>
  <c r="J104"/>
  <c r="BE104" s="1"/>
  <c r="BI102"/>
  <c r="BH102"/>
  <c r="BG102"/>
  <c r="BF102"/>
  <c r="T102"/>
  <c r="R102"/>
  <c r="P102"/>
  <c r="BK102"/>
  <c r="J102"/>
  <c r="BE102" s="1"/>
  <c r="BI101"/>
  <c r="BH101"/>
  <c r="BG101"/>
  <c r="BF101"/>
  <c r="T101"/>
  <c r="R101"/>
  <c r="P101"/>
  <c r="BK101"/>
  <c r="J101"/>
  <c r="BI99"/>
  <c r="BH99"/>
  <c r="BG99"/>
  <c r="BF99"/>
  <c r="T99"/>
  <c r="R99"/>
  <c r="P99"/>
  <c r="BK99"/>
  <c r="J99"/>
  <c r="BE99" s="1"/>
  <c r="BI98"/>
  <c r="BH98"/>
  <c r="BG98"/>
  <c r="BF98"/>
  <c r="T98"/>
  <c r="R98"/>
  <c r="P98"/>
  <c r="BK98"/>
  <c r="J98"/>
  <c r="BE98" s="1"/>
  <c r="BI97"/>
  <c r="BH97"/>
  <c r="BG97"/>
  <c r="BF97"/>
  <c r="T97"/>
  <c r="R97"/>
  <c r="P97"/>
  <c r="BK97"/>
  <c r="J97"/>
  <c r="BE97" s="1"/>
  <c r="BI96"/>
  <c r="BH96"/>
  <c r="BG96"/>
  <c r="BF96"/>
  <c r="T96"/>
  <c r="R96"/>
  <c r="P96"/>
  <c r="BK96"/>
  <c r="J96"/>
  <c r="BE96" s="1"/>
  <c r="BI95"/>
  <c r="BH95"/>
  <c r="BG95"/>
  <c r="BF95"/>
  <c r="T95"/>
  <c r="R95"/>
  <c r="P95"/>
  <c r="BK95"/>
  <c r="J95"/>
  <c r="BI92"/>
  <c r="BH92"/>
  <c r="BG92"/>
  <c r="BF92"/>
  <c r="T92"/>
  <c r="R92"/>
  <c r="P92"/>
  <c r="BK92"/>
  <c r="J92"/>
  <c r="BE92" s="1"/>
  <c r="BI90"/>
  <c r="BH90"/>
  <c r="BG90"/>
  <c r="BF90"/>
  <c r="T90"/>
  <c r="R90"/>
  <c r="P90"/>
  <c r="BK90"/>
  <c r="J90"/>
  <c r="J83"/>
  <c r="F83"/>
  <c r="F81"/>
  <c r="E79"/>
  <c r="J51"/>
  <c r="F51"/>
  <c r="F49"/>
  <c r="E47"/>
  <c r="J18"/>
  <c r="E18"/>
  <c r="F52" s="1"/>
  <c r="J17"/>
  <c r="J12"/>
  <c r="J81" s="1"/>
  <c r="E7"/>
  <c r="E45" s="1"/>
  <c r="AS51" i="1"/>
  <c r="L47"/>
  <c r="AM46"/>
  <c r="L46"/>
  <c r="AM44"/>
  <c r="L44"/>
  <c r="L42"/>
  <c r="L41"/>
  <c r="BE101" i="2" l="1"/>
  <c r="J100"/>
  <c r="BE118"/>
  <c r="J117"/>
  <c r="J64" s="1"/>
  <c r="BE90"/>
  <c r="J89"/>
  <c r="BE95"/>
  <c r="J94"/>
  <c r="BE109"/>
  <c r="J108"/>
  <c r="BE115"/>
  <c r="P108"/>
  <c r="BK108"/>
  <c r="J49"/>
  <c r="R100"/>
  <c r="F34"/>
  <c r="BD52" i="1" s="1"/>
  <c r="R94" i="2"/>
  <c r="BK89"/>
  <c r="BK117"/>
  <c r="J31"/>
  <c r="AW52" i="1" s="1"/>
  <c r="R89" i="2"/>
  <c r="F32"/>
  <c r="BB52" i="1" s="1"/>
  <c r="T117" i="2"/>
  <c r="R108"/>
  <c r="BK94"/>
  <c r="BK100"/>
  <c r="J60" s="1"/>
  <c r="T108"/>
  <c r="R117"/>
  <c r="F33"/>
  <c r="BC52" i="1" s="1"/>
  <c r="F31" i="2"/>
  <c r="BA52" i="1" s="1"/>
  <c r="P94" i="2"/>
  <c r="P100"/>
  <c r="T89"/>
  <c r="P89"/>
  <c r="T94"/>
  <c r="T100"/>
  <c r="P117"/>
  <c r="J59" i="5"/>
  <c r="J81"/>
  <c r="J80" s="1"/>
  <c r="F31"/>
  <c r="BA53" i="1" s="1"/>
  <c r="F32" i="5"/>
  <c r="BB53" i="1" s="1"/>
  <c r="F34" i="5"/>
  <c r="BD53" i="1" s="1"/>
  <c r="T81" i="5"/>
  <c r="T80" s="1"/>
  <c r="J31"/>
  <c r="AW53" i="1" s="1"/>
  <c r="F33" i="5"/>
  <c r="BC53" i="1" s="1"/>
  <c r="J30" i="5"/>
  <c r="AV53" i="1" s="1"/>
  <c r="E77" i="2"/>
  <c r="E70" i="5"/>
  <c r="BK81"/>
  <c r="P81"/>
  <c r="P80" s="1"/>
  <c r="AU53" i="1" s="1"/>
  <c r="R81" i="5"/>
  <c r="R80" s="1"/>
  <c r="F84" i="2"/>
  <c r="J49" i="5"/>
  <c r="F52"/>
  <c r="F30"/>
  <c r="AZ53" i="1" s="1"/>
  <c r="J58" i="2" l="1"/>
  <c r="J57" s="1"/>
  <c r="J63"/>
  <c r="J62" s="1"/>
  <c r="J56" s="1"/>
  <c r="J27" s="1"/>
  <c r="F30" s="1"/>
  <c r="J30" s="1"/>
  <c r="AV52" i="1" s="1"/>
  <c r="AT52" s="1"/>
  <c r="J107" i="2"/>
  <c r="BD51" i="1"/>
  <c r="W30" s="1"/>
  <c r="BB51"/>
  <c r="AX51" s="1"/>
  <c r="BC51"/>
  <c r="AY51" s="1"/>
  <c r="J59" i="2"/>
  <c r="J88"/>
  <c r="P107"/>
  <c r="T107"/>
  <c r="R107"/>
  <c r="BK107"/>
  <c r="T88"/>
  <c r="R88"/>
  <c r="BA51" i="1"/>
  <c r="W27" s="1"/>
  <c r="BK88" i="2"/>
  <c r="P88"/>
  <c r="AT53" i="1"/>
  <c r="J57" i="5"/>
  <c r="BK80"/>
  <c r="J87" i="2" l="1"/>
  <c r="AZ52" i="1"/>
  <c r="AZ51" s="1"/>
  <c r="AV51" s="1"/>
  <c r="W29"/>
  <c r="W28"/>
  <c r="P87" i="2"/>
  <c r="AU52" i="1" s="1"/>
  <c r="AU51" s="1"/>
  <c r="T87" i="2"/>
  <c r="BK87"/>
  <c r="R87"/>
  <c r="AW51" i="1"/>
  <c r="AK27" s="1"/>
  <c r="J56" i="5"/>
  <c r="J27"/>
  <c r="AG52" i="1" l="1"/>
  <c r="AT51"/>
  <c r="AG53"/>
  <c r="AN53" s="1"/>
  <c r="J36" i="5"/>
  <c r="AN52" i="1" l="1"/>
  <c r="AG51"/>
  <c r="AN51" s="1"/>
  <c r="J36" i="2"/>
  <c r="AK23" i="1" l="1"/>
  <c r="W26" l="1"/>
  <c r="AK26" s="1"/>
  <c r="AK32" s="1"/>
</calcChain>
</file>

<file path=xl/sharedStrings.xml><?xml version="1.0" encoding="utf-8"?>
<sst xmlns="http://schemas.openxmlformats.org/spreadsheetml/2006/main" count="1919" uniqueCount="527">
  <si>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</si>
  <si>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</si>
  <si>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</si>
  <si>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</si>
  <si>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</si>
  <si>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</si>
  <si>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</si>
  <si>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{c42cdee2-d884-47dc-a7c6-c52681275396}</t>
  </si>
  <si>
    <t>&gt;&gt;  skryté sloupce  &lt;&lt;</t>
  </si>
  <si>
    <t>0,1</t>
  </si>
  <si>
    <t>21</t>
  </si>
  <si>
    <t>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</si>
  <si>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</si>
  <si>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</si>
  <si>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</si>
  <si>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</si>
  <si>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</si>
  <si>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</si>
  <si>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</si>
  <si>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</si>
  <si>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</si>
  <si>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Datum:</t>
  </si>
  <si>
    <t>Zadavatel:</t>
  </si>
  <si>
    <t>IČ:</t>
  </si>
  <si>
    <t>Městská část Praha 5, nám. 14 října č.4</t>
  </si>
  <si>
    <t>DIČ:</t>
  </si>
  <si>
    <t>Uchazeč:</t>
  </si>
  <si>
    <t xml:space="preserve"> 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</si>
  <si>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</si>
  <si>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</si>
  <si>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</si>
  <si>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</si>
  <si>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</si>
  <si>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</si>
  <si>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</si>
  <si>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</si>
  <si>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</si>
  <si>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</si>
  <si>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</si>
  <si>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</si>
  <si>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</si>
  <si>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</si>
  <si>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</si>
  <si>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</si>
  <si>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</si>
  <si>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</si>
  <si>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</si>
  <si>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</si>
  <si>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</si>
  <si>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</si>
  <si>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</si>
  <si>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</si>
  <si>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</si>
  <si>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</si>
  <si>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</si>
  <si>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</si>
  <si>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</si>
  <si>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</si>
  <si>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</si>
  <si>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</si>
  <si>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</si>
  <si>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</si>
  <si>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</si>
  <si>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</si>
  <si>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</si>
  <si>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</si>
  <si>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</si>
  <si>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</si>
  <si>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</si>
  <si>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</si>
  <si>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112</t>
  </si>
  <si>
    <t>STA</t>
  </si>
  <si>
    <t>{c319ec81-1226-43bb-8470-a6a8f1ac1286}</t>
  </si>
  <si>
    <t>2</t>
  </si>
  <si>
    <t>61</t>
  </si>
  <si>
    <t>Vedlejší náklady</t>
  </si>
  <si>
    <t>{d4398ff6-527a-41d2-804c-eacdbea81da9}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</si>
  <si>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</si>
  <si>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</si>
  <si>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</si>
  <si>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</si>
  <si>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</si>
  <si>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</si>
  <si>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</si>
  <si>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</si>
  <si>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</si>
  <si>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</si>
  <si>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</si>
  <si>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</si>
  <si>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</si>
  <si>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</si>
  <si>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</si>
  <si>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</si>
  <si>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</si>
  <si>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</si>
  <si>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</si>
  <si>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</si>
  <si>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</si>
  <si>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</si>
  <si>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</si>
  <si>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</si>
  <si>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</si>
  <si>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</si>
  <si>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</si>
  <si>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</si>
  <si>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</si>
  <si>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</si>
  <si>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</si>
  <si>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</si>
  <si>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</si>
  <si>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</si>
  <si>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</si>
  <si>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</si>
  <si>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</si>
  <si>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</si>
  <si>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</si>
  <si>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</si>
  <si>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m2</t>
  </si>
  <si>
    <t>4</t>
  </si>
  <si>
    <t>619991011</t>
  </si>
  <si>
    <t>Obalení konstrukcí a prvků fólií přilepenou lepící páskou</t>
  </si>
  <si>
    <t>-367970733</t>
  </si>
  <si>
    <t>619995001</t>
  </si>
  <si>
    <t>m</t>
  </si>
  <si>
    <t>2107153340</t>
  </si>
  <si>
    <t>5</t>
  </si>
  <si>
    <t>M</t>
  </si>
  <si>
    <t>9</t>
  </si>
  <si>
    <t>Ostatní konstrukce a práce, bourání</t>
  </si>
  <si>
    <t>711620801</t>
  </si>
  <si>
    <t>405472256</t>
  </si>
  <si>
    <t>952902221</t>
  </si>
  <si>
    <t>Čištění budov zametení schodišť</t>
  </si>
  <si>
    <t>-221516718</t>
  </si>
  <si>
    <t>952902231</t>
  </si>
  <si>
    <t>Čištění budov omytí schodišť</t>
  </si>
  <si>
    <t>1445205409</t>
  </si>
  <si>
    <t>968062356</t>
  </si>
  <si>
    <t>Vybourání dřevěných rámů oken dvojitých včetně křídel pl do 4 m2</t>
  </si>
  <si>
    <t>-971835228</t>
  </si>
  <si>
    <t>997</t>
  </si>
  <si>
    <t>Přesun sutě</t>
  </si>
  <si>
    <t>997013216</t>
  </si>
  <si>
    <t>Vnitrostaveništní doprava suti a vybouraných hmot pro budovy v do 21 m ručně</t>
  </si>
  <si>
    <t>t</t>
  </si>
  <si>
    <t>487644464</t>
  </si>
  <si>
    <t>997013501</t>
  </si>
  <si>
    <t>Odvoz suti a vybouraných hmot na skládku nebo meziskládku do 1 km se složením</t>
  </si>
  <si>
    <t>-159233322</t>
  </si>
  <si>
    <t>997013509</t>
  </si>
  <si>
    <t>Příplatek k odvozu suti a vybouraných hmot na skládku ZKD 1 km přes 1 km</t>
  </si>
  <si>
    <t>202574965</t>
  </si>
  <si>
    <t>VV</t>
  </si>
  <si>
    <t>997013804</t>
  </si>
  <si>
    <t>Poplatek za uložení stavebního odpadu ze skla na skládce (skládkovné)</t>
  </si>
  <si>
    <t>301957655</t>
  </si>
  <si>
    <t>998</t>
  </si>
  <si>
    <t>Přesun hmot</t>
  </si>
  <si>
    <t>998018003</t>
  </si>
  <si>
    <t>Přesun hmot ruční pro budovy v do 24 m</t>
  </si>
  <si>
    <t>302399220</t>
  </si>
  <si>
    <t>PSV</t>
  </si>
  <si>
    <t>Práce a dodávky PSV</t>
  </si>
  <si>
    <t>764</t>
  </si>
  <si>
    <t>Konstrukce klempířské</t>
  </si>
  <si>
    <t>16</t>
  </si>
  <si>
    <t>764002851</t>
  </si>
  <si>
    <t>Demontáž oplechování parapetů do suti</t>
  </si>
  <si>
    <t>-1931054937</t>
  </si>
  <si>
    <t>764246443</t>
  </si>
  <si>
    <t>-1879612021</t>
  </si>
  <si>
    <t>18</t>
  </si>
  <si>
    <t>998764103</t>
  </si>
  <si>
    <t>Přesun hmot tonážní pro konstrukce klempířské v objektech v do 24 m</t>
  </si>
  <si>
    <t>1498273006</t>
  </si>
  <si>
    <t>19</t>
  </si>
  <si>
    <t>998764181</t>
  </si>
  <si>
    <t>Příplatek k přesunu hmot tonážní 764 prováděný bez použití mechanizace</t>
  </si>
  <si>
    <t>-1018039610</t>
  </si>
  <si>
    <t>766</t>
  </si>
  <si>
    <t>Konstrukce truhlářské</t>
  </si>
  <si>
    <t>20</t>
  </si>
  <si>
    <t>7664418111</t>
  </si>
  <si>
    <t xml:space="preserve">Demontáž parapetních desek dřevěných nebo plastových šířky do 30 cm </t>
  </si>
  <si>
    <t>-1241119040</t>
  </si>
  <si>
    <t>766621112</t>
  </si>
  <si>
    <t>430155548</t>
  </si>
  <si>
    <t>766621113</t>
  </si>
  <si>
    <t>-515027874</t>
  </si>
  <si>
    <t>32</t>
  </si>
  <si>
    <t>-1546076820</t>
  </si>
  <si>
    <t>7666941111</t>
  </si>
  <si>
    <t xml:space="preserve">Montáž parapetních desek dřevěných šířky do 30 cm </t>
  </si>
  <si>
    <t>1226571536</t>
  </si>
  <si>
    <t>6079410202</t>
  </si>
  <si>
    <t>188958768</t>
  </si>
  <si>
    <t>61 - Vedlejší náklady</t>
  </si>
  <si>
    <t>VRN - Vedlejší rozpočtové náklady-VRN budou vyčísleny dle POV jednotlivých uchazečů</t>
  </si>
  <si>
    <t>VRN</t>
  </si>
  <si>
    <t>Vedlejší rozpočtové náklady-VRN budou vyčísleny dle POV jednotlivých uchazečů</t>
  </si>
  <si>
    <t>VRN1</t>
  </si>
  <si>
    <t>010001000</t>
  </si>
  <si>
    <t>kpl</t>
  </si>
  <si>
    <t>1024</t>
  </si>
  <si>
    <t>VRN2</t>
  </si>
  <si>
    <t>020001000</t>
  </si>
  <si>
    <t>VRN3</t>
  </si>
  <si>
    <t>Zařízení staveniště</t>
  </si>
  <si>
    <t>030001000</t>
  </si>
  <si>
    <t>1359300588</t>
  </si>
  <si>
    <t>Inženýrská činnost</t>
  </si>
  <si>
    <t>-550436936</t>
  </si>
  <si>
    <t>Provozní vlivy</t>
  </si>
  <si>
    <t>-323940024</t>
  </si>
  <si>
    <t>Ostatní náklady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</si>
  <si>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</si>
  <si>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</si>
  <si>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</si>
  <si>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</si>
  <si>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</si>
  <si>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</si>
  <si>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</si>
  <si>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</si>
  <si>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</si>
  <si>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</si>
  <si>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</si>
  <si>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</si>
  <si>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</si>
  <si>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</si>
  <si>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</si>
  <si>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</si>
  <si>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</si>
  <si>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</si>
  <si>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</si>
  <si>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</si>
  <si>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</si>
  <si>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</si>
  <si>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</si>
  <si>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</si>
  <si>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</si>
  <si>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</si>
  <si>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</si>
  <si>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</si>
  <si>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</si>
  <si>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</si>
  <si>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</si>
  <si>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</si>
  <si>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</si>
  <si>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</si>
  <si>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</si>
  <si>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</si>
  <si>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</si>
  <si>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</si>
  <si>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</si>
  <si>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</si>
  <si>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</si>
  <si>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</si>
  <si>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</si>
  <si>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</si>
  <si>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</si>
  <si>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</si>
  <si>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</si>
  <si>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</si>
  <si>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</si>
  <si>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</si>
  <si>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</si>
  <si>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</si>
  <si>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</si>
  <si>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</si>
  <si>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</si>
  <si>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</si>
  <si>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</si>
  <si>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</si>
  <si>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</si>
  <si>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</si>
  <si>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</si>
  <si>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</si>
  <si>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</si>
  <si>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</si>
  <si>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</si>
  <si>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</si>
  <si>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</si>
  <si>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</si>
  <si>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</si>
  <si>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</si>
  <si>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</si>
  <si>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</si>
  <si>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</si>
  <si>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</si>
  <si>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</si>
  <si>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</si>
  <si>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</si>
  <si>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</si>
  <si>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</si>
  <si>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</si>
  <si>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</si>
  <si>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</si>
  <si>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</si>
  <si>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</si>
  <si>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</si>
  <si>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</si>
  <si>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</si>
  <si>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</si>
  <si>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</si>
  <si>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</si>
  <si>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</si>
  <si>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</si>
  <si>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</si>
  <si>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</si>
  <si>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</si>
  <si>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</si>
  <si>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</si>
  <si>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</si>
  <si>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</si>
  <si>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</si>
  <si>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</si>
  <si>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</si>
  <si>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</si>
  <si>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</si>
  <si>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</si>
  <si>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</si>
  <si>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</si>
  <si>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</si>
  <si>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</si>
  <si>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</si>
  <si>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</si>
  <si>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</si>
  <si>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</si>
  <si>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</si>
  <si>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</si>
  <si>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</si>
  <si>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</si>
  <si>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</si>
  <si>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</si>
  <si>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</si>
  <si>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</si>
  <si>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</si>
  <si>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</si>
  <si>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</si>
  <si>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</si>
  <si>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</si>
  <si>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</si>
  <si>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</si>
  <si>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</si>
  <si>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</si>
  <si>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</si>
  <si>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</si>
  <si>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</si>
  <si>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</si>
  <si>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</si>
  <si>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</si>
  <si>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</si>
  <si>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</si>
  <si>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</si>
  <si>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</si>
  <si>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</si>
  <si>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</si>
  <si>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</si>
  <si>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</si>
  <si>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</si>
  <si>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</si>
  <si>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</si>
  <si>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</si>
  <si>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</si>
  <si>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</si>
  <si>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</si>
  <si>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</si>
  <si>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</si>
  <si>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</si>
  <si>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</si>
  <si>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</si>
  <si>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</si>
  <si>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</si>
  <si>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</si>
  <si>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</si>
  <si>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</si>
  <si>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</si>
  <si>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</si>
  <si>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</si>
  <si>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</si>
  <si>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</si>
  <si>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</si>
  <si>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</si>
  <si>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</si>
  <si>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</si>
  <si>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</si>
  <si>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</si>
  <si>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</si>
  <si>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</si>
  <si>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</si>
  <si>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</si>
  <si>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</si>
  <si>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</si>
  <si>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</si>
  <si>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</si>
  <si>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</si>
  <si>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</si>
  <si>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CS ÚRS 2019 01</t>
  </si>
  <si>
    <t>Targeton007</t>
  </si>
  <si>
    <t xml:space="preserve">Targeton s.r.o. </t>
  </si>
  <si>
    <t>Výměna oken a balkonových dveří v objektu Ženské domovy - Radlická 2000/3, Ostrovského 11/16, Praha 5</t>
  </si>
  <si>
    <t xml:space="preserve">Radlická 200/3, Ostrovského 11/16, Praha 5 </t>
  </si>
  <si>
    <t xml:space="preserve">    VRN1 - Zařízení staveniště</t>
  </si>
  <si>
    <t xml:space="preserve">    VRN2 - Inženýrská činnost</t>
  </si>
  <si>
    <t xml:space="preserve">    VRN3 - Provozní vlivy</t>
  </si>
  <si>
    <t xml:space="preserve">Targeton </t>
  </si>
  <si>
    <t>619991012R</t>
  </si>
  <si>
    <t xml:space="preserve">Zakrytí ponechaného zabudovaného vybavení v dotčených místnostech včetně pozdějšího odkrytí ( např. umyvadla, WC ) </t>
  </si>
  <si>
    <t>soubor</t>
  </si>
  <si>
    <t>Začištění vnitřních omítek kolem oken, dveří, podlah nebo obkladů</t>
  </si>
  <si>
    <t>622995001</t>
  </si>
  <si>
    <t xml:space="preserve">Začištění vnějších omítek kolem oken, dveří </t>
  </si>
  <si>
    <t>949101112</t>
  </si>
  <si>
    <t>Lešení pomocné pro ojekty pozmních staveb s lešenovou podlahou do 3,5 m zatížení do 150 kg / m2</t>
  </si>
  <si>
    <t>952000001</t>
  </si>
  <si>
    <t xml:space="preserve">Celkový a průběžný úklid nezakrytých podlah v místě nošení materiálu a suti </t>
  </si>
  <si>
    <t xml:space="preserve">soubor </t>
  </si>
  <si>
    <t xml:space="preserve">Parapety dvorní fasády </t>
  </si>
  <si>
    <t>764001915R</t>
  </si>
  <si>
    <t xml:space="preserve">Parapety uliční fasády </t>
  </si>
  <si>
    <t>766-1R</t>
  </si>
  <si>
    <t>766-1Ra</t>
  </si>
  <si>
    <t xml:space="preserve">Úprava 1ks křídla pozice 01 pro zpětné použití ventilátoru </t>
  </si>
  <si>
    <t xml:space="preserve">ks </t>
  </si>
  <si>
    <t>766-2R</t>
  </si>
  <si>
    <t>766-3R</t>
  </si>
  <si>
    <t>766-4R</t>
  </si>
  <si>
    <t>766-5R</t>
  </si>
  <si>
    <t>766-6R</t>
  </si>
  <si>
    <t>766-7R</t>
  </si>
  <si>
    <t>766-8R</t>
  </si>
  <si>
    <t>766-9R</t>
  </si>
  <si>
    <t>766-10R</t>
  </si>
  <si>
    <t>766-11R</t>
  </si>
  <si>
    <t>766-12R</t>
  </si>
  <si>
    <t>766-13R</t>
  </si>
  <si>
    <t>766-14R</t>
  </si>
  <si>
    <t>766-15R</t>
  </si>
  <si>
    <t>766-16R</t>
  </si>
  <si>
    <t>766-17R</t>
  </si>
  <si>
    <t>766-18R</t>
  </si>
  <si>
    <t>766-20R</t>
  </si>
  <si>
    <t>766-21R</t>
  </si>
  <si>
    <t>766-22R</t>
  </si>
  <si>
    <t>766-23R</t>
  </si>
  <si>
    <t>766-24R</t>
  </si>
  <si>
    <t>766-25R</t>
  </si>
  <si>
    <t>766-26R</t>
  </si>
  <si>
    <t>766-27R</t>
  </si>
  <si>
    <t>766-28R</t>
  </si>
  <si>
    <t>766-29R</t>
  </si>
  <si>
    <t xml:space="preserve">Dodávka - 01 Jednoduché dřevěné okno 2700x1400 - RAL 9010 - izolační dvojsklo s drátosklem ve vnější rovině, Provedení dle PD a tabulky prvků včetně vnitřního olištování </t>
  </si>
  <si>
    <t xml:space="preserve">Dodávka - 02 Jednoduché dřevěné okno 3400x1400 - RAL 9010 - izolační dvojsklo s drátosklem ve vnější rovině, Provedení dle PD a tabulky prvků včetně vnitřního olištování </t>
  </si>
  <si>
    <t xml:space="preserve">Dodávka - 03 Jednoduché dřevěné okno 3400x1200 - RAL 9010 - izolační dvojsklo s drátosklem ve vnější rovině, Provedení dle PD a tabulky prvků včetně vnitřního olištování </t>
  </si>
  <si>
    <t xml:space="preserve">Dodávka - 04 Jednoduché dřevěné  okno 1500x500 - RAL 9010 - izolační dvojsklo s drátosklem ve vnější rovině, Provedení dle PD a tabulky prvků jedno křídlo doplněno bovdenovým pákovým ovladačem včetně vnitřního olištování </t>
  </si>
  <si>
    <t xml:space="preserve">Dodávka - 05 Jednoduché dřevěné  okno 3400x600 - RAL 9010 - izolační dvojsklo s drátosklem ve vnější rovině, Provedení dle PD a tabulky prvků jedno křídlo doplněno bovdenovým pákovým ovladačem včetně vnitřního olištování </t>
  </si>
  <si>
    <t xml:space="preserve">Dodávka - 06 Jednoduché dřevěné okno 3400x700 - RAL 9010 - izolační dvojsklo s drátosklem ve vnější rovině, Provedení dle PD a tabulky prvků jedno křídlo doplněno bovdenovým pákovým ovladačem včetně vnitřního olištování </t>
  </si>
  <si>
    <t xml:space="preserve">Dodávka - 07 Jednoduché dřevěné okno 3400x800 - RAL 9010 - izolační dvojsklo s drátosklem ve vnější rovině, Provedení dle PD a tabulky prvků jedno křídlo doplněno bovdenovým pákovým ovladačem včetně vnitřního olištování </t>
  </si>
  <si>
    <t xml:space="preserve">Dodávka -  08 Jednoduché dřevěné  okno 3400x900 - RAL 9010 - izolační dvojsklo s drátosklem ve vnější rovině, Provedení dle PD a tabulky prvků jedno křídlo doplněno bovdenovým pákovým ovladačem včetně vnitřního olištování </t>
  </si>
  <si>
    <t xml:space="preserve">Dodávka - 09 Jednoduché dřevěné okno 2600x1000 - RAL 9010 - izolační dvojsklo s drátosklem ve vnější rovině, Provedení dle PD a tabulky prvků  včetně vnitřního olištování </t>
  </si>
  <si>
    <t xml:space="preserve">Dodávka - 10 Jednoduché dřevěné okno 3400x1700 - RAL 9010 - izolační dvojsklo s drátosklem ve vnější rovině, Provedení dle PD a tabulky prvků  včetně vnitřního olištování </t>
  </si>
  <si>
    <t xml:space="preserve">Dodávka - 11 Jednoduché dřevěné  okno  1700x1700 - RAL 9010 - izolační dvojsklo s drátosklem ve vnější rovině, Provedení dle PD a tabulky prvků  včetně vnitřního olištování </t>
  </si>
  <si>
    <t xml:space="preserve">Dodávka - 12 Jednoduché dřevěné dveře  1700x2400 - RAL 9010 - izolační dvojsklo s drátosklem ve vnější rovině, Provedení dle PD a tabulky prvků  včetně vnitřního olištování </t>
  </si>
  <si>
    <t xml:space="preserve">Dodávka - 13 Jednoduché dřevěné  dřevěné dveře  1400x2500 - RAL 9010 - izolační dvojsklo , Provedení dle PD a tabulky prvků  včetně vnitřního olištování </t>
  </si>
  <si>
    <t xml:space="preserve">Dodávka - 14 Jednoduché dřevěné  okno  3600x1400 - RAL 9010 - izolační dvojsklo , Provedení dle PD a tabulky prvků  včetně vnitřního olištování </t>
  </si>
  <si>
    <t xml:space="preserve">Dodávka - 15 Jednoduché dřevěné  okno  2600x1700 - RAL 9010 - izolační dvojsklo , Provedení dle PD a tabulky prvků  včetně vnitřního olištování </t>
  </si>
  <si>
    <t xml:space="preserve">Dodávka - 16 Jednoduché dřevěné  okno  2600x1700 - RAL 9010 - izolační dvojsklo , Provedení dle PD a tabulky prvků  včetně vnitřního olištování </t>
  </si>
  <si>
    <t xml:space="preserve">Dodávka - 17 Jednoduché dřevěné  okno  800x1700- RAL 9010 - izolační dvojsklo , Provedení dle PD a tabulky prvků  včetně vnitřního olištování </t>
  </si>
  <si>
    <t xml:space="preserve">Dodávka - 18 Jednoduché dřevěné  okno  800x1450 - RAL 9010 - izolační dvojsklo , Provedení dle PD a tabulky prvků  včetně vnitřního olištování </t>
  </si>
  <si>
    <t xml:space="preserve">Dodávka - 20 Jednoduché dřevěné lomené okno  5000x2200 - RAL 9010 - izolační dvojsklo , Provedení dle PD a tabulky prvků  včetně vnitřního olištování </t>
  </si>
  <si>
    <t xml:space="preserve">Dodávka - 21 Jednoduché dřevěné balkonové dveře   1600x2400 - RAL 9010 - izolační dvojsklo , Provedení dle PD a tabulky prvků  včetně vnitřního olištování </t>
  </si>
  <si>
    <t xml:space="preserve">Dodávka - 22 Špaletové dřevěné okno 1600x1700  - RAL 9010 - izolační dvojsklo ve vnější rovině a 5 mm float  ve vnitřní rovině  , Provedení dle PD a tabulky prvků  včetně vnitřního olištování </t>
  </si>
  <si>
    <t xml:space="preserve">Dodávka - 23 Špaletové dřevěné okno 1000x1600  - RAL 9010 - izolační dvojsklo ve vnější rovině a 5 mm float  ve vnitřní rovině  , Provedení dle PD a tabulky prvků  včetně vnitřního olištování </t>
  </si>
  <si>
    <t xml:space="preserve">Dodávka - 24 Špaletové dřevěné okno 1000x1700  - RAL 9010 - izolační dvojsklo ve vnější rovině a 5 mm float  ve vnitřní rovině  , Provedení dle PD a tabulky prvků  včetně vnitřního olištování </t>
  </si>
  <si>
    <t xml:space="preserve">Dodávka - 25 Špaletové dřevěné okno 2600x1700  - RAL 9010 - izolační dvojsklo ve vnější rovině a 5 mm float  ve vnitřní rovině  , Provedení dle PD a tabulky prvků  včetně vnitřního olištování </t>
  </si>
  <si>
    <t xml:space="preserve">Dodávka - 26 Špaletové dřevěné okno 3000x1700  - RAL 9010 - izolační dvojsklo ve vnější rovině a 5 mm float  ve vnitřní rovině  , Provedení dle PD a tabulky prvků  včetně vnitřního olištování </t>
  </si>
  <si>
    <t xml:space="preserve">Dodávka - 27 Špaletový dřevěný balkon 2600x2400  - RAL 9010 - izolační dvojsklo ve vnější rovině a 5 mm float  ve vnitřní rovině  , Provedení dle PD a tabulky prvků  včetně vnitřního olištování </t>
  </si>
  <si>
    <t xml:space="preserve">Dodávka - 28 Špaletový dřevěný balkon 3000x2400  - RAL 9010 - izolační dvojsklo ve vnější rovině a 5 mm float  ve vnitřní rovině  , Provedení dle PD a tabulky prvků  včetně vnitřního olištování </t>
  </si>
  <si>
    <t xml:space="preserve">Dodávka - 29 Špaletový dřevěný balkon 1600x2400  - RAL 9010 - izolační dvojsklo ve vnější rovině a 5 mm float  ve vnitřní rovině  , Provedení dle PD a tabulky prvků  včetně vnitřního olištování </t>
  </si>
  <si>
    <t>Montáž dřevěných oken a dveří  jednoduchých s rámem do zdiva</t>
  </si>
  <si>
    <t>Montáž dřevěných oken a dveří  Špaletových  s rámem do zdiva</t>
  </si>
  <si>
    <t xml:space="preserve">deska parapetní dřevěná vnitřní rš 0,25 m v barvě okna </t>
  </si>
  <si>
    <t xml:space="preserve">Oprava a úprava napojení ponechaných klepířských konstrukcí parapetů napojení pozink rš 100 m včetně nátěru celého parapetu </t>
  </si>
  <si>
    <t xml:space="preserve">Oplechování parapetů rovných celoplošně lepené z pozinkovaného plechu plechu rš 250 mm včetně nátěru parapetu </t>
  </si>
  <si>
    <t>7664418111R</t>
  </si>
  <si>
    <t xml:space="preserve">Demontáž trnů proti holubům ( dvorní fasáda ) </t>
  </si>
  <si>
    <t xml:space="preserve">    784 - Dokončovací práce - malby a tapety </t>
  </si>
  <si>
    <t xml:space="preserve">    783 - Dokončovací práce - nátěry</t>
  </si>
  <si>
    <t>784171111</t>
  </si>
  <si>
    <t xml:space="preserve">Zakrytí vnitřních ploch stěn v místnostech výšky do 3,8 m </t>
  </si>
  <si>
    <t>581248440</t>
  </si>
  <si>
    <t xml:space="preserve">folie malířské potřeby zakrývací </t>
  </si>
  <si>
    <t>784950030R</t>
  </si>
  <si>
    <t xml:space="preserve">Oprava maleb dvojnásobné bílé malby ze směsí za sucha dobře otěruvzdorných vč. Penetrace ( výmalab dotčené špalety ) </t>
  </si>
  <si>
    <t xml:space="preserve">Dokončovací práce - malby a tapety  </t>
  </si>
  <si>
    <t>Dokončovací práce - nátěry</t>
  </si>
  <si>
    <t>783228990R</t>
  </si>
  <si>
    <t>783301311</t>
  </si>
  <si>
    <t>783301401</t>
  </si>
  <si>
    <t>783306801</t>
  </si>
  <si>
    <t>783314201</t>
  </si>
  <si>
    <t>783315101</t>
  </si>
  <si>
    <t>783317101</t>
  </si>
  <si>
    <t>Údržba, příplatek za syntetický nátěr, pevné mříže</t>
  </si>
  <si>
    <t>Odmaštění zámečnických konstrukcí vodou ředitelným odmašťovačem</t>
  </si>
  <si>
    <t>Ometení zámečnických konstrukcí</t>
  </si>
  <si>
    <t>Odstranění nátěru ze zámečnických konstrukcí obroušením</t>
  </si>
  <si>
    <t>Základní antikorozní jednonásobný syntetický standardní nátěr zámečnických konstrukcí</t>
  </si>
  <si>
    <t>Jednonásobný syntetický standardní mezinátěr zámečnických konstrukcí</t>
  </si>
  <si>
    <t>Krycí jednonásobný syntetický standardní nátěr zámečnických konstrukcí</t>
  </si>
  <si>
    <t xml:space="preserve">Dokončovací práce - čalounické úpravy </t>
  </si>
  <si>
    <t>786624122R</t>
  </si>
  <si>
    <t>-866873760</t>
  </si>
  <si>
    <t xml:space="preserve">Demontáž lamelové žaluzie z oken zdvojených kovových otevíravých včetně přesunu hmot </t>
  </si>
  <si>
    <t xml:space="preserve">    786 - Dokončovací práce - čalounické úpravy </t>
  </si>
  <si>
    <t xml:space="preserve">Montáž reklamních polepů dle původního provedení </t>
  </si>
  <si>
    <t xml:space="preserve">reklamní polep dle původního provedení </t>
  </si>
  <si>
    <t>766 - 30 R</t>
  </si>
  <si>
    <t xml:space="preserve">7666 - 30Ra </t>
  </si>
  <si>
    <t>Výměna oken - Radlická 2000/3, Ostrovského 11/16, Praha 5</t>
  </si>
  <si>
    <t>766-VZR</t>
  </si>
  <si>
    <t>766-VZO</t>
  </si>
  <si>
    <t xml:space="preserve">Dodávka a montáž vzorového okna ( pozice 22) včetně souvisejících prací pro potřeby MHMP OPP </t>
  </si>
  <si>
    <t>Vzorová repase pro potřeby MHMP OPP ( pozice 15 )</t>
  </si>
  <si>
    <t>766-19R</t>
  </si>
  <si>
    <t xml:space="preserve">Dodávka - 19 Jednoduché dřevěné  okno  3000x1300 - RAL 9010 - izolační dvojsklo , Provedení dle PD a tabulky prvků  včetně vnitřního olištování </t>
  </si>
  <si>
    <t xml:space="preserve">Nátěr okna ( kotelna joga ) z exteriéru RAL 9010 - prostor Jogy ( rozměry oken jako pozice 22 )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</si>
</sst>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7"/>
      <color rgb="FF96969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0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4" fillId="0" borderId="0" xfId="0" applyFont="1" applyBorder="1" applyAlignment="1">
      <alignment horizontal="left" vertical="center"/>
    </xf>
    <xf numFmtId="0" fontId="0" fillId="0" borderId="6" xfId="0" applyBorder="1"/>
    <xf numFmtId="0" fontId="13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6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19" fillId="0" borderId="18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9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4" fontId="26" fillId="0" borderId="18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6" fillId="0" borderId="23" xfId="0" applyNumberFormat="1" applyFont="1" applyBorder="1" applyAlignment="1">
      <alignment vertical="center"/>
    </xf>
    <xf numFmtId="4" fontId="26" fillId="0" borderId="24" xfId="0" applyNumberFormat="1" applyFont="1" applyBorder="1" applyAlignment="1">
      <alignment vertical="center"/>
    </xf>
    <xf numFmtId="166" fontId="26" fillId="0" borderId="24" xfId="0" applyNumberFormat="1" applyFont="1" applyBorder="1" applyAlignment="1">
      <alignment vertical="center"/>
    </xf>
    <xf numFmtId="4" fontId="26" fillId="0" borderId="25" xfId="0" applyNumberFormat="1" applyFont="1" applyBorder="1" applyAlignment="1">
      <alignment vertical="center"/>
    </xf>
    <xf numFmtId="0" fontId="0" fillId="2" borderId="0" xfId="0" applyFill="1" applyProtection="1"/>
    <xf numFmtId="0" fontId="27" fillId="2" borderId="0" xfId="1" applyFont="1" applyFill="1" applyAlignment="1" applyProtection="1">
      <alignment vertical="center"/>
    </xf>
    <xf numFmtId="0" fontId="40" fillId="2" borderId="0" xfId="1" applyFill="1" applyProtection="1"/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20" fillId="0" borderId="0" xfId="0" applyNumberFormat="1" applyFont="1" applyAlignment="1"/>
    <xf numFmtId="166" fontId="29" fillId="0" borderId="16" xfId="0" applyNumberFormat="1" applyFont="1" applyBorder="1" applyAlignment="1"/>
    <xf numFmtId="166" fontId="29" fillId="0" borderId="17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31" fillId="0" borderId="28" xfId="0" applyFont="1" applyBorder="1" applyAlignment="1" applyProtection="1">
      <alignment horizontal="center" vertical="center"/>
      <protection locked="0"/>
    </xf>
    <xf numFmtId="49" fontId="31" fillId="0" borderId="28" xfId="0" applyNumberFormat="1" applyFont="1" applyBorder="1" applyAlignment="1" applyProtection="1">
      <alignment horizontal="left" vertical="center" wrapText="1"/>
      <protection locked="0"/>
    </xf>
    <xf numFmtId="0" fontId="31" fillId="0" borderId="28" xfId="0" applyFont="1" applyBorder="1" applyAlignment="1" applyProtection="1">
      <alignment horizontal="left" vertical="center" wrapText="1"/>
      <protection locked="0"/>
    </xf>
    <xf numFmtId="0" fontId="31" fillId="0" borderId="28" xfId="0" applyFont="1" applyBorder="1" applyAlignment="1" applyProtection="1">
      <alignment horizontal="center" vertical="center" wrapText="1"/>
      <protection locked="0"/>
    </xf>
    <xf numFmtId="167" fontId="31" fillId="0" borderId="28" xfId="0" applyNumberFormat="1" applyFont="1" applyBorder="1" applyAlignment="1" applyProtection="1">
      <alignment vertical="center"/>
      <protection locked="0"/>
    </xf>
    <xf numFmtId="4" fontId="31" fillId="0" borderId="28" xfId="0" applyNumberFormat="1" applyFont="1" applyBorder="1" applyAlignment="1" applyProtection="1">
      <alignment vertical="center"/>
      <protection locked="0"/>
    </xf>
    <xf numFmtId="0" fontId="31" fillId="0" borderId="5" xfId="0" applyFont="1" applyBorder="1" applyAlignment="1">
      <alignment vertical="center"/>
    </xf>
    <xf numFmtId="0" fontId="31" fillId="0" borderId="28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 applyProtection="1">
      <alignment vertical="top"/>
      <protection locked="0"/>
    </xf>
    <xf numFmtId="0" fontId="33" fillId="0" borderId="29" xfId="0" applyFont="1" applyBorder="1" applyAlignment="1" applyProtection="1">
      <alignment vertical="center" wrapText="1"/>
      <protection locked="0"/>
    </xf>
    <xf numFmtId="0" fontId="33" fillId="0" borderId="30" xfId="0" applyFont="1" applyBorder="1" applyAlignment="1" applyProtection="1">
      <alignment vertical="center" wrapText="1"/>
      <protection locked="0"/>
    </xf>
    <xf numFmtId="0" fontId="33" fillId="0" borderId="31" xfId="0" applyFont="1" applyBorder="1" applyAlignment="1" applyProtection="1">
      <alignment vertical="center" wrapText="1"/>
      <protection locked="0"/>
    </xf>
    <xf numFmtId="0" fontId="33" fillId="0" borderId="32" xfId="0" applyFont="1" applyBorder="1" applyAlignment="1" applyProtection="1">
      <alignment horizontal="center" vertical="center" wrapText="1"/>
      <protection locked="0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2" xfId="0" applyFont="1" applyBorder="1" applyAlignment="1" applyProtection="1">
      <alignment vertical="center" wrapText="1"/>
      <protection locked="0"/>
    </xf>
    <xf numFmtId="0" fontId="33" fillId="0" borderId="33" xfId="0" applyFont="1" applyBorder="1" applyAlignment="1" applyProtection="1">
      <alignment vertical="center" wrapText="1"/>
      <protection locked="0"/>
    </xf>
    <xf numFmtId="0" fontId="35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49" fontId="36" fillId="0" borderId="1" xfId="0" applyNumberFormat="1" applyFont="1" applyBorder="1" applyAlignment="1" applyProtection="1">
      <alignment vertical="center" wrapText="1"/>
      <protection locked="0"/>
    </xf>
    <xf numFmtId="0" fontId="33" fillId="0" borderId="35" xfId="0" applyFont="1" applyBorder="1" applyAlignment="1" applyProtection="1">
      <alignment vertical="center" wrapText="1"/>
      <protection locked="0"/>
    </xf>
    <xf numFmtId="0" fontId="37" fillId="0" borderId="34" xfId="0" applyFont="1" applyBorder="1" applyAlignment="1" applyProtection="1">
      <alignment vertical="center" wrapText="1"/>
      <protection locked="0"/>
    </xf>
    <xf numFmtId="0" fontId="33" fillId="0" borderId="36" xfId="0" applyFont="1" applyBorder="1" applyAlignment="1" applyProtection="1">
      <alignment vertical="center" wrapText="1"/>
      <protection locked="0"/>
    </xf>
    <xf numFmtId="0" fontId="33" fillId="0" borderId="1" xfId="0" applyFont="1" applyBorder="1" applyAlignment="1" applyProtection="1">
      <alignment vertical="top"/>
      <protection locked="0"/>
    </xf>
    <xf numFmtId="0" fontId="33" fillId="0" borderId="0" xfId="0" applyFont="1" applyAlignment="1" applyProtection="1">
      <alignment vertical="top"/>
      <protection locked="0"/>
    </xf>
    <xf numFmtId="0" fontId="33" fillId="0" borderId="29" xfId="0" applyFont="1" applyBorder="1" applyAlignment="1" applyProtection="1">
      <alignment horizontal="left" vertical="center"/>
      <protection locked="0"/>
    </xf>
    <xf numFmtId="0" fontId="33" fillId="0" borderId="30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3" fillId="0" borderId="32" xfId="0" applyFont="1" applyBorder="1" applyAlignment="1" applyProtection="1">
      <alignment horizontal="left" vertical="center"/>
      <protection locked="0"/>
    </xf>
    <xf numFmtId="0" fontId="33" fillId="0" borderId="33" xfId="0" applyFont="1" applyBorder="1" applyAlignment="1" applyProtection="1">
      <alignment horizontal="left" vertical="center"/>
      <protection locked="0"/>
    </xf>
    <xf numFmtId="0" fontId="35" fillId="0" borderId="1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center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left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3" fillId="0" borderId="35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3" fillId="0" borderId="36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left" vertical="center" wrapText="1"/>
      <protection locked="0"/>
    </xf>
    <xf numFmtId="0" fontId="33" fillId="0" borderId="32" xfId="0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 applyProtection="1">
      <alignment horizontal="left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33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6" xfId="0" applyFont="1" applyBorder="1" applyAlignment="1" applyProtection="1">
      <alignment horizontal="left" vertical="center" wrapText="1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center" vertical="top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5" fillId="0" borderId="1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6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8" fillId="0" borderId="34" xfId="0" applyFont="1" applyBorder="1" applyAlignment="1" applyProtection="1">
      <protection locked="0"/>
    </xf>
    <xf numFmtId="0" fontId="33" fillId="0" borderId="32" xfId="0" applyFont="1" applyBorder="1" applyAlignment="1" applyProtection="1">
      <alignment vertical="top"/>
      <protection locked="0"/>
    </xf>
    <xf numFmtId="0" fontId="33" fillId="0" borderId="33" xfId="0" applyFont="1" applyBorder="1" applyAlignment="1" applyProtection="1">
      <alignment vertical="top"/>
      <protection locked="0"/>
    </xf>
    <xf numFmtId="0" fontId="33" fillId="0" borderId="1" xfId="0" applyFont="1" applyBorder="1" applyAlignment="1" applyProtection="1">
      <alignment horizontal="center" vertical="center"/>
      <protection locked="0"/>
    </xf>
    <xf numFmtId="0" fontId="33" fillId="0" borderId="1" xfId="0" applyFont="1" applyBorder="1" applyAlignment="1" applyProtection="1">
      <alignment horizontal="left" vertical="top"/>
      <protection locked="0"/>
    </xf>
    <xf numFmtId="0" fontId="33" fillId="0" borderId="35" xfId="0" applyFont="1" applyBorder="1" applyAlignment="1" applyProtection="1">
      <alignment vertical="top"/>
      <protection locked="0"/>
    </xf>
    <xf numFmtId="0" fontId="33" fillId="0" borderId="34" xfId="0" applyFont="1" applyBorder="1" applyAlignment="1" applyProtection="1">
      <alignment vertical="top"/>
      <protection locked="0"/>
    </xf>
    <xf numFmtId="0" fontId="33" fillId="0" borderId="36" xfId="0" applyFont="1" applyBorder="1" applyAlignment="1" applyProtection="1">
      <alignment vertical="top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2" fillId="0" borderId="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6" borderId="28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vertical="center"/>
    </xf>
    <xf numFmtId="4" fontId="0" fillId="0" borderId="28" xfId="0" applyNumberFormat="1" applyFont="1" applyFill="1" applyBorder="1" applyAlignment="1" applyProtection="1">
      <alignment vertical="center"/>
      <protection locked="0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6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7" fillId="2" borderId="0" xfId="1" applyFont="1" applyFill="1" applyAlignment="1" applyProtection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5" fillId="0" borderId="34" xfId="0" applyFont="1" applyBorder="1" applyAlignment="1" applyProtection="1">
      <alignment horizontal="left"/>
      <protection locked="0"/>
    </xf>
    <xf numFmtId="0" fontId="34" fillId="0" borderId="1" xfId="0" applyFont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49" fontId="36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 activeCell="BE41" sqref="BE41:BE4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276" t="s">
        <v>8</v>
      </c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21" t="s">
        <v>9</v>
      </c>
      <c r="BT2" s="21" t="s">
        <v>10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11</v>
      </c>
      <c r="BT3" s="21" t="s">
        <v>12</v>
      </c>
    </row>
    <row r="4" spans="1:74" ht="36.950000000000003" customHeight="1">
      <c r="B4" s="25"/>
      <c r="C4" s="26"/>
      <c r="D4" s="27" t="s">
        <v>13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14</v>
      </c>
      <c r="BS4" s="21" t="s">
        <v>15</v>
      </c>
    </row>
    <row r="5" spans="1:74" ht="14.45" customHeight="1">
      <c r="B5" s="25"/>
      <c r="C5" s="26"/>
      <c r="D5" s="30" t="s">
        <v>16</v>
      </c>
      <c r="E5" s="26"/>
      <c r="F5" s="26"/>
      <c r="G5" s="26"/>
      <c r="H5" s="26"/>
      <c r="I5" s="26"/>
      <c r="J5" s="26"/>
      <c r="K5" s="273" t="s">
        <v>398</v>
      </c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274"/>
      <c r="AP5" s="26"/>
      <c r="AQ5" s="28"/>
      <c r="BS5" s="21" t="s">
        <v>9</v>
      </c>
    </row>
    <row r="6" spans="1:74" ht="36.950000000000003" customHeight="1">
      <c r="B6" s="25"/>
      <c r="C6" s="26"/>
      <c r="D6" s="32" t="s">
        <v>17</v>
      </c>
      <c r="E6" s="26"/>
      <c r="F6" s="26"/>
      <c r="G6" s="26"/>
      <c r="H6" s="26"/>
      <c r="I6" s="26"/>
      <c r="J6" s="26"/>
      <c r="K6" s="275" t="s">
        <v>400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6"/>
      <c r="AQ6" s="28"/>
      <c r="BS6" s="21" t="s">
        <v>9</v>
      </c>
    </row>
    <row r="7" spans="1:74" ht="14.45" customHeight="1">
      <c r="B7" s="25"/>
      <c r="C7" s="26"/>
      <c r="D7" s="33" t="s">
        <v>18</v>
      </c>
      <c r="E7" s="26"/>
      <c r="F7" s="26"/>
      <c r="G7" s="26"/>
      <c r="H7" s="26"/>
      <c r="I7" s="26"/>
      <c r="J7" s="26"/>
      <c r="K7" s="31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3" t="s">
        <v>19</v>
      </c>
      <c r="AL7" s="26"/>
      <c r="AM7" s="26"/>
      <c r="AN7" s="31" t="s">
        <v>5</v>
      </c>
      <c r="AO7" s="26"/>
      <c r="AP7" s="26"/>
      <c r="AQ7" s="28"/>
      <c r="BS7" s="21" t="s">
        <v>11</v>
      </c>
    </row>
    <row r="8" spans="1:74" ht="14.45" customHeight="1">
      <c r="B8" s="25"/>
      <c r="C8" s="26"/>
      <c r="D8" s="33" t="s">
        <v>20</v>
      </c>
      <c r="E8" s="26"/>
      <c r="F8" s="26"/>
      <c r="G8" s="26"/>
      <c r="H8" s="26"/>
      <c r="I8" s="26"/>
      <c r="J8" s="26"/>
      <c r="K8" s="31" t="s">
        <v>401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3" t="s">
        <v>21</v>
      </c>
      <c r="AL8" s="26"/>
      <c r="AM8" s="26"/>
      <c r="AN8" s="258">
        <v>43753</v>
      </c>
      <c r="AO8" s="26"/>
      <c r="AP8" s="26"/>
      <c r="AQ8" s="28"/>
      <c r="BS8" s="21" t="s">
        <v>11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S9" s="21" t="s">
        <v>11</v>
      </c>
    </row>
    <row r="10" spans="1:74" ht="14.45" customHeight="1">
      <c r="B10" s="25"/>
      <c r="C10" s="26"/>
      <c r="D10" s="33" t="s">
        <v>22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3" t="s">
        <v>23</v>
      </c>
      <c r="AL10" s="26"/>
      <c r="AM10" s="26"/>
      <c r="AN10" s="31" t="s">
        <v>5</v>
      </c>
      <c r="AO10" s="26"/>
      <c r="AP10" s="26"/>
      <c r="AQ10" s="28"/>
      <c r="BS10" s="21" t="s">
        <v>9</v>
      </c>
    </row>
    <row r="11" spans="1:74" ht="18.399999999999999" customHeight="1">
      <c r="B11" s="25"/>
      <c r="C11" s="26"/>
      <c r="D11" s="26"/>
      <c r="E11" s="31" t="s">
        <v>24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3" t="s">
        <v>25</v>
      </c>
      <c r="AL11" s="26"/>
      <c r="AM11" s="26"/>
      <c r="AN11" s="31" t="s">
        <v>5</v>
      </c>
      <c r="AO11" s="26"/>
      <c r="AP11" s="26"/>
      <c r="AQ11" s="28"/>
      <c r="BS11" s="21" t="s">
        <v>9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S12" s="21" t="s">
        <v>11</v>
      </c>
    </row>
    <row r="13" spans="1:74" ht="14.45" customHeight="1">
      <c r="B13" s="25"/>
      <c r="C13" s="26"/>
      <c r="D13" s="33" t="s">
        <v>26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3" t="s">
        <v>23</v>
      </c>
      <c r="AL13" s="26"/>
      <c r="AM13" s="26"/>
      <c r="AN13" s="31" t="s">
        <v>5</v>
      </c>
      <c r="AO13" s="26"/>
      <c r="AP13" s="26"/>
      <c r="AQ13" s="28"/>
      <c r="BS13" s="21" t="s">
        <v>11</v>
      </c>
    </row>
    <row r="14" spans="1:74" ht="15">
      <c r="B14" s="25"/>
      <c r="C14" s="26"/>
      <c r="D14" s="26"/>
      <c r="E14" s="31" t="s">
        <v>27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33" t="s">
        <v>25</v>
      </c>
      <c r="AL14" s="26"/>
      <c r="AM14" s="26"/>
      <c r="AN14" s="31" t="s">
        <v>5</v>
      </c>
      <c r="AO14" s="26"/>
      <c r="AP14" s="26"/>
      <c r="AQ14" s="28"/>
      <c r="BS14" s="21" t="s">
        <v>11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S15" s="21" t="s">
        <v>6</v>
      </c>
    </row>
    <row r="16" spans="1:74" ht="14.45" customHeight="1">
      <c r="B16" s="25"/>
      <c r="C16" s="26"/>
      <c r="D16" s="33" t="s">
        <v>28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3" t="s">
        <v>23</v>
      </c>
      <c r="AL16" s="26"/>
      <c r="AM16" s="26"/>
      <c r="AN16" s="31">
        <v>47285265</v>
      </c>
      <c r="AO16" s="26"/>
      <c r="AP16" s="26"/>
      <c r="AQ16" s="28"/>
      <c r="BS16" s="21" t="s">
        <v>6</v>
      </c>
    </row>
    <row r="17" spans="2:71" ht="18.399999999999999" customHeight="1">
      <c r="B17" s="25"/>
      <c r="C17" s="26"/>
      <c r="D17" s="26"/>
      <c r="E17" s="31" t="s">
        <v>399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3" t="s">
        <v>25</v>
      </c>
      <c r="AL17" s="26"/>
      <c r="AM17" s="26"/>
      <c r="AN17" s="31" t="s">
        <v>5</v>
      </c>
      <c r="AO17" s="26"/>
      <c r="AP17" s="26"/>
      <c r="AQ17" s="28"/>
      <c r="BS17" s="21" t="s">
        <v>29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S18" s="21" t="s">
        <v>11</v>
      </c>
    </row>
    <row r="19" spans="2:71" ht="14.45" customHeight="1">
      <c r="B19" s="25"/>
      <c r="C19" s="26"/>
      <c r="D19" s="33" t="s">
        <v>30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S19" s="21" t="s">
        <v>11</v>
      </c>
    </row>
    <row r="20" spans="2:71" ht="16.5" customHeight="1">
      <c r="B20" s="25"/>
      <c r="C20" s="26"/>
      <c r="D20" s="26"/>
      <c r="E20" s="282" t="s">
        <v>5</v>
      </c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2"/>
      <c r="X20" s="282"/>
      <c r="Y20" s="282"/>
      <c r="Z20" s="282"/>
      <c r="AA20" s="282"/>
      <c r="AB20" s="282"/>
      <c r="AC20" s="282"/>
      <c r="AD20" s="282"/>
      <c r="AE20" s="282"/>
      <c r="AF20" s="282"/>
      <c r="AG20" s="282"/>
      <c r="AH20" s="282"/>
      <c r="AI20" s="282"/>
      <c r="AJ20" s="282"/>
      <c r="AK20" s="282"/>
      <c r="AL20" s="282"/>
      <c r="AM20" s="282"/>
      <c r="AN20" s="282"/>
      <c r="AO20" s="26"/>
      <c r="AP20" s="26"/>
      <c r="AQ20" s="28"/>
      <c r="BS20" s="21" t="s">
        <v>29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</row>
    <row r="22" spans="2:71" ht="6.95" customHeight="1">
      <c r="B22" s="25"/>
      <c r="C22" s="26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26"/>
      <c r="AQ22" s="28"/>
    </row>
    <row r="23" spans="2:71" s="1" customFormat="1" ht="25.9" customHeight="1">
      <c r="B23" s="35"/>
      <c r="C23" s="36"/>
      <c r="D23" s="37" t="s">
        <v>31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283">
        <f>ROUND(AG51,0)</f>
        <v>0</v>
      </c>
      <c r="AL23" s="284"/>
      <c r="AM23" s="284"/>
      <c r="AN23" s="284"/>
      <c r="AO23" s="284"/>
      <c r="AP23" s="36"/>
      <c r="AQ23" s="39"/>
    </row>
    <row r="24" spans="2:71" s="1" customFormat="1" ht="6.95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9"/>
    </row>
    <row r="25" spans="2:71" s="1" customFormat="1"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270" t="s">
        <v>32</v>
      </c>
      <c r="M25" s="270"/>
      <c r="N25" s="270"/>
      <c r="O25" s="270"/>
      <c r="P25" s="36"/>
      <c r="Q25" s="36"/>
      <c r="R25" s="36"/>
      <c r="S25" s="36"/>
      <c r="T25" s="36"/>
      <c r="U25" s="36"/>
      <c r="V25" s="36"/>
      <c r="W25" s="270" t="s">
        <v>33</v>
      </c>
      <c r="X25" s="270"/>
      <c r="Y25" s="270"/>
      <c r="Z25" s="270"/>
      <c r="AA25" s="270"/>
      <c r="AB25" s="270"/>
      <c r="AC25" s="270"/>
      <c r="AD25" s="270"/>
      <c r="AE25" s="270"/>
      <c r="AF25" s="36"/>
      <c r="AG25" s="36"/>
      <c r="AH25" s="36"/>
      <c r="AI25" s="36"/>
      <c r="AJ25" s="36"/>
      <c r="AK25" s="270" t="s">
        <v>34</v>
      </c>
      <c r="AL25" s="270"/>
      <c r="AM25" s="270"/>
      <c r="AN25" s="270"/>
      <c r="AO25" s="270"/>
      <c r="AP25" s="36"/>
      <c r="AQ25" s="39"/>
    </row>
    <row r="26" spans="2:71" s="2" customFormat="1" ht="14.45" customHeight="1">
      <c r="B26" s="41"/>
      <c r="C26" s="42"/>
      <c r="D26" s="43" t="s">
        <v>35</v>
      </c>
      <c r="E26" s="42"/>
      <c r="F26" s="43" t="s">
        <v>36</v>
      </c>
      <c r="G26" s="42"/>
      <c r="H26" s="42"/>
      <c r="I26" s="42"/>
      <c r="J26" s="42"/>
      <c r="K26" s="42"/>
      <c r="L26" s="268">
        <v>0.21</v>
      </c>
      <c r="M26" s="269"/>
      <c r="N26" s="269"/>
      <c r="O26" s="269"/>
      <c r="P26" s="42"/>
      <c r="Q26" s="42"/>
      <c r="R26" s="42"/>
      <c r="S26" s="42"/>
      <c r="T26" s="42"/>
      <c r="U26" s="42"/>
      <c r="V26" s="42"/>
      <c r="W26" s="285">
        <f>+AK23</f>
        <v>0</v>
      </c>
      <c r="X26" s="269"/>
      <c r="Y26" s="269"/>
      <c r="Z26" s="269"/>
      <c r="AA26" s="269"/>
      <c r="AB26" s="269"/>
      <c r="AC26" s="269"/>
      <c r="AD26" s="269"/>
      <c r="AE26" s="269"/>
      <c r="AF26" s="42"/>
      <c r="AG26" s="42"/>
      <c r="AH26" s="42"/>
      <c r="AI26" s="42"/>
      <c r="AJ26" s="42"/>
      <c r="AK26" s="285">
        <f>+W26*0.21</f>
        <v>0</v>
      </c>
      <c r="AL26" s="269"/>
      <c r="AM26" s="269"/>
      <c r="AN26" s="269"/>
      <c r="AO26" s="269"/>
      <c r="AP26" s="42"/>
      <c r="AQ26" s="44"/>
    </row>
    <row r="27" spans="2:71" s="2" customFormat="1" ht="14.45" customHeight="1">
      <c r="B27" s="41"/>
      <c r="C27" s="42"/>
      <c r="D27" s="42"/>
      <c r="E27" s="42"/>
      <c r="F27" s="43" t="s">
        <v>37</v>
      </c>
      <c r="G27" s="42"/>
      <c r="H27" s="42"/>
      <c r="I27" s="42"/>
      <c r="J27" s="42"/>
      <c r="K27" s="42"/>
      <c r="L27" s="268">
        <v>0.15</v>
      </c>
      <c r="M27" s="269"/>
      <c r="N27" s="269"/>
      <c r="O27" s="269"/>
      <c r="P27" s="42"/>
      <c r="Q27" s="42"/>
      <c r="R27" s="42"/>
      <c r="S27" s="42"/>
      <c r="T27" s="42"/>
      <c r="U27" s="42"/>
      <c r="V27" s="42"/>
      <c r="W27" s="285">
        <f>ROUND(BA51,0)</f>
        <v>0</v>
      </c>
      <c r="X27" s="269"/>
      <c r="Y27" s="269"/>
      <c r="Z27" s="269"/>
      <c r="AA27" s="269"/>
      <c r="AB27" s="269"/>
      <c r="AC27" s="269"/>
      <c r="AD27" s="269"/>
      <c r="AE27" s="269"/>
      <c r="AF27" s="42"/>
      <c r="AG27" s="42"/>
      <c r="AH27" s="42"/>
      <c r="AI27" s="42"/>
      <c r="AJ27" s="42"/>
      <c r="AK27" s="285">
        <f>ROUND(AW51,0)</f>
        <v>0</v>
      </c>
      <c r="AL27" s="269"/>
      <c r="AM27" s="269"/>
      <c r="AN27" s="269"/>
      <c r="AO27" s="269"/>
      <c r="AP27" s="42"/>
      <c r="AQ27" s="44"/>
    </row>
    <row r="28" spans="2:71" s="2" customFormat="1" ht="14.45" hidden="1" customHeight="1">
      <c r="B28" s="41"/>
      <c r="C28" s="42"/>
      <c r="D28" s="42"/>
      <c r="E28" s="42"/>
      <c r="F28" s="43" t="s">
        <v>38</v>
      </c>
      <c r="G28" s="42"/>
      <c r="H28" s="42"/>
      <c r="I28" s="42"/>
      <c r="J28" s="42"/>
      <c r="K28" s="42"/>
      <c r="L28" s="268">
        <v>0.21</v>
      </c>
      <c r="M28" s="269"/>
      <c r="N28" s="269"/>
      <c r="O28" s="269"/>
      <c r="P28" s="42"/>
      <c r="Q28" s="42"/>
      <c r="R28" s="42"/>
      <c r="S28" s="42"/>
      <c r="T28" s="42"/>
      <c r="U28" s="42"/>
      <c r="V28" s="42"/>
      <c r="W28" s="285">
        <f>ROUND(BB51,0)</f>
        <v>0</v>
      </c>
      <c r="X28" s="269"/>
      <c r="Y28" s="269"/>
      <c r="Z28" s="269"/>
      <c r="AA28" s="269"/>
      <c r="AB28" s="269"/>
      <c r="AC28" s="269"/>
      <c r="AD28" s="269"/>
      <c r="AE28" s="269"/>
      <c r="AF28" s="42"/>
      <c r="AG28" s="42"/>
      <c r="AH28" s="42"/>
      <c r="AI28" s="42"/>
      <c r="AJ28" s="42"/>
      <c r="AK28" s="285">
        <v>0</v>
      </c>
      <c r="AL28" s="269"/>
      <c r="AM28" s="269"/>
      <c r="AN28" s="269"/>
      <c r="AO28" s="269"/>
      <c r="AP28" s="42"/>
      <c r="AQ28" s="44"/>
    </row>
    <row r="29" spans="2:71" s="2" customFormat="1" ht="14.45" hidden="1" customHeight="1">
      <c r="B29" s="41"/>
      <c r="C29" s="42"/>
      <c r="D29" s="42"/>
      <c r="E29" s="42"/>
      <c r="F29" s="43" t="s">
        <v>39</v>
      </c>
      <c r="G29" s="42"/>
      <c r="H29" s="42"/>
      <c r="I29" s="42"/>
      <c r="J29" s="42"/>
      <c r="K29" s="42"/>
      <c r="L29" s="268">
        <v>0.15</v>
      </c>
      <c r="M29" s="269"/>
      <c r="N29" s="269"/>
      <c r="O29" s="269"/>
      <c r="P29" s="42"/>
      <c r="Q29" s="42"/>
      <c r="R29" s="42"/>
      <c r="S29" s="42"/>
      <c r="T29" s="42"/>
      <c r="U29" s="42"/>
      <c r="V29" s="42"/>
      <c r="W29" s="285">
        <f>ROUND(BC51,0)</f>
        <v>0</v>
      </c>
      <c r="X29" s="269"/>
      <c r="Y29" s="269"/>
      <c r="Z29" s="269"/>
      <c r="AA29" s="269"/>
      <c r="AB29" s="269"/>
      <c r="AC29" s="269"/>
      <c r="AD29" s="269"/>
      <c r="AE29" s="269"/>
      <c r="AF29" s="42"/>
      <c r="AG29" s="42"/>
      <c r="AH29" s="42"/>
      <c r="AI29" s="42"/>
      <c r="AJ29" s="42"/>
      <c r="AK29" s="285">
        <v>0</v>
      </c>
      <c r="AL29" s="269"/>
      <c r="AM29" s="269"/>
      <c r="AN29" s="269"/>
      <c r="AO29" s="269"/>
      <c r="AP29" s="42"/>
      <c r="AQ29" s="44"/>
    </row>
    <row r="30" spans="2:71" s="2" customFormat="1" ht="14.45" hidden="1" customHeight="1">
      <c r="B30" s="41"/>
      <c r="C30" s="42"/>
      <c r="D30" s="42"/>
      <c r="E30" s="42"/>
      <c r="F30" s="43" t="s">
        <v>40</v>
      </c>
      <c r="G30" s="42"/>
      <c r="H30" s="42"/>
      <c r="I30" s="42"/>
      <c r="J30" s="42"/>
      <c r="K30" s="42"/>
      <c r="L30" s="268">
        <v>0</v>
      </c>
      <c r="M30" s="269"/>
      <c r="N30" s="269"/>
      <c r="O30" s="269"/>
      <c r="P30" s="42"/>
      <c r="Q30" s="42"/>
      <c r="R30" s="42"/>
      <c r="S30" s="42"/>
      <c r="T30" s="42"/>
      <c r="U30" s="42"/>
      <c r="V30" s="42"/>
      <c r="W30" s="285">
        <f>ROUND(BD51,0)</f>
        <v>0</v>
      </c>
      <c r="X30" s="269"/>
      <c r="Y30" s="269"/>
      <c r="Z30" s="269"/>
      <c r="AA30" s="269"/>
      <c r="AB30" s="269"/>
      <c r="AC30" s="269"/>
      <c r="AD30" s="269"/>
      <c r="AE30" s="269"/>
      <c r="AF30" s="42"/>
      <c r="AG30" s="42"/>
      <c r="AH30" s="42"/>
      <c r="AI30" s="42"/>
      <c r="AJ30" s="42"/>
      <c r="AK30" s="285">
        <v>0</v>
      </c>
      <c r="AL30" s="269"/>
      <c r="AM30" s="269"/>
      <c r="AN30" s="269"/>
      <c r="AO30" s="269"/>
      <c r="AP30" s="42"/>
      <c r="AQ30" s="44"/>
    </row>
    <row r="31" spans="2:71" s="1" customFormat="1" ht="6.95" customHeight="1"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9"/>
    </row>
    <row r="32" spans="2:71" s="1" customFormat="1" ht="25.9" customHeight="1">
      <c r="B32" s="35"/>
      <c r="C32" s="45"/>
      <c r="D32" s="46" t="s">
        <v>41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8" t="s">
        <v>42</v>
      </c>
      <c r="U32" s="47"/>
      <c r="V32" s="47"/>
      <c r="W32" s="47"/>
      <c r="X32" s="286" t="s">
        <v>43</v>
      </c>
      <c r="Y32" s="287"/>
      <c r="Z32" s="287"/>
      <c r="AA32" s="287"/>
      <c r="AB32" s="287"/>
      <c r="AC32" s="47"/>
      <c r="AD32" s="47"/>
      <c r="AE32" s="47"/>
      <c r="AF32" s="47"/>
      <c r="AG32" s="47"/>
      <c r="AH32" s="47"/>
      <c r="AI32" s="47"/>
      <c r="AJ32" s="47"/>
      <c r="AK32" s="288">
        <f>SUM(AK23:AK30)</f>
        <v>0</v>
      </c>
      <c r="AL32" s="287"/>
      <c r="AM32" s="287"/>
      <c r="AN32" s="287"/>
      <c r="AO32" s="289"/>
      <c r="AP32" s="45"/>
      <c r="AQ32" s="49"/>
    </row>
    <row r="33" spans="2:56" s="1" customFormat="1" ht="6.95" customHeight="1"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9"/>
    </row>
    <row r="34" spans="2:56" s="1" customFormat="1" ht="6.95" customHeight="1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2"/>
    </row>
    <row r="38" spans="2:56" s="1" customFormat="1" ht="6.95" customHeight="1">
      <c r="B38" s="53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35"/>
    </row>
    <row r="39" spans="2:56" s="1" customFormat="1" ht="36.950000000000003" customHeight="1">
      <c r="B39" s="35"/>
      <c r="C39" s="55" t="s">
        <v>44</v>
      </c>
      <c r="AR39" s="35"/>
    </row>
    <row r="40" spans="2:56" s="1" customFormat="1" ht="6.95" customHeight="1">
      <c r="B40" s="35"/>
      <c r="AR40" s="35"/>
    </row>
    <row r="41" spans="2:56" s="3" customFormat="1" ht="14.45" customHeight="1">
      <c r="B41" s="56"/>
      <c r="C41" s="57" t="s">
        <v>16</v>
      </c>
      <c r="L41" s="3" t="str">
        <f>K5</f>
        <v>Targeton007</v>
      </c>
      <c r="AR41" s="56"/>
    </row>
    <row r="42" spans="2:56" s="4" customFormat="1" ht="36.950000000000003" customHeight="1">
      <c r="B42" s="58"/>
      <c r="C42" s="59" t="s">
        <v>17</v>
      </c>
      <c r="L42" s="291" t="str">
        <f>K6</f>
        <v>Výměna oken a balkonových dveří v objektu Ženské domovy - Radlická 2000/3, Ostrovského 11/16, Praha 5</v>
      </c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R42" s="58"/>
    </row>
    <row r="43" spans="2:56" s="1" customFormat="1" ht="6.95" customHeight="1">
      <c r="B43" s="35"/>
      <c r="AR43" s="35"/>
    </row>
    <row r="44" spans="2:56" s="1" customFormat="1" ht="15">
      <c r="B44" s="35"/>
      <c r="C44" s="57" t="s">
        <v>20</v>
      </c>
      <c r="L44" s="60" t="str">
        <f>IF(K8="","",K8)</f>
        <v xml:space="preserve">Radlická 200/3, Ostrovského 11/16, Praha 5 </v>
      </c>
      <c r="AI44" s="57" t="s">
        <v>21</v>
      </c>
      <c r="AM44" s="297">
        <f>IF(AN8= "","",AN8)</f>
        <v>43753</v>
      </c>
      <c r="AN44" s="297"/>
      <c r="AR44" s="35"/>
    </row>
    <row r="45" spans="2:56" s="1" customFormat="1" ht="6.95" customHeight="1">
      <c r="B45" s="35"/>
      <c r="AR45" s="35"/>
    </row>
    <row r="46" spans="2:56" s="1" customFormat="1" ht="15">
      <c r="B46" s="35"/>
      <c r="C46" s="57" t="s">
        <v>22</v>
      </c>
      <c r="L46" s="3" t="str">
        <f>IF(E11= "","",E11)</f>
        <v>Městská část Praha 5, nám. 14 října č.4</v>
      </c>
      <c r="AI46" s="57" t="s">
        <v>28</v>
      </c>
      <c r="AM46" s="298" t="str">
        <f>IF(E17="","",E17)</f>
        <v xml:space="preserve">Targeton s.r.o. </v>
      </c>
      <c r="AN46" s="298"/>
      <c r="AO46" s="298"/>
      <c r="AP46" s="298"/>
      <c r="AR46" s="35"/>
      <c r="AS46" s="278" t="s">
        <v>45</v>
      </c>
      <c r="AT46" s="279"/>
      <c r="AU46" s="62"/>
      <c r="AV46" s="62"/>
      <c r="AW46" s="62"/>
      <c r="AX46" s="62"/>
      <c r="AY46" s="62"/>
      <c r="AZ46" s="62"/>
      <c r="BA46" s="62"/>
      <c r="BB46" s="62"/>
      <c r="BC46" s="62"/>
      <c r="BD46" s="63"/>
    </row>
    <row r="47" spans="2:56" s="1" customFormat="1" ht="15">
      <c r="B47" s="35"/>
      <c r="C47" s="57" t="s">
        <v>26</v>
      </c>
      <c r="L47" s="3" t="str">
        <f>IF(E14="","",E14)</f>
        <v xml:space="preserve"> </v>
      </c>
      <c r="AR47" s="35"/>
      <c r="AS47" s="280"/>
      <c r="AT47" s="281"/>
      <c r="AU47" s="36"/>
      <c r="AV47" s="36"/>
      <c r="AW47" s="36"/>
      <c r="AX47" s="36"/>
      <c r="AY47" s="36"/>
      <c r="AZ47" s="36"/>
      <c r="BA47" s="36"/>
      <c r="BB47" s="36"/>
      <c r="BC47" s="36"/>
      <c r="BD47" s="64"/>
    </row>
    <row r="48" spans="2:56" s="1" customFormat="1" ht="10.9" customHeight="1">
      <c r="B48" s="35"/>
      <c r="AR48" s="35"/>
      <c r="AS48" s="280"/>
      <c r="AT48" s="281"/>
      <c r="AU48" s="36"/>
      <c r="AV48" s="36"/>
      <c r="AW48" s="36"/>
      <c r="AX48" s="36"/>
      <c r="AY48" s="36"/>
      <c r="AZ48" s="36"/>
      <c r="BA48" s="36"/>
      <c r="BB48" s="36"/>
      <c r="BC48" s="36"/>
      <c r="BD48" s="64"/>
    </row>
    <row r="49" spans="1:91" s="1" customFormat="1" ht="29.25" customHeight="1">
      <c r="B49" s="35"/>
      <c r="C49" s="293" t="s">
        <v>46</v>
      </c>
      <c r="D49" s="294"/>
      <c r="E49" s="294"/>
      <c r="F49" s="294"/>
      <c r="G49" s="294"/>
      <c r="H49" s="65"/>
      <c r="I49" s="295" t="s">
        <v>47</v>
      </c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294"/>
      <c r="U49" s="294"/>
      <c r="V49" s="294"/>
      <c r="W49" s="294"/>
      <c r="X49" s="294"/>
      <c r="Y49" s="294"/>
      <c r="Z49" s="294"/>
      <c r="AA49" s="294"/>
      <c r="AB49" s="294"/>
      <c r="AC49" s="294"/>
      <c r="AD49" s="294"/>
      <c r="AE49" s="294"/>
      <c r="AF49" s="294"/>
      <c r="AG49" s="296" t="s">
        <v>48</v>
      </c>
      <c r="AH49" s="294"/>
      <c r="AI49" s="294"/>
      <c r="AJ49" s="294"/>
      <c r="AK49" s="294"/>
      <c r="AL49" s="294"/>
      <c r="AM49" s="294"/>
      <c r="AN49" s="295" t="s">
        <v>49</v>
      </c>
      <c r="AO49" s="294"/>
      <c r="AP49" s="294"/>
      <c r="AQ49" s="66" t="s">
        <v>50</v>
      </c>
      <c r="AR49" s="35"/>
      <c r="AS49" s="67" t="s">
        <v>51</v>
      </c>
      <c r="AT49" s="68" t="s">
        <v>52</v>
      </c>
      <c r="AU49" s="68" t="s">
        <v>53</v>
      </c>
      <c r="AV49" s="68" t="s">
        <v>54</v>
      </c>
      <c r="AW49" s="68" t="s">
        <v>55</v>
      </c>
      <c r="AX49" s="68" t="s">
        <v>56</v>
      </c>
      <c r="AY49" s="68" t="s">
        <v>57</v>
      </c>
      <c r="AZ49" s="68" t="s">
        <v>58</v>
      </c>
      <c r="BA49" s="68" t="s">
        <v>59</v>
      </c>
      <c r="BB49" s="68" t="s">
        <v>60</v>
      </c>
      <c r="BC49" s="68" t="s">
        <v>61</v>
      </c>
      <c r="BD49" s="69" t="s">
        <v>62</v>
      </c>
    </row>
    <row r="50" spans="1:91" s="1" customFormat="1" ht="10.9" customHeight="1">
      <c r="B50" s="35"/>
      <c r="AR50" s="35"/>
      <c r="AS50" s="70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3"/>
    </row>
    <row r="51" spans="1:91" s="4" customFormat="1" ht="32.450000000000003" customHeight="1">
      <c r="B51" s="58"/>
      <c r="C51" s="71" t="s">
        <v>63</v>
      </c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299">
        <f>+AG52+AG53</f>
        <v>0</v>
      </c>
      <c r="AH51" s="299"/>
      <c r="AI51" s="299"/>
      <c r="AJ51" s="299"/>
      <c r="AK51" s="299"/>
      <c r="AL51" s="299"/>
      <c r="AM51" s="299"/>
      <c r="AN51" s="300">
        <f>+AG51*1.21</f>
        <v>0</v>
      </c>
      <c r="AO51" s="300"/>
      <c r="AP51" s="300"/>
      <c r="AQ51" s="73" t="s">
        <v>5</v>
      </c>
      <c r="AR51" s="58"/>
      <c r="AS51" s="74">
        <f>ROUND(SUM(AS52:AS53),0)</f>
        <v>0</v>
      </c>
      <c r="AT51" s="75">
        <f>ROUND(SUM(AV51:AW51),0)</f>
        <v>0</v>
      </c>
      <c r="AU51" s="76" t="e">
        <f>ROUND(SUM(AU52:AU53),5)</f>
        <v>#REF!</v>
      </c>
      <c r="AV51" s="75">
        <f>ROUND(AZ51*L26,0)</f>
        <v>0</v>
      </c>
      <c r="AW51" s="75">
        <f>ROUND(BA51*L27,0)</f>
        <v>0</v>
      </c>
      <c r="AX51" s="75">
        <f>ROUND(BB51*L26,0)</f>
        <v>0</v>
      </c>
      <c r="AY51" s="75">
        <f>ROUND(BC51*L27,0)</f>
        <v>0</v>
      </c>
      <c r="AZ51" s="75">
        <f>ROUND(SUM(AZ52:AZ53),0)</f>
        <v>0</v>
      </c>
      <c r="BA51" s="75">
        <f>ROUND(SUM(BA52:BA53),0)</f>
        <v>0</v>
      </c>
      <c r="BB51" s="75">
        <f>ROUND(SUM(BB52:BB53),0)</f>
        <v>0</v>
      </c>
      <c r="BC51" s="75">
        <f>ROUND(SUM(BC52:BC53),0)</f>
        <v>0</v>
      </c>
      <c r="BD51" s="77">
        <f>ROUND(SUM(BD52:BD53),0)</f>
        <v>0</v>
      </c>
      <c r="BS51" s="59" t="s">
        <v>64</v>
      </c>
      <c r="BT51" s="59" t="s">
        <v>65</v>
      </c>
      <c r="BU51" s="78" t="s">
        <v>66</v>
      </c>
      <c r="BV51" s="59" t="s">
        <v>67</v>
      </c>
      <c r="BW51" s="59" t="s">
        <v>7</v>
      </c>
      <c r="BX51" s="59" t="s">
        <v>68</v>
      </c>
      <c r="CL51" s="59" t="s">
        <v>5</v>
      </c>
    </row>
    <row r="52" spans="1:91" s="5" customFormat="1" ht="31.5" customHeight="1">
      <c r="A52" s="79" t="s">
        <v>69</v>
      </c>
      <c r="B52" s="80"/>
      <c r="C52" s="81"/>
      <c r="D52" s="290" t="s">
        <v>70</v>
      </c>
      <c r="E52" s="290"/>
      <c r="F52" s="290"/>
      <c r="G52" s="290"/>
      <c r="H52" s="290"/>
      <c r="I52" s="82"/>
      <c r="J52" s="290" t="s">
        <v>519</v>
      </c>
      <c r="K52" s="290"/>
      <c r="L52" s="290"/>
      <c r="M52" s="290"/>
      <c r="N52" s="290"/>
      <c r="O52" s="290"/>
      <c r="P52" s="290"/>
      <c r="Q52" s="290"/>
      <c r="R52" s="290"/>
      <c r="S52" s="290"/>
      <c r="T52" s="290"/>
      <c r="U52" s="290"/>
      <c r="V52" s="290"/>
      <c r="W52" s="290"/>
      <c r="X52" s="290"/>
      <c r="Y52" s="290"/>
      <c r="Z52" s="290"/>
      <c r="AA52" s="290"/>
      <c r="AB52" s="290"/>
      <c r="AC52" s="290"/>
      <c r="AD52" s="290"/>
      <c r="AE52" s="290"/>
      <c r="AF52" s="290"/>
      <c r="AG52" s="271">
        <f>'112 - Výměna oken - Radli...'!J27</f>
        <v>0</v>
      </c>
      <c r="AH52" s="272"/>
      <c r="AI52" s="272"/>
      <c r="AJ52" s="272"/>
      <c r="AK52" s="272"/>
      <c r="AL52" s="272"/>
      <c r="AM52" s="272"/>
      <c r="AN52" s="271">
        <f>+AG52*1.21</f>
        <v>0</v>
      </c>
      <c r="AO52" s="272"/>
      <c r="AP52" s="272"/>
      <c r="AQ52" s="83" t="s">
        <v>71</v>
      </c>
      <c r="AR52" s="80"/>
      <c r="AS52" s="84">
        <v>0</v>
      </c>
      <c r="AT52" s="85">
        <f>ROUND(SUM(AV52:AW52),0)</f>
        <v>0</v>
      </c>
      <c r="AU52" s="86">
        <f>'112 - Výměna oken - Radli...'!P87</f>
        <v>7908.127727</v>
      </c>
      <c r="AV52" s="85">
        <f>'112 - Výměna oken - Radli...'!J30</f>
        <v>0</v>
      </c>
      <c r="AW52" s="85">
        <f>'112 - Výměna oken - Radli...'!J31</f>
        <v>0</v>
      </c>
      <c r="AX52" s="85">
        <f>'112 - Výměna oken - Radli...'!J32</f>
        <v>0</v>
      </c>
      <c r="AY52" s="85">
        <f>'112 - Výměna oken - Radli...'!J33</f>
        <v>0</v>
      </c>
      <c r="AZ52" s="85">
        <f>'112 - Výměna oken - Radli...'!F30</f>
        <v>0</v>
      </c>
      <c r="BA52" s="85">
        <f>'112 - Výměna oken - Radli...'!F31</f>
        <v>0</v>
      </c>
      <c r="BB52" s="85">
        <f>'112 - Výměna oken - Radli...'!F32</f>
        <v>0</v>
      </c>
      <c r="BC52" s="85">
        <f>'112 - Výměna oken - Radli...'!F33</f>
        <v>0</v>
      </c>
      <c r="BD52" s="87">
        <f>'112 - Výměna oken - Radli...'!F34</f>
        <v>0</v>
      </c>
      <c r="BT52" s="88" t="s">
        <v>11</v>
      </c>
      <c r="BV52" s="88" t="s">
        <v>67</v>
      </c>
      <c r="BW52" s="88" t="s">
        <v>72</v>
      </c>
      <c r="BX52" s="88" t="s">
        <v>7</v>
      </c>
      <c r="CL52" s="88" t="s">
        <v>5</v>
      </c>
      <c r="CM52" s="88" t="s">
        <v>73</v>
      </c>
    </row>
    <row r="53" spans="1:91" s="5" customFormat="1" ht="16.5" customHeight="1">
      <c r="A53" s="79" t="s">
        <v>69</v>
      </c>
      <c r="B53" s="80"/>
      <c r="C53" s="81"/>
      <c r="D53" s="290" t="s">
        <v>74</v>
      </c>
      <c r="E53" s="290"/>
      <c r="F53" s="290"/>
      <c r="G53" s="290"/>
      <c r="H53" s="290"/>
      <c r="I53" s="82"/>
      <c r="J53" s="290" t="s">
        <v>75</v>
      </c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71">
        <f>'61 - Vedlejší náklady'!J27</f>
        <v>0</v>
      </c>
      <c r="AH53" s="272"/>
      <c r="AI53" s="272"/>
      <c r="AJ53" s="272"/>
      <c r="AK53" s="272"/>
      <c r="AL53" s="272"/>
      <c r="AM53" s="272"/>
      <c r="AN53" s="271">
        <f>+AG53*1.21</f>
        <v>0</v>
      </c>
      <c r="AO53" s="272"/>
      <c r="AP53" s="272"/>
      <c r="AQ53" s="83" t="s">
        <v>71</v>
      </c>
      <c r="AR53" s="80"/>
      <c r="AS53" s="89">
        <v>0</v>
      </c>
      <c r="AT53" s="90">
        <f>ROUND(SUM(AV53:AW53),0)</f>
        <v>0</v>
      </c>
      <c r="AU53" s="91" t="e">
        <f>'61 - Vedlejší náklady'!P80</f>
        <v>#REF!</v>
      </c>
      <c r="AV53" s="90">
        <f>'61 - Vedlejší náklady'!J30</f>
        <v>0</v>
      </c>
      <c r="AW53" s="90">
        <f>'61 - Vedlejší náklady'!J31</f>
        <v>0</v>
      </c>
      <c r="AX53" s="90">
        <f>'61 - Vedlejší náklady'!J32</f>
        <v>0</v>
      </c>
      <c r="AY53" s="90">
        <f>'61 - Vedlejší náklady'!J33</f>
        <v>0</v>
      </c>
      <c r="AZ53" s="90">
        <f>'61 - Vedlejší náklady'!F30</f>
        <v>0</v>
      </c>
      <c r="BA53" s="90">
        <f>'61 - Vedlejší náklady'!F31</f>
        <v>0</v>
      </c>
      <c r="BB53" s="90">
        <f>'61 - Vedlejší náklady'!F32</f>
        <v>0</v>
      </c>
      <c r="BC53" s="90">
        <f>'61 - Vedlejší náklady'!F33</f>
        <v>0</v>
      </c>
      <c r="BD53" s="92">
        <f>'61 - Vedlejší náklady'!F34</f>
        <v>0</v>
      </c>
      <c r="BT53" s="88" t="s">
        <v>11</v>
      </c>
      <c r="BV53" s="88" t="s">
        <v>67</v>
      </c>
      <c r="BW53" s="88" t="s">
        <v>76</v>
      </c>
      <c r="BX53" s="88" t="s">
        <v>7</v>
      </c>
      <c r="CL53" s="88" t="s">
        <v>5</v>
      </c>
      <c r="CM53" s="88" t="s">
        <v>73</v>
      </c>
    </row>
    <row r="54" spans="1:91" s="1" customFormat="1" ht="30" customHeight="1">
      <c r="B54" s="35"/>
      <c r="AR54" s="35"/>
    </row>
    <row r="55" spans="1:91" s="1" customFormat="1" ht="6.95" customHeight="1">
      <c r="B55" s="50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35"/>
    </row>
  </sheetData>
  <mergeCells count="43">
    <mergeCell ref="D53:H53"/>
    <mergeCell ref="J53:AF53"/>
    <mergeCell ref="L42:AO42"/>
    <mergeCell ref="C49:G49"/>
    <mergeCell ref="I49:AF49"/>
    <mergeCell ref="AG49:AM49"/>
    <mergeCell ref="D52:H52"/>
    <mergeCell ref="J52:AF52"/>
    <mergeCell ref="AM44:AN44"/>
    <mergeCell ref="AM46:AP46"/>
    <mergeCell ref="AN49:AP49"/>
    <mergeCell ref="AN53:AP53"/>
    <mergeCell ref="AG53:AM53"/>
    <mergeCell ref="AG51:AM51"/>
    <mergeCell ref="AN51:AP51"/>
    <mergeCell ref="AN52:AP52"/>
    <mergeCell ref="AK29:AO29"/>
    <mergeCell ref="W30:AE30"/>
    <mergeCell ref="AK30:AO30"/>
    <mergeCell ref="X32:AB32"/>
    <mergeCell ref="AK32:AO32"/>
    <mergeCell ref="W29:AE29"/>
    <mergeCell ref="AG52:AM52"/>
    <mergeCell ref="L30:O30"/>
    <mergeCell ref="K5:AO5"/>
    <mergeCell ref="K6:AO6"/>
    <mergeCell ref="AR2:BE2"/>
    <mergeCell ref="AS46:AT48"/>
    <mergeCell ref="E20:AN20"/>
    <mergeCell ref="AK23:AO23"/>
    <mergeCell ref="W25:AE25"/>
    <mergeCell ref="AK25:AO25"/>
    <mergeCell ref="W26:AE26"/>
    <mergeCell ref="AK26:AO26"/>
    <mergeCell ref="W27:AE27"/>
    <mergeCell ref="AK27:AO27"/>
    <mergeCell ref="W28:AE28"/>
    <mergeCell ref="AK28:AO28"/>
    <mergeCell ref="L29:O29"/>
    <mergeCell ref="L25:O25"/>
    <mergeCell ref="L26:O26"/>
    <mergeCell ref="L27: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12 - Výměna oken - Radli...'!C2" display="/"/>
    <hyperlink ref="A53" location="'61 - Vedlejší náklady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3"/>
  <sheetViews>
    <sheetView showGridLines="0" workbookViewId="0">
      <pane ySplit="1" topLeftCell="A153" activePane="bottomLeft" state="frozen"/>
      <selection pane="bottomLeft" activeCell="I90" sqref="I90:I17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3"/>
      <c r="B1" s="14"/>
      <c r="C1" s="14"/>
      <c r="D1" s="15" t="s">
        <v>1</v>
      </c>
      <c r="E1" s="14"/>
      <c r="F1" s="94" t="s">
        <v>77</v>
      </c>
      <c r="G1" s="305" t="s">
        <v>78</v>
      </c>
      <c r="H1" s="305"/>
      <c r="I1" s="14"/>
      <c r="J1" s="94" t="s">
        <v>79</v>
      </c>
      <c r="K1" s="15" t="s">
        <v>80</v>
      </c>
      <c r="L1" s="94" t="s">
        <v>81</v>
      </c>
      <c r="M1" s="94"/>
      <c r="N1" s="94"/>
      <c r="O1" s="94"/>
      <c r="P1" s="94"/>
      <c r="Q1" s="94"/>
      <c r="R1" s="94"/>
      <c r="S1" s="94"/>
      <c r="T1" s="94"/>
      <c r="U1" s="95"/>
      <c r="V1" s="9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76" t="s">
        <v>8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21" t="s">
        <v>72</v>
      </c>
    </row>
    <row r="3" spans="1:70" ht="6.95" customHeight="1">
      <c r="B3" s="22"/>
      <c r="C3" s="23"/>
      <c r="D3" s="23"/>
      <c r="E3" s="23"/>
      <c r="F3" s="23"/>
      <c r="G3" s="23"/>
      <c r="H3" s="23"/>
      <c r="I3" s="23"/>
      <c r="J3" s="23"/>
      <c r="K3" s="24"/>
      <c r="AT3" s="21" t="s">
        <v>73</v>
      </c>
    </row>
    <row r="4" spans="1:70" ht="36.950000000000003" customHeight="1">
      <c r="B4" s="25"/>
      <c r="C4" s="26"/>
      <c r="D4" s="27" t="s">
        <v>82</v>
      </c>
      <c r="E4" s="26"/>
      <c r="F4" s="26"/>
      <c r="G4" s="26"/>
      <c r="H4" s="26"/>
      <c r="I4" s="26"/>
      <c r="J4" s="26"/>
      <c r="K4" s="28"/>
      <c r="M4" s="29" t="s">
        <v>14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26"/>
      <c r="J5" s="26"/>
      <c r="K5" s="28"/>
    </row>
    <row r="6" spans="1:70" ht="15">
      <c r="B6" s="25"/>
      <c r="C6" s="26"/>
      <c r="D6" s="33" t="s">
        <v>17</v>
      </c>
      <c r="E6" s="26"/>
      <c r="F6" s="26"/>
      <c r="G6" s="26"/>
      <c r="H6" s="26"/>
      <c r="I6" s="26"/>
      <c r="J6" s="26"/>
      <c r="K6" s="28"/>
    </row>
    <row r="7" spans="1:70" ht="16.5" customHeight="1">
      <c r="B7" s="25"/>
      <c r="C7" s="26"/>
      <c r="D7" s="26"/>
      <c r="E7" s="306" t="str">
        <f>'Rekapitulace stavby'!K6</f>
        <v>Výměna oken a balkonových dveří v objektu Ženské domovy - Radlická 2000/3, Ostrovského 11/16, Praha 5</v>
      </c>
      <c r="F7" s="307"/>
      <c r="G7" s="307"/>
      <c r="H7" s="307"/>
      <c r="I7" s="26"/>
      <c r="J7" s="26"/>
      <c r="K7" s="28"/>
    </row>
    <row r="8" spans="1:70" s="1" customFormat="1" ht="15">
      <c r="B8" s="35"/>
      <c r="C8" s="36"/>
      <c r="D8" s="33" t="s">
        <v>83</v>
      </c>
      <c r="E8" s="36"/>
      <c r="F8" s="36"/>
      <c r="G8" s="36"/>
      <c r="H8" s="36"/>
      <c r="I8" s="36"/>
      <c r="J8" s="36"/>
      <c r="K8" s="39"/>
    </row>
    <row r="9" spans="1:70" s="1" customFormat="1" ht="36.950000000000003" customHeight="1">
      <c r="B9" s="35"/>
      <c r="C9" s="36"/>
      <c r="D9" s="36"/>
      <c r="E9" s="308" t="str">
        <f>+F12</f>
        <v xml:space="preserve">Radlická 200/3, Ostrovského 11/16, Praha 5 </v>
      </c>
      <c r="F9" s="309"/>
      <c r="G9" s="309"/>
      <c r="H9" s="309"/>
      <c r="I9" s="3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36"/>
      <c r="J10" s="36"/>
      <c r="K10" s="39"/>
    </row>
    <row r="11" spans="1:70" s="1" customFormat="1" ht="14.45" customHeight="1">
      <c r="B11" s="35"/>
      <c r="C11" s="36"/>
      <c r="D11" s="33" t="s">
        <v>18</v>
      </c>
      <c r="E11" s="36"/>
      <c r="F11" s="31" t="s">
        <v>5</v>
      </c>
      <c r="G11" s="36"/>
      <c r="H11" s="36"/>
      <c r="I11" s="33" t="s">
        <v>19</v>
      </c>
      <c r="J11" s="31" t="s">
        <v>5</v>
      </c>
      <c r="K11" s="39"/>
    </row>
    <row r="12" spans="1:70" s="1" customFormat="1" ht="14.45" customHeight="1">
      <c r="B12" s="35"/>
      <c r="C12" s="36"/>
      <c r="D12" s="33" t="s">
        <v>20</v>
      </c>
      <c r="E12" s="36"/>
      <c r="F12" s="31" t="str">
        <f>+'Rekapitulace stavby'!K8</f>
        <v xml:space="preserve">Radlická 200/3, Ostrovského 11/16, Praha 5 </v>
      </c>
      <c r="G12" s="36"/>
      <c r="H12" s="36"/>
      <c r="I12" s="33" t="s">
        <v>21</v>
      </c>
      <c r="J12" s="96">
        <f>'Rekapitulace stavby'!AN8</f>
        <v>43753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36"/>
      <c r="J13" s="36"/>
      <c r="K13" s="39"/>
    </row>
    <row r="14" spans="1:70" s="1" customFormat="1" ht="14.45" customHeight="1">
      <c r="B14" s="35"/>
      <c r="C14" s="36"/>
      <c r="D14" s="33" t="s">
        <v>22</v>
      </c>
      <c r="E14" s="36"/>
      <c r="F14" s="36"/>
      <c r="G14" s="36"/>
      <c r="H14" s="36"/>
      <c r="I14" s="33" t="s">
        <v>23</v>
      </c>
      <c r="J14" s="31" t="s">
        <v>5</v>
      </c>
      <c r="K14" s="39"/>
    </row>
    <row r="15" spans="1:70" s="1" customFormat="1" ht="18" customHeight="1">
      <c r="B15" s="35"/>
      <c r="C15" s="36"/>
      <c r="D15" s="36"/>
      <c r="E15" s="31" t="s">
        <v>24</v>
      </c>
      <c r="F15" s="36"/>
      <c r="G15" s="36"/>
      <c r="H15" s="36"/>
      <c r="I15" s="33" t="s">
        <v>25</v>
      </c>
      <c r="J15" s="31" t="s">
        <v>5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9"/>
    </row>
    <row r="17" spans="2:11" s="1" customFormat="1" ht="14.45" customHeight="1">
      <c r="B17" s="35"/>
      <c r="C17" s="36"/>
      <c r="D17" s="33" t="s">
        <v>26</v>
      </c>
      <c r="E17" s="36"/>
      <c r="F17" s="36"/>
      <c r="G17" s="36"/>
      <c r="H17" s="36"/>
      <c r="I17" s="33" t="s">
        <v>23</v>
      </c>
      <c r="J17" s="31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31" t="str">
        <f>IF('Rekapitulace stavby'!E14="Vyplň údaj","",IF('Rekapitulace stavby'!E14="","",'Rekapitulace stavby'!E14))</f>
        <v xml:space="preserve"> </v>
      </c>
      <c r="F18" s="36"/>
      <c r="G18" s="36"/>
      <c r="H18" s="36"/>
      <c r="I18" s="33" t="s">
        <v>25</v>
      </c>
      <c r="J18" s="31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9"/>
    </row>
    <row r="20" spans="2:11" s="1" customFormat="1" ht="14.45" customHeight="1">
      <c r="B20" s="35"/>
      <c r="C20" s="36"/>
      <c r="D20" s="33" t="s">
        <v>28</v>
      </c>
      <c r="E20" s="36"/>
      <c r="F20" s="36"/>
      <c r="G20" s="36"/>
      <c r="H20" s="36"/>
      <c r="I20" s="33" t="s">
        <v>23</v>
      </c>
      <c r="J20" s="31">
        <f>+'Rekapitulace stavby'!AN16</f>
        <v>47285265</v>
      </c>
      <c r="K20" s="39"/>
    </row>
    <row r="21" spans="2:11" s="1" customFormat="1" ht="18" customHeight="1">
      <c r="B21" s="35"/>
      <c r="C21" s="36"/>
      <c r="D21" s="36"/>
      <c r="E21" s="31" t="str">
        <f>+'Rekapitulace stavby'!E17</f>
        <v xml:space="preserve">Targeton s.r.o. </v>
      </c>
      <c r="F21" s="36"/>
      <c r="G21" s="36"/>
      <c r="H21" s="36"/>
      <c r="I21" s="33" t="s">
        <v>25</v>
      </c>
      <c r="J21" s="31" t="s">
        <v>5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9"/>
    </row>
    <row r="23" spans="2:11" s="1" customFormat="1" ht="14.45" customHeight="1">
      <c r="B23" s="35"/>
      <c r="C23" s="36"/>
      <c r="D23" s="33" t="s">
        <v>30</v>
      </c>
      <c r="E23" s="36"/>
      <c r="F23" s="36"/>
      <c r="G23" s="36"/>
      <c r="H23" s="36"/>
      <c r="I23" s="36"/>
      <c r="J23" s="36"/>
      <c r="K23" s="39"/>
    </row>
    <row r="24" spans="2:11" s="6" customFormat="1" ht="16.5" customHeight="1">
      <c r="B24" s="97"/>
      <c r="C24" s="98"/>
      <c r="D24" s="98"/>
      <c r="E24" s="282" t="s">
        <v>5</v>
      </c>
      <c r="F24" s="282"/>
      <c r="G24" s="282"/>
      <c r="H24" s="282"/>
      <c r="I24" s="98"/>
      <c r="J24" s="98"/>
      <c r="K24" s="99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9"/>
    </row>
    <row r="26" spans="2:11" s="1" customFormat="1" ht="6.95" customHeight="1">
      <c r="B26" s="35"/>
      <c r="C26" s="36"/>
      <c r="D26" s="62"/>
      <c r="E26" s="62"/>
      <c r="F26" s="62"/>
      <c r="G26" s="62"/>
      <c r="H26" s="62"/>
      <c r="I26" s="62"/>
      <c r="J26" s="62"/>
      <c r="K26" s="100"/>
    </row>
    <row r="27" spans="2:11" s="1" customFormat="1" ht="25.35" customHeight="1">
      <c r="B27" s="35"/>
      <c r="C27" s="36"/>
      <c r="D27" s="101" t="s">
        <v>31</v>
      </c>
      <c r="E27" s="36"/>
      <c r="F27" s="36"/>
      <c r="G27" s="36"/>
      <c r="H27" s="36"/>
      <c r="I27" s="36"/>
      <c r="J27" s="102">
        <f>+J56</f>
        <v>0</v>
      </c>
      <c r="K27" s="39"/>
    </row>
    <row r="28" spans="2:11" s="1" customFormat="1" ht="6.95" customHeight="1">
      <c r="B28" s="35"/>
      <c r="C28" s="36"/>
      <c r="D28" s="62"/>
      <c r="E28" s="62"/>
      <c r="F28" s="62"/>
      <c r="G28" s="62"/>
      <c r="H28" s="62"/>
      <c r="I28" s="62"/>
      <c r="J28" s="62"/>
      <c r="K28" s="100"/>
    </row>
    <row r="29" spans="2:11" s="1" customFormat="1" ht="14.45" customHeight="1">
      <c r="B29" s="35"/>
      <c r="C29" s="36"/>
      <c r="D29" s="36"/>
      <c r="E29" s="36"/>
      <c r="F29" s="40" t="s">
        <v>33</v>
      </c>
      <c r="G29" s="36"/>
      <c r="H29" s="36"/>
      <c r="I29" s="40" t="s">
        <v>32</v>
      </c>
      <c r="J29" s="40" t="s">
        <v>34</v>
      </c>
      <c r="K29" s="39"/>
    </row>
    <row r="30" spans="2:11" s="1" customFormat="1" ht="14.45" customHeight="1">
      <c r="B30" s="35"/>
      <c r="C30" s="36"/>
      <c r="D30" s="43" t="s">
        <v>35</v>
      </c>
      <c r="E30" s="43" t="s">
        <v>36</v>
      </c>
      <c r="F30" s="103">
        <f>+J27</f>
        <v>0</v>
      </c>
      <c r="G30" s="36"/>
      <c r="H30" s="36"/>
      <c r="I30" s="104">
        <v>0.21</v>
      </c>
      <c r="J30" s="103">
        <f>+F30*0.21</f>
        <v>0</v>
      </c>
      <c r="K30" s="39"/>
    </row>
    <row r="31" spans="2:11" s="1" customFormat="1" ht="14.45" customHeight="1">
      <c r="B31" s="35"/>
      <c r="C31" s="36"/>
      <c r="D31" s="36"/>
      <c r="E31" s="43" t="s">
        <v>37</v>
      </c>
      <c r="F31" s="103">
        <f>ROUND(SUM(BF87:BF172), 0)</f>
        <v>0</v>
      </c>
      <c r="G31" s="36"/>
      <c r="H31" s="36"/>
      <c r="I31" s="104">
        <v>0.15</v>
      </c>
      <c r="J31" s="103">
        <f>ROUND(ROUND((SUM(BF87:BF172)), 0)*I31, 0)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38</v>
      </c>
      <c r="F32" s="103">
        <f>ROUND(SUM(BG87:BG172), 0)</f>
        <v>0</v>
      </c>
      <c r="G32" s="36"/>
      <c r="H32" s="36"/>
      <c r="I32" s="104">
        <v>0.21</v>
      </c>
      <c r="J32" s="103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39</v>
      </c>
      <c r="F33" s="103">
        <f>ROUND(SUM(BH87:BH172), 0)</f>
        <v>0</v>
      </c>
      <c r="G33" s="36"/>
      <c r="H33" s="36"/>
      <c r="I33" s="104">
        <v>0.15</v>
      </c>
      <c r="J33" s="103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40</v>
      </c>
      <c r="F34" s="103">
        <f>ROUND(SUM(BI87:BI172), 0)</f>
        <v>0</v>
      </c>
      <c r="G34" s="36"/>
      <c r="H34" s="36"/>
      <c r="I34" s="104">
        <v>0</v>
      </c>
      <c r="J34" s="103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36"/>
      <c r="J35" s="36"/>
      <c r="K35" s="39"/>
    </row>
    <row r="36" spans="2:11" s="1" customFormat="1" ht="25.35" customHeight="1">
      <c r="B36" s="35"/>
      <c r="C36" s="105"/>
      <c r="D36" s="106" t="s">
        <v>41</v>
      </c>
      <c r="E36" s="65"/>
      <c r="F36" s="65"/>
      <c r="G36" s="107" t="s">
        <v>42</v>
      </c>
      <c r="H36" s="108" t="s">
        <v>43</v>
      </c>
      <c r="I36" s="65"/>
      <c r="J36" s="109">
        <f>SUM(J27:J34)</f>
        <v>0</v>
      </c>
      <c r="K36" s="110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51"/>
      <c r="J37" s="51"/>
      <c r="K37" s="52"/>
    </row>
    <row r="41" spans="2:11" s="1" customFormat="1" ht="6.95" customHeight="1">
      <c r="B41" s="53"/>
      <c r="C41" s="54"/>
      <c r="D41" s="54"/>
      <c r="E41" s="54"/>
      <c r="F41" s="54"/>
      <c r="G41" s="54"/>
      <c r="H41" s="54"/>
      <c r="I41" s="54"/>
      <c r="J41" s="54"/>
      <c r="K41" s="111"/>
    </row>
    <row r="42" spans="2:11" s="1" customFormat="1" ht="36.950000000000003" customHeight="1">
      <c r="B42" s="35"/>
      <c r="C42" s="27" t="s">
        <v>84</v>
      </c>
      <c r="D42" s="36"/>
      <c r="E42" s="36"/>
      <c r="F42" s="36"/>
      <c r="G42" s="36"/>
      <c r="H42" s="36"/>
      <c r="I42" s="3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36"/>
      <c r="J43" s="36"/>
      <c r="K43" s="39"/>
    </row>
    <row r="44" spans="2:11" s="1" customFormat="1" ht="14.45" customHeight="1">
      <c r="B44" s="35"/>
      <c r="C44" s="33" t="s">
        <v>17</v>
      </c>
      <c r="D44" s="36"/>
      <c r="E44" s="36"/>
      <c r="F44" s="36"/>
      <c r="G44" s="36"/>
      <c r="H44" s="36"/>
      <c r="I44" s="36"/>
      <c r="J44" s="36"/>
      <c r="K44" s="39"/>
    </row>
    <row r="45" spans="2:11" s="1" customFormat="1" ht="16.5" customHeight="1">
      <c r="B45" s="35"/>
      <c r="C45" s="36"/>
      <c r="D45" s="36"/>
      <c r="E45" s="306" t="str">
        <f>E7</f>
        <v>Výměna oken a balkonových dveří v objektu Ženské domovy - Radlická 2000/3, Ostrovského 11/16, Praha 5</v>
      </c>
      <c r="F45" s="307"/>
      <c r="G45" s="307"/>
      <c r="H45" s="307"/>
      <c r="I45" s="36"/>
      <c r="J45" s="36"/>
      <c r="K45" s="39"/>
    </row>
    <row r="46" spans="2:11" s="1" customFormat="1" ht="14.45" customHeight="1">
      <c r="B46" s="35"/>
      <c r="C46" s="33" t="s">
        <v>83</v>
      </c>
      <c r="D46" s="36"/>
      <c r="E46" s="36"/>
      <c r="F46" s="36"/>
      <c r="G46" s="36"/>
      <c r="H46" s="36"/>
      <c r="I46" s="36"/>
      <c r="J46" s="36"/>
      <c r="K46" s="39"/>
    </row>
    <row r="47" spans="2:11" s="1" customFormat="1" ht="17.25" customHeight="1">
      <c r="B47" s="35"/>
      <c r="C47" s="36"/>
      <c r="D47" s="36"/>
      <c r="E47" s="308" t="str">
        <f>E9</f>
        <v xml:space="preserve">Radlická 200/3, Ostrovského 11/16, Praha 5 </v>
      </c>
      <c r="F47" s="309"/>
      <c r="G47" s="309"/>
      <c r="H47" s="309"/>
      <c r="I47" s="3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36"/>
      <c r="J48" s="36"/>
      <c r="K48" s="39"/>
    </row>
    <row r="49" spans="2:47" s="1" customFormat="1" ht="18" customHeight="1">
      <c r="B49" s="35"/>
      <c r="C49" s="33" t="s">
        <v>20</v>
      </c>
      <c r="D49" s="36"/>
      <c r="E49" s="36"/>
      <c r="F49" s="31" t="str">
        <f>F12</f>
        <v xml:space="preserve">Radlická 200/3, Ostrovského 11/16, Praha 5 </v>
      </c>
      <c r="G49" s="36"/>
      <c r="H49" s="36"/>
      <c r="I49" s="33" t="s">
        <v>21</v>
      </c>
      <c r="J49" s="96">
        <f>IF(J12="","",J12)</f>
        <v>43753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36"/>
      <c r="J50" s="36"/>
      <c r="K50" s="39"/>
    </row>
    <row r="51" spans="2:47" s="1" customFormat="1" ht="15">
      <c r="B51" s="35"/>
      <c r="C51" s="33" t="s">
        <v>22</v>
      </c>
      <c r="D51" s="36"/>
      <c r="E51" s="36"/>
      <c r="F51" s="31" t="str">
        <f>E15</f>
        <v>Městská část Praha 5, nám. 14 října č.4</v>
      </c>
      <c r="G51" s="36"/>
      <c r="H51" s="36"/>
      <c r="I51" s="33" t="s">
        <v>28</v>
      </c>
      <c r="J51" s="282" t="str">
        <f>E21</f>
        <v xml:space="preserve">Targeton s.r.o. </v>
      </c>
      <c r="K51" s="39"/>
    </row>
    <row r="52" spans="2:47" s="1" customFormat="1" ht="14.45" customHeight="1">
      <c r="B52" s="35"/>
      <c r="C52" s="33" t="s">
        <v>26</v>
      </c>
      <c r="D52" s="36"/>
      <c r="E52" s="36"/>
      <c r="F52" s="31" t="str">
        <f>IF(E18="","",E18)</f>
        <v xml:space="preserve"> </v>
      </c>
      <c r="G52" s="36"/>
      <c r="H52" s="36"/>
      <c r="I52" s="36"/>
      <c r="J52" s="301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36"/>
      <c r="J53" s="36"/>
      <c r="K53" s="39"/>
    </row>
    <row r="54" spans="2:47" s="1" customFormat="1" ht="29.25" customHeight="1">
      <c r="B54" s="35"/>
      <c r="C54" s="112" t="s">
        <v>85</v>
      </c>
      <c r="D54" s="105"/>
      <c r="E54" s="105"/>
      <c r="F54" s="105"/>
      <c r="G54" s="105"/>
      <c r="H54" s="105"/>
      <c r="I54" s="105"/>
      <c r="J54" s="113" t="s">
        <v>86</v>
      </c>
      <c r="K54" s="114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36"/>
      <c r="J55" s="36"/>
      <c r="K55" s="39"/>
    </row>
    <row r="56" spans="2:47" s="1" customFormat="1" ht="29.25" customHeight="1">
      <c r="B56" s="35"/>
      <c r="C56" s="115" t="s">
        <v>87</v>
      </c>
      <c r="D56" s="36"/>
      <c r="E56" s="36"/>
      <c r="F56" s="36"/>
      <c r="G56" s="36"/>
      <c r="H56" s="36"/>
      <c r="I56" s="36"/>
      <c r="J56" s="102">
        <f>+J57+J62</f>
        <v>0</v>
      </c>
      <c r="K56" s="39"/>
      <c r="AU56" s="21" t="s">
        <v>88</v>
      </c>
    </row>
    <row r="57" spans="2:47" s="7" customFormat="1" ht="24.95" customHeight="1">
      <c r="B57" s="116"/>
      <c r="C57" s="117"/>
      <c r="D57" s="118" t="s">
        <v>89</v>
      </c>
      <c r="E57" s="119"/>
      <c r="F57" s="119"/>
      <c r="G57" s="119"/>
      <c r="H57" s="119"/>
      <c r="I57" s="119"/>
      <c r="J57" s="120">
        <f>+SUM(J58:J61)</f>
        <v>0</v>
      </c>
      <c r="K57" s="121"/>
    </row>
    <row r="58" spans="2:47" s="8" customFormat="1" ht="19.899999999999999" customHeight="1">
      <c r="B58" s="122"/>
      <c r="C58" s="123"/>
      <c r="D58" s="124" t="s">
        <v>90</v>
      </c>
      <c r="E58" s="125"/>
      <c r="F58" s="125"/>
      <c r="G58" s="125"/>
      <c r="H58" s="125"/>
      <c r="I58" s="125"/>
      <c r="J58" s="126">
        <f>J89</f>
        <v>0</v>
      </c>
      <c r="K58" s="127"/>
    </row>
    <row r="59" spans="2:47" s="8" customFormat="1" ht="19.899999999999999" customHeight="1">
      <c r="B59" s="122"/>
      <c r="C59" s="123"/>
      <c r="D59" s="124" t="s">
        <v>91</v>
      </c>
      <c r="E59" s="125"/>
      <c r="F59" s="125"/>
      <c r="G59" s="125"/>
      <c r="H59" s="125"/>
      <c r="I59" s="125"/>
      <c r="J59" s="126">
        <f>J94</f>
        <v>0</v>
      </c>
      <c r="K59" s="127"/>
    </row>
    <row r="60" spans="2:47" s="8" customFormat="1" ht="19.899999999999999" customHeight="1">
      <c r="B60" s="122"/>
      <c r="C60" s="123"/>
      <c r="D60" s="124" t="s">
        <v>92</v>
      </c>
      <c r="E60" s="125"/>
      <c r="F60" s="125"/>
      <c r="G60" s="125"/>
      <c r="H60" s="125"/>
      <c r="I60" s="125"/>
      <c r="J60" s="126">
        <f>J100</f>
        <v>0</v>
      </c>
      <c r="K60" s="127"/>
    </row>
    <row r="61" spans="2:47" s="8" customFormat="1" ht="19.899999999999999" customHeight="1">
      <c r="B61" s="122"/>
      <c r="C61" s="123"/>
      <c r="D61" s="124" t="s">
        <v>93</v>
      </c>
      <c r="E61" s="125"/>
      <c r="F61" s="125"/>
      <c r="G61" s="125"/>
      <c r="H61" s="125"/>
      <c r="I61" s="125"/>
      <c r="J61" s="126">
        <f>J105</f>
        <v>0</v>
      </c>
      <c r="K61" s="127"/>
    </row>
    <row r="62" spans="2:47" s="7" customFormat="1" ht="24.95" customHeight="1">
      <c r="B62" s="116"/>
      <c r="C62" s="117"/>
      <c r="D62" s="118" t="s">
        <v>94</v>
      </c>
      <c r="E62" s="119"/>
      <c r="F62" s="119"/>
      <c r="G62" s="119"/>
      <c r="H62" s="119"/>
      <c r="I62" s="119"/>
      <c r="J62" s="120">
        <f>+SUM(J63:J67)</f>
        <v>0</v>
      </c>
      <c r="K62" s="121"/>
    </row>
    <row r="63" spans="2:47" s="8" customFormat="1" ht="19.899999999999999" customHeight="1">
      <c r="B63" s="122"/>
      <c r="C63" s="123"/>
      <c r="D63" s="124" t="s">
        <v>95</v>
      </c>
      <c r="E63" s="125"/>
      <c r="F63" s="125"/>
      <c r="G63" s="125"/>
      <c r="H63" s="125"/>
      <c r="I63" s="125"/>
      <c r="J63" s="126">
        <f>+J108</f>
        <v>0</v>
      </c>
      <c r="K63" s="127"/>
    </row>
    <row r="64" spans="2:47" s="8" customFormat="1" ht="19.899999999999999" customHeight="1">
      <c r="B64" s="122"/>
      <c r="C64" s="123"/>
      <c r="D64" s="124" t="s">
        <v>96</v>
      </c>
      <c r="E64" s="125"/>
      <c r="F64" s="125"/>
      <c r="G64" s="125"/>
      <c r="H64" s="125"/>
      <c r="I64" s="125"/>
      <c r="J64" s="126">
        <f>+J117</f>
        <v>0</v>
      </c>
      <c r="K64" s="127"/>
    </row>
    <row r="65" spans="2:12" s="8" customFormat="1" ht="19.899999999999999" customHeight="1">
      <c r="B65" s="122"/>
      <c r="C65" s="261"/>
      <c r="D65" s="124" t="s">
        <v>487</v>
      </c>
      <c r="E65" s="125"/>
      <c r="F65" s="125"/>
      <c r="G65" s="125"/>
      <c r="H65" s="125"/>
      <c r="I65" s="125"/>
      <c r="J65" s="126">
        <f>+J158</f>
        <v>0</v>
      </c>
      <c r="K65" s="127"/>
    </row>
    <row r="66" spans="2:12" s="8" customFormat="1" ht="19.899999999999999" customHeight="1">
      <c r="B66" s="122"/>
      <c r="C66" s="261"/>
      <c r="D66" s="124" t="s">
        <v>486</v>
      </c>
      <c r="E66" s="125"/>
      <c r="F66" s="125"/>
      <c r="G66" s="125"/>
      <c r="H66" s="125"/>
      <c r="I66" s="125"/>
      <c r="J66" s="126">
        <f>+J167</f>
        <v>0</v>
      </c>
      <c r="K66" s="127"/>
    </row>
    <row r="67" spans="2:12" s="8" customFormat="1" ht="19.899999999999999" customHeight="1">
      <c r="B67" s="122"/>
      <c r="C67" s="261"/>
      <c r="D67" s="124" t="s">
        <v>514</v>
      </c>
      <c r="E67" s="125"/>
      <c r="F67" s="125"/>
      <c r="G67" s="125"/>
      <c r="H67" s="125"/>
      <c r="I67" s="125"/>
      <c r="J67" s="126">
        <f>+J171</f>
        <v>0</v>
      </c>
      <c r="K67" s="127"/>
    </row>
    <row r="68" spans="2:12" s="1" customFormat="1" ht="21.75" customHeight="1">
      <c r="B68" s="35"/>
      <c r="C68" s="36"/>
      <c r="D68" s="36"/>
      <c r="E68" s="36"/>
      <c r="F68" s="36"/>
      <c r="G68" s="36"/>
      <c r="H68" s="36"/>
      <c r="I68" s="36"/>
      <c r="J68" s="265"/>
      <c r="K68" s="39"/>
    </row>
    <row r="69" spans="2:12" s="1" customFormat="1" ht="6.95" customHeight="1">
      <c r="B69" s="50"/>
      <c r="C69" s="51"/>
      <c r="D69" s="51"/>
      <c r="E69" s="51"/>
      <c r="F69" s="51"/>
      <c r="G69" s="51"/>
      <c r="H69" s="51"/>
      <c r="I69" s="51"/>
      <c r="J69" s="51"/>
      <c r="K69" s="52"/>
    </row>
    <row r="73" spans="2:12" s="1" customFormat="1" ht="6.95" customHeight="1">
      <c r="B73" s="53"/>
      <c r="C73" s="54"/>
      <c r="D73" s="54"/>
      <c r="E73" s="54"/>
      <c r="F73" s="54"/>
      <c r="G73" s="54"/>
      <c r="H73" s="54"/>
      <c r="I73" s="54"/>
      <c r="J73" s="54"/>
      <c r="K73" s="54"/>
      <c r="L73" s="35"/>
    </row>
    <row r="74" spans="2:12" s="1" customFormat="1" ht="36.950000000000003" customHeight="1">
      <c r="B74" s="35"/>
      <c r="C74" s="55" t="s">
        <v>97</v>
      </c>
      <c r="L74" s="35"/>
    </row>
    <row r="75" spans="2:12" s="1" customFormat="1" ht="6.95" customHeight="1">
      <c r="B75" s="35"/>
      <c r="L75" s="35"/>
    </row>
    <row r="76" spans="2:12" s="1" customFormat="1" ht="14.45" customHeight="1">
      <c r="B76" s="35"/>
      <c r="C76" s="57" t="s">
        <v>17</v>
      </c>
      <c r="L76" s="35"/>
    </row>
    <row r="77" spans="2:12" s="1" customFormat="1" ht="16.5" customHeight="1">
      <c r="B77" s="35"/>
      <c r="E77" s="302" t="str">
        <f>E7</f>
        <v>Výměna oken a balkonových dveří v objektu Ženské domovy - Radlická 2000/3, Ostrovského 11/16, Praha 5</v>
      </c>
      <c r="F77" s="303"/>
      <c r="G77" s="303"/>
      <c r="H77" s="303"/>
      <c r="L77" s="35"/>
    </row>
    <row r="78" spans="2:12" s="1" customFormat="1" ht="14.45" customHeight="1">
      <c r="B78" s="35"/>
      <c r="C78" s="57" t="s">
        <v>83</v>
      </c>
      <c r="L78" s="35"/>
    </row>
    <row r="79" spans="2:12" s="1" customFormat="1" ht="17.25" customHeight="1">
      <c r="B79" s="35"/>
      <c r="E79" s="291" t="str">
        <f>E9</f>
        <v xml:space="preserve">Radlická 200/3, Ostrovského 11/16, Praha 5 </v>
      </c>
      <c r="F79" s="304"/>
      <c r="G79" s="304"/>
      <c r="H79" s="304"/>
      <c r="L79" s="35"/>
    </row>
    <row r="80" spans="2:12" s="1" customFormat="1" ht="6.95" customHeight="1">
      <c r="B80" s="35"/>
      <c r="L80" s="35"/>
    </row>
    <row r="81" spans="2:65" s="1" customFormat="1" ht="18" customHeight="1">
      <c r="B81" s="35"/>
      <c r="C81" s="57" t="s">
        <v>20</v>
      </c>
      <c r="F81" s="128" t="str">
        <f>F12</f>
        <v xml:space="preserve">Radlická 200/3, Ostrovského 11/16, Praha 5 </v>
      </c>
      <c r="I81" s="57" t="s">
        <v>21</v>
      </c>
      <c r="J81" s="61">
        <f>IF(J12="","",J12)</f>
        <v>43753</v>
      </c>
      <c r="L81" s="35"/>
    </row>
    <row r="82" spans="2:65" s="1" customFormat="1" ht="6.95" customHeight="1">
      <c r="B82" s="35"/>
      <c r="L82" s="35"/>
    </row>
    <row r="83" spans="2:65" s="1" customFormat="1" ht="15">
      <c r="B83" s="35"/>
      <c r="C83" s="57" t="s">
        <v>22</v>
      </c>
      <c r="F83" s="128" t="str">
        <f>E15</f>
        <v>Městská část Praha 5, nám. 14 října č.4</v>
      </c>
      <c r="I83" s="57" t="s">
        <v>28</v>
      </c>
      <c r="J83" s="128" t="str">
        <f>E21</f>
        <v xml:space="preserve">Targeton s.r.o. </v>
      </c>
      <c r="L83" s="35"/>
    </row>
    <row r="84" spans="2:65" s="1" customFormat="1" ht="14.45" customHeight="1">
      <c r="B84" s="35"/>
      <c r="C84" s="57" t="s">
        <v>26</v>
      </c>
      <c r="F84" s="128" t="str">
        <f>IF(E18="","",E18)</f>
        <v xml:space="preserve"> </v>
      </c>
      <c r="L84" s="35"/>
    </row>
    <row r="85" spans="2:65" s="1" customFormat="1" ht="10.35" customHeight="1">
      <c r="B85" s="35"/>
      <c r="L85" s="35"/>
    </row>
    <row r="86" spans="2:65" s="9" customFormat="1" ht="29.25" customHeight="1">
      <c r="B86" s="129"/>
      <c r="C86" s="130" t="s">
        <v>98</v>
      </c>
      <c r="D86" s="131" t="s">
        <v>50</v>
      </c>
      <c r="E86" s="131" t="s">
        <v>46</v>
      </c>
      <c r="F86" s="131" t="s">
        <v>99</v>
      </c>
      <c r="G86" s="131" t="s">
        <v>100</v>
      </c>
      <c r="H86" s="131" t="s">
        <v>101</v>
      </c>
      <c r="I86" s="131" t="s">
        <v>102</v>
      </c>
      <c r="J86" s="131" t="s">
        <v>86</v>
      </c>
      <c r="K86" s="132" t="s">
        <v>103</v>
      </c>
      <c r="L86" s="129"/>
      <c r="M86" s="67" t="s">
        <v>104</v>
      </c>
      <c r="N86" s="68" t="s">
        <v>35</v>
      </c>
      <c r="O86" s="68" t="s">
        <v>105</v>
      </c>
      <c r="P86" s="68" t="s">
        <v>106</v>
      </c>
      <c r="Q86" s="68" t="s">
        <v>107</v>
      </c>
      <c r="R86" s="68" t="s">
        <v>108</v>
      </c>
      <c r="S86" s="68" t="s">
        <v>109</v>
      </c>
      <c r="T86" s="69" t="s">
        <v>110</v>
      </c>
    </row>
    <row r="87" spans="2:65" s="1" customFormat="1" ht="29.25" customHeight="1">
      <c r="B87" s="35"/>
      <c r="C87" s="71" t="s">
        <v>87</v>
      </c>
      <c r="J87" s="133">
        <f>+J88+J107</f>
        <v>0</v>
      </c>
      <c r="L87" s="35"/>
      <c r="M87" s="70"/>
      <c r="N87" s="62"/>
      <c r="O87" s="62"/>
      <c r="P87" s="134">
        <f>P88+P107</f>
        <v>7908.127727</v>
      </c>
      <c r="Q87" s="62"/>
      <c r="R87" s="134">
        <f>R88+R107</f>
        <v>19.884476242699996</v>
      </c>
      <c r="S87" s="62"/>
      <c r="T87" s="135">
        <f>T88+T107</f>
        <v>59.576384000000004</v>
      </c>
      <c r="AT87" s="21" t="s">
        <v>64</v>
      </c>
      <c r="AU87" s="21" t="s">
        <v>88</v>
      </c>
      <c r="BK87" s="136">
        <f>BK88+BK107</f>
        <v>0</v>
      </c>
    </row>
    <row r="88" spans="2:65" s="10" customFormat="1" ht="37.35" customHeight="1">
      <c r="B88" s="137"/>
      <c r="D88" s="138" t="s">
        <v>64</v>
      </c>
      <c r="E88" s="139" t="s">
        <v>111</v>
      </c>
      <c r="F88" s="139" t="s">
        <v>112</v>
      </c>
      <c r="J88" s="140">
        <f>+J89+J94+J100+J105</f>
        <v>0</v>
      </c>
      <c r="L88" s="137"/>
      <c r="M88" s="141"/>
      <c r="N88" s="142"/>
      <c r="O88" s="142"/>
      <c r="P88" s="143">
        <f>P89+P94+P100+P105</f>
        <v>3480.5964249999997</v>
      </c>
      <c r="Q88" s="142"/>
      <c r="R88" s="143">
        <f>R89+R94+R100+R105</f>
        <v>5.5428058749999991</v>
      </c>
      <c r="S88" s="142"/>
      <c r="T88" s="144">
        <f>T89+T94+T100+T105</f>
        <v>57.274560000000008</v>
      </c>
      <c r="AR88" s="138" t="s">
        <v>11</v>
      </c>
      <c r="AT88" s="145" t="s">
        <v>64</v>
      </c>
      <c r="AU88" s="145" t="s">
        <v>65</v>
      </c>
      <c r="AY88" s="138" t="s">
        <v>113</v>
      </c>
      <c r="BK88" s="146">
        <f>BK89+BK94+BK100+BK105</f>
        <v>0</v>
      </c>
    </row>
    <row r="89" spans="2:65" s="10" customFormat="1" ht="19.899999999999999" customHeight="1">
      <c r="B89" s="137"/>
      <c r="D89" s="138" t="s">
        <v>64</v>
      </c>
      <c r="E89" s="147" t="s">
        <v>114</v>
      </c>
      <c r="F89" s="147" t="s">
        <v>115</v>
      </c>
      <c r="J89" s="148">
        <f>+SUM(J90:J93)</f>
        <v>0</v>
      </c>
      <c r="L89" s="137"/>
      <c r="M89" s="141"/>
      <c r="N89" s="142"/>
      <c r="O89" s="142"/>
      <c r="P89" s="143">
        <f>SUM(P90:P93)</f>
        <v>1324.269</v>
      </c>
      <c r="Q89" s="142"/>
      <c r="R89" s="143">
        <f>SUM(R90:R93)</f>
        <v>5.0245499999999996</v>
      </c>
      <c r="S89" s="142"/>
      <c r="T89" s="144">
        <f>SUM(T90:T93)</f>
        <v>0</v>
      </c>
      <c r="AR89" s="138" t="s">
        <v>11</v>
      </c>
      <c r="AT89" s="145" t="s">
        <v>64</v>
      </c>
      <c r="AU89" s="145" t="s">
        <v>11</v>
      </c>
      <c r="AY89" s="138" t="s">
        <v>113</v>
      </c>
      <c r="BK89" s="146">
        <f>SUM(BK90:BK93)</f>
        <v>0</v>
      </c>
    </row>
    <row r="90" spans="2:65" s="1" customFormat="1" ht="16.5" customHeight="1">
      <c r="B90" s="149"/>
      <c r="C90" s="150">
        <v>1</v>
      </c>
      <c r="D90" s="150" t="s">
        <v>116</v>
      </c>
      <c r="E90" s="151" t="s">
        <v>119</v>
      </c>
      <c r="F90" s="152" t="s">
        <v>120</v>
      </c>
      <c r="G90" s="153" t="s">
        <v>117</v>
      </c>
      <c r="H90" s="154">
        <v>1061</v>
      </c>
      <c r="I90" s="155"/>
      <c r="J90" s="155">
        <f>ROUND(I90*H90,0)</f>
        <v>0</v>
      </c>
      <c r="K90" s="152" t="s">
        <v>397</v>
      </c>
      <c r="L90" s="35"/>
      <c r="M90" s="156" t="s">
        <v>5</v>
      </c>
      <c r="N90" s="157" t="s">
        <v>36</v>
      </c>
      <c r="O90" s="158">
        <v>0.08</v>
      </c>
      <c r="P90" s="158">
        <f>O90*H90</f>
        <v>84.88</v>
      </c>
      <c r="Q90" s="158">
        <v>0</v>
      </c>
      <c r="R90" s="158">
        <f>Q90*H90</f>
        <v>0</v>
      </c>
      <c r="S90" s="158">
        <v>0</v>
      </c>
      <c r="T90" s="159">
        <f>S90*H90</f>
        <v>0</v>
      </c>
      <c r="AR90" s="21" t="s">
        <v>118</v>
      </c>
      <c r="AT90" s="21" t="s">
        <v>116</v>
      </c>
      <c r="AU90" s="21" t="s">
        <v>73</v>
      </c>
      <c r="AY90" s="21" t="s">
        <v>113</v>
      </c>
      <c r="BE90" s="160">
        <f>IF(N90="základní",J90,0)</f>
        <v>0</v>
      </c>
      <c r="BF90" s="160">
        <f>IF(N90="snížená",J90,0)</f>
        <v>0</v>
      </c>
      <c r="BG90" s="160">
        <f>IF(N90="zákl. přenesená",J90,0)</f>
        <v>0</v>
      </c>
      <c r="BH90" s="160">
        <f>IF(N90="sníž. přenesená",J90,0)</f>
        <v>0</v>
      </c>
      <c r="BI90" s="160">
        <f>IF(N90="nulová",J90,0)</f>
        <v>0</v>
      </c>
      <c r="BJ90" s="21" t="s">
        <v>11</v>
      </c>
      <c r="BK90" s="160">
        <f>ROUND(I90*H90,0)</f>
        <v>0</v>
      </c>
      <c r="BL90" s="21" t="s">
        <v>118</v>
      </c>
      <c r="BM90" s="21" t="s">
        <v>121</v>
      </c>
    </row>
    <row r="91" spans="2:65" s="256" customFormat="1" ht="25.5" customHeight="1">
      <c r="B91" s="149"/>
      <c r="C91" s="150">
        <v>2</v>
      </c>
      <c r="D91" s="150" t="s">
        <v>116</v>
      </c>
      <c r="E91" s="151" t="s">
        <v>406</v>
      </c>
      <c r="F91" s="152" t="s">
        <v>407</v>
      </c>
      <c r="G91" s="153" t="s">
        <v>408</v>
      </c>
      <c r="H91" s="154">
        <v>1</v>
      </c>
      <c r="I91" s="155"/>
      <c r="J91" s="155">
        <f>ROUND(I91*H91,0)</f>
        <v>0</v>
      </c>
      <c r="K91" s="152" t="s">
        <v>397</v>
      </c>
      <c r="L91" s="35"/>
      <c r="M91" s="156"/>
      <c r="N91" s="259"/>
      <c r="O91" s="260"/>
      <c r="P91" s="260"/>
      <c r="Q91" s="260"/>
      <c r="R91" s="260"/>
      <c r="S91" s="260"/>
      <c r="T91" s="159"/>
      <c r="AR91" s="21"/>
      <c r="AT91" s="21"/>
      <c r="AU91" s="21"/>
      <c r="AY91" s="21"/>
      <c r="BE91" s="160"/>
      <c r="BF91" s="160"/>
      <c r="BG91" s="160"/>
      <c r="BH91" s="160"/>
      <c r="BI91" s="160"/>
      <c r="BJ91" s="21"/>
      <c r="BK91" s="160"/>
      <c r="BL91" s="21"/>
      <c r="BM91" s="21"/>
    </row>
    <row r="92" spans="2:65" s="1" customFormat="1" ht="16.5" customHeight="1">
      <c r="B92" s="149"/>
      <c r="C92" s="150">
        <v>3</v>
      </c>
      <c r="D92" s="150" t="s">
        <v>116</v>
      </c>
      <c r="E92" s="151" t="s">
        <v>122</v>
      </c>
      <c r="F92" s="152" t="s">
        <v>409</v>
      </c>
      <c r="G92" s="153" t="s">
        <v>123</v>
      </c>
      <c r="H92" s="154">
        <f>1634*1.05</f>
        <v>1715.7</v>
      </c>
      <c r="I92" s="155"/>
      <c r="J92" s="155">
        <f>ROUND(I92*H92,0)</f>
        <v>0</v>
      </c>
      <c r="K92" s="152" t="s">
        <v>397</v>
      </c>
      <c r="L92" s="35"/>
      <c r="M92" s="156" t="s">
        <v>5</v>
      </c>
      <c r="N92" s="157" t="s">
        <v>36</v>
      </c>
      <c r="O92" s="158">
        <v>0.37</v>
      </c>
      <c r="P92" s="158">
        <f>O92*H92</f>
        <v>634.80899999999997</v>
      </c>
      <c r="Q92" s="158">
        <v>1.5E-3</v>
      </c>
      <c r="R92" s="158">
        <f>Q92*H92</f>
        <v>2.57355</v>
      </c>
      <c r="S92" s="158">
        <v>0</v>
      </c>
      <c r="T92" s="159">
        <f>S92*H92</f>
        <v>0</v>
      </c>
      <c r="AR92" s="21" t="s">
        <v>118</v>
      </c>
      <c r="AT92" s="21" t="s">
        <v>116</v>
      </c>
      <c r="AU92" s="21" t="s">
        <v>73</v>
      </c>
      <c r="AY92" s="21" t="s">
        <v>113</v>
      </c>
      <c r="BE92" s="160">
        <f>IF(N92="základní",J92,0)</f>
        <v>0</v>
      </c>
      <c r="BF92" s="160">
        <f>IF(N92="snížená",J92,0)</f>
        <v>0</v>
      </c>
      <c r="BG92" s="160">
        <f>IF(N92="zákl. přenesená",J92,0)</f>
        <v>0</v>
      </c>
      <c r="BH92" s="160">
        <f>IF(N92="sníž. přenesená",J92,0)</f>
        <v>0</v>
      </c>
      <c r="BI92" s="160">
        <f>IF(N92="nulová",J92,0)</f>
        <v>0</v>
      </c>
      <c r="BJ92" s="21" t="s">
        <v>11</v>
      </c>
      <c r="BK92" s="160">
        <f>ROUND(I92*H92,0)</f>
        <v>0</v>
      </c>
      <c r="BL92" s="21" t="s">
        <v>118</v>
      </c>
      <c r="BM92" s="21" t="s">
        <v>124</v>
      </c>
    </row>
    <row r="93" spans="2:65" s="256" customFormat="1" ht="16.5" customHeight="1">
      <c r="B93" s="149"/>
      <c r="C93" s="150">
        <v>4</v>
      </c>
      <c r="D93" s="150" t="s">
        <v>116</v>
      </c>
      <c r="E93" s="151" t="s">
        <v>410</v>
      </c>
      <c r="F93" s="152" t="s">
        <v>411</v>
      </c>
      <c r="G93" s="153" t="s">
        <v>123</v>
      </c>
      <c r="H93" s="154">
        <v>1634</v>
      </c>
      <c r="I93" s="155"/>
      <c r="J93" s="155">
        <f>ROUND(I93*H93,0)</f>
        <v>0</v>
      </c>
      <c r="K93" s="152" t="s">
        <v>397</v>
      </c>
      <c r="L93" s="35"/>
      <c r="M93" s="156" t="s">
        <v>5</v>
      </c>
      <c r="N93" s="157" t="s">
        <v>36</v>
      </c>
      <c r="O93" s="158">
        <v>0.37</v>
      </c>
      <c r="P93" s="158">
        <f>O93*H93</f>
        <v>604.58000000000004</v>
      </c>
      <c r="Q93" s="158">
        <v>1.5E-3</v>
      </c>
      <c r="R93" s="158">
        <f>Q93*H93</f>
        <v>2.4510000000000001</v>
      </c>
      <c r="S93" s="158">
        <v>0</v>
      </c>
      <c r="T93" s="159">
        <f>S93*H93</f>
        <v>0</v>
      </c>
      <c r="AR93" s="21" t="s">
        <v>118</v>
      </c>
      <c r="AT93" s="21" t="s">
        <v>116</v>
      </c>
      <c r="AU93" s="21" t="s">
        <v>73</v>
      </c>
      <c r="AY93" s="21" t="s">
        <v>113</v>
      </c>
      <c r="BE93" s="160">
        <f>IF(N93="základní",J93,0)</f>
        <v>0</v>
      </c>
      <c r="BF93" s="160">
        <f>IF(N93="snížená",J93,0)</f>
        <v>0</v>
      </c>
      <c r="BG93" s="160">
        <f>IF(N93="zákl. přenesená",J93,0)</f>
        <v>0</v>
      </c>
      <c r="BH93" s="160">
        <f>IF(N93="sníž. přenesená",J93,0)</f>
        <v>0</v>
      </c>
      <c r="BI93" s="160">
        <f>IF(N93="nulová",J93,0)</f>
        <v>0</v>
      </c>
      <c r="BJ93" s="21" t="s">
        <v>11</v>
      </c>
      <c r="BK93" s="160">
        <f>ROUND(I93*H93,0)</f>
        <v>0</v>
      </c>
      <c r="BL93" s="21" t="s">
        <v>118</v>
      </c>
      <c r="BM93" s="21" t="s">
        <v>124</v>
      </c>
    </row>
    <row r="94" spans="2:65" s="10" customFormat="1" ht="29.85" customHeight="1">
      <c r="B94" s="137"/>
      <c r="D94" s="138" t="s">
        <v>64</v>
      </c>
      <c r="E94" s="147" t="s">
        <v>127</v>
      </c>
      <c r="F94" s="147" t="s">
        <v>128</v>
      </c>
      <c r="J94" s="148">
        <f>+SUM(J95:J99)</f>
        <v>0</v>
      </c>
      <c r="L94" s="137"/>
      <c r="M94" s="141"/>
      <c r="N94" s="142"/>
      <c r="O94" s="142"/>
      <c r="P94" s="143">
        <f>SUM(P95:P99)</f>
        <v>1530.37192</v>
      </c>
      <c r="Q94" s="142"/>
      <c r="R94" s="143">
        <f>SUM(R95:R99)</f>
        <v>0.51825587499999992</v>
      </c>
      <c r="S94" s="142"/>
      <c r="T94" s="144">
        <f>SUM(T95:T99)</f>
        <v>57.274560000000008</v>
      </c>
      <c r="AR94" s="138" t="s">
        <v>11</v>
      </c>
      <c r="AT94" s="145" t="s">
        <v>64</v>
      </c>
      <c r="AU94" s="145" t="s">
        <v>11</v>
      </c>
      <c r="AY94" s="138" t="s">
        <v>113</v>
      </c>
      <c r="BK94" s="146">
        <f>SUM(BK95:BK99)</f>
        <v>0</v>
      </c>
    </row>
    <row r="95" spans="2:65" s="1" customFormat="1" ht="24.75" customHeight="1">
      <c r="B95" s="149"/>
      <c r="C95" s="150">
        <v>5</v>
      </c>
      <c r="D95" s="150" t="s">
        <v>116</v>
      </c>
      <c r="E95" s="151" t="s">
        <v>412</v>
      </c>
      <c r="F95" s="152" t="s">
        <v>413</v>
      </c>
      <c r="G95" s="153" t="s">
        <v>117</v>
      </c>
      <c r="H95" s="154">
        <v>680</v>
      </c>
      <c r="I95" s="155"/>
      <c r="J95" s="155">
        <f>ROUND(I95*H95,0)</f>
        <v>0</v>
      </c>
      <c r="K95" s="152" t="s">
        <v>397</v>
      </c>
      <c r="L95" s="35"/>
      <c r="M95" s="156" t="s">
        <v>5</v>
      </c>
      <c r="N95" s="157" t="s">
        <v>36</v>
      </c>
      <c r="O95" s="158">
        <v>8.9999999999999993E-3</v>
      </c>
      <c r="P95" s="158">
        <f>O95*H95</f>
        <v>6.1199999999999992</v>
      </c>
      <c r="Q95" s="158">
        <v>0</v>
      </c>
      <c r="R95" s="158">
        <f>Q95*H95</f>
        <v>0</v>
      </c>
      <c r="S95" s="158">
        <v>0</v>
      </c>
      <c r="T95" s="159">
        <f>S95*H95</f>
        <v>0</v>
      </c>
      <c r="AR95" s="21" t="s">
        <v>118</v>
      </c>
      <c r="AT95" s="21" t="s">
        <v>116</v>
      </c>
      <c r="AU95" s="21" t="s">
        <v>73</v>
      </c>
      <c r="AY95" s="21" t="s">
        <v>113</v>
      </c>
      <c r="BE95" s="160">
        <f>IF(N95="základní",J95,0)</f>
        <v>0</v>
      </c>
      <c r="BF95" s="160">
        <f>IF(N95="snížená",J95,0)</f>
        <v>0</v>
      </c>
      <c r="BG95" s="160">
        <f>IF(N95="zákl. přenesená",J95,0)</f>
        <v>0</v>
      </c>
      <c r="BH95" s="160">
        <f>IF(N95="sníž. přenesená",J95,0)</f>
        <v>0</v>
      </c>
      <c r="BI95" s="160">
        <f>IF(N95="nulová",J95,0)</f>
        <v>0</v>
      </c>
      <c r="BJ95" s="21" t="s">
        <v>11</v>
      </c>
      <c r="BK95" s="160">
        <f>ROUND(I95*H95,0)</f>
        <v>0</v>
      </c>
      <c r="BL95" s="21" t="s">
        <v>118</v>
      </c>
      <c r="BM95" s="21" t="s">
        <v>129</v>
      </c>
    </row>
    <row r="96" spans="2:65" s="1" customFormat="1" ht="16.5" customHeight="1">
      <c r="B96" s="149"/>
      <c r="C96" s="150">
        <v>6</v>
      </c>
      <c r="D96" s="150" t="s">
        <v>116</v>
      </c>
      <c r="E96" s="151" t="s">
        <v>414</v>
      </c>
      <c r="F96" s="152" t="s">
        <v>415</v>
      </c>
      <c r="G96" s="153" t="s">
        <v>117</v>
      </c>
      <c r="H96" s="154">
        <v>6481</v>
      </c>
      <c r="I96" s="155"/>
      <c r="J96" s="155">
        <f>ROUND(I96*H96,0)</f>
        <v>0</v>
      </c>
      <c r="K96" s="152" t="s">
        <v>397</v>
      </c>
      <c r="L96" s="35"/>
      <c r="M96" s="156" t="s">
        <v>5</v>
      </c>
      <c r="N96" s="157" t="s">
        <v>36</v>
      </c>
      <c r="O96" s="158">
        <v>1.6E-2</v>
      </c>
      <c r="P96" s="158">
        <f>O96*H96</f>
        <v>103.696</v>
      </c>
      <c r="Q96" s="158">
        <v>1.1875000000000001E-5</v>
      </c>
      <c r="R96" s="158">
        <f>Q96*H96</f>
        <v>7.6961874999999999E-2</v>
      </c>
      <c r="S96" s="158">
        <v>0</v>
      </c>
      <c r="T96" s="159">
        <f>S96*H96</f>
        <v>0</v>
      </c>
      <c r="AR96" s="21" t="s">
        <v>118</v>
      </c>
      <c r="AT96" s="21" t="s">
        <v>116</v>
      </c>
      <c r="AU96" s="21" t="s">
        <v>73</v>
      </c>
      <c r="AY96" s="21" t="s">
        <v>113</v>
      </c>
      <c r="BE96" s="160">
        <f>IF(N96="základní",J96,0)</f>
        <v>0</v>
      </c>
      <c r="BF96" s="160">
        <f>IF(N96="snížená",J96,0)</f>
        <v>0</v>
      </c>
      <c r="BG96" s="160">
        <f>IF(N96="zákl. přenesená",J96,0)</f>
        <v>0</v>
      </c>
      <c r="BH96" s="160">
        <f>IF(N96="sníž. přenesená",J96,0)</f>
        <v>0</v>
      </c>
      <c r="BI96" s="160">
        <f>IF(N96="nulová",J96,0)</f>
        <v>0</v>
      </c>
      <c r="BJ96" s="21" t="s">
        <v>11</v>
      </c>
      <c r="BK96" s="160">
        <f>ROUND(I96*H96,0)</f>
        <v>0</v>
      </c>
      <c r="BL96" s="21" t="s">
        <v>118</v>
      </c>
      <c r="BM96" s="21" t="s">
        <v>130</v>
      </c>
    </row>
    <row r="97" spans="2:65" s="1" customFormat="1" ht="16.5" customHeight="1">
      <c r="B97" s="149"/>
      <c r="C97" s="150">
        <v>7</v>
      </c>
      <c r="D97" s="150" t="s">
        <v>116</v>
      </c>
      <c r="E97" s="151" t="s">
        <v>131</v>
      </c>
      <c r="F97" s="152" t="s">
        <v>132</v>
      </c>
      <c r="G97" s="153" t="s">
        <v>117</v>
      </c>
      <c r="H97" s="154">
        <v>6481</v>
      </c>
      <c r="I97" s="155"/>
      <c r="J97" s="155">
        <f>ROUND(I97*H97,0)</f>
        <v>0</v>
      </c>
      <c r="K97" s="152" t="s">
        <v>397</v>
      </c>
      <c r="L97" s="35"/>
      <c r="M97" s="156" t="s">
        <v>5</v>
      </c>
      <c r="N97" s="157" t="s">
        <v>36</v>
      </c>
      <c r="O97" s="158">
        <v>1.4E-2</v>
      </c>
      <c r="P97" s="158">
        <f>O97*H97</f>
        <v>90.734000000000009</v>
      </c>
      <c r="Q97" s="158">
        <v>0</v>
      </c>
      <c r="R97" s="158">
        <f>Q97*H97</f>
        <v>0</v>
      </c>
      <c r="S97" s="158">
        <v>0</v>
      </c>
      <c r="T97" s="159">
        <f>S97*H97</f>
        <v>0</v>
      </c>
      <c r="AR97" s="21" t="s">
        <v>118</v>
      </c>
      <c r="AT97" s="21" t="s">
        <v>116</v>
      </c>
      <c r="AU97" s="21" t="s">
        <v>73</v>
      </c>
      <c r="AY97" s="21" t="s">
        <v>113</v>
      </c>
      <c r="BE97" s="160">
        <f>IF(N97="základní",J97,0)</f>
        <v>0</v>
      </c>
      <c r="BF97" s="160">
        <f>IF(N97="snížená",J97,0)</f>
        <v>0</v>
      </c>
      <c r="BG97" s="160">
        <f>IF(N97="zákl. přenesená",J97,0)</f>
        <v>0</v>
      </c>
      <c r="BH97" s="160">
        <f>IF(N97="sníž. přenesená",J97,0)</f>
        <v>0</v>
      </c>
      <c r="BI97" s="160">
        <f>IF(N97="nulová",J97,0)</f>
        <v>0</v>
      </c>
      <c r="BJ97" s="21" t="s">
        <v>11</v>
      </c>
      <c r="BK97" s="160">
        <f>ROUND(I97*H97,0)</f>
        <v>0</v>
      </c>
      <c r="BL97" s="21" t="s">
        <v>118</v>
      </c>
      <c r="BM97" s="21" t="s">
        <v>133</v>
      </c>
    </row>
    <row r="98" spans="2:65" s="1" customFormat="1" ht="16.5" customHeight="1">
      <c r="B98" s="149"/>
      <c r="C98" s="150">
        <v>8</v>
      </c>
      <c r="D98" s="150" t="s">
        <v>116</v>
      </c>
      <c r="E98" s="151" t="s">
        <v>134</v>
      </c>
      <c r="F98" s="152" t="s">
        <v>135</v>
      </c>
      <c r="G98" s="153" t="s">
        <v>117</v>
      </c>
      <c r="H98" s="154">
        <v>33180</v>
      </c>
      <c r="I98" s="155"/>
      <c r="J98" s="155">
        <f>ROUND(I98*H98,0)</f>
        <v>0</v>
      </c>
      <c r="K98" s="152" t="s">
        <v>397</v>
      </c>
      <c r="L98" s="35"/>
      <c r="M98" s="156" t="s">
        <v>5</v>
      </c>
      <c r="N98" s="157" t="s">
        <v>36</v>
      </c>
      <c r="O98" s="158">
        <v>2.4E-2</v>
      </c>
      <c r="P98" s="158">
        <f>O98*H98</f>
        <v>796.32</v>
      </c>
      <c r="Q98" s="158">
        <v>1.33E-5</v>
      </c>
      <c r="R98" s="158">
        <f>Q98*H98</f>
        <v>0.44129399999999996</v>
      </c>
      <c r="S98" s="158">
        <v>0</v>
      </c>
      <c r="T98" s="159">
        <f>S98*H98</f>
        <v>0</v>
      </c>
      <c r="AR98" s="21" t="s">
        <v>118</v>
      </c>
      <c r="AT98" s="21" t="s">
        <v>116</v>
      </c>
      <c r="AU98" s="21" t="s">
        <v>73</v>
      </c>
      <c r="AY98" s="21" t="s">
        <v>113</v>
      </c>
      <c r="BE98" s="160">
        <f>IF(N98="základní",J98,0)</f>
        <v>0</v>
      </c>
      <c r="BF98" s="160">
        <f>IF(N98="snížená",J98,0)</f>
        <v>0</v>
      </c>
      <c r="BG98" s="160">
        <f>IF(N98="zákl. přenesená",J98,0)</f>
        <v>0</v>
      </c>
      <c r="BH98" s="160">
        <f>IF(N98="sníž. přenesená",J98,0)</f>
        <v>0</v>
      </c>
      <c r="BI98" s="160">
        <f>IF(N98="nulová",J98,0)</f>
        <v>0</v>
      </c>
      <c r="BJ98" s="21" t="s">
        <v>11</v>
      </c>
      <c r="BK98" s="160">
        <f>ROUND(I98*H98,0)</f>
        <v>0</v>
      </c>
      <c r="BL98" s="21" t="s">
        <v>118</v>
      </c>
      <c r="BM98" s="21" t="s">
        <v>136</v>
      </c>
    </row>
    <row r="99" spans="2:65" s="1" customFormat="1" ht="16.5" customHeight="1">
      <c r="B99" s="149"/>
      <c r="C99" s="150">
        <v>9</v>
      </c>
      <c r="D99" s="150" t="s">
        <v>116</v>
      </c>
      <c r="E99" s="151" t="s">
        <v>137</v>
      </c>
      <c r="F99" s="152" t="s">
        <v>138</v>
      </c>
      <c r="G99" s="153" t="s">
        <v>117</v>
      </c>
      <c r="H99" s="154">
        <v>1060.6400000000001</v>
      </c>
      <c r="I99" s="155"/>
      <c r="J99" s="155">
        <f>ROUND(I99*H99,0)</f>
        <v>0</v>
      </c>
      <c r="K99" s="152" t="s">
        <v>397</v>
      </c>
      <c r="L99" s="35"/>
      <c r="M99" s="156" t="s">
        <v>5</v>
      </c>
      <c r="N99" s="157" t="s">
        <v>36</v>
      </c>
      <c r="O99" s="158">
        <v>0.503</v>
      </c>
      <c r="P99" s="158">
        <f>O99*H99</f>
        <v>533.50192000000004</v>
      </c>
      <c r="Q99" s="158">
        <v>0</v>
      </c>
      <c r="R99" s="158">
        <f>Q99*H99</f>
        <v>0</v>
      </c>
      <c r="S99" s="158">
        <v>5.3999999999999999E-2</v>
      </c>
      <c r="T99" s="159">
        <f>S99*H99</f>
        <v>57.274560000000008</v>
      </c>
      <c r="AR99" s="21" t="s">
        <v>118</v>
      </c>
      <c r="AT99" s="21" t="s">
        <v>116</v>
      </c>
      <c r="AU99" s="21" t="s">
        <v>73</v>
      </c>
      <c r="AY99" s="21" t="s">
        <v>113</v>
      </c>
      <c r="BE99" s="160">
        <f>IF(N99="základní",J99,0)</f>
        <v>0</v>
      </c>
      <c r="BF99" s="160">
        <f>IF(N99="snížená",J99,0)</f>
        <v>0</v>
      </c>
      <c r="BG99" s="160">
        <f>IF(N99="zákl. přenesená",J99,0)</f>
        <v>0</v>
      </c>
      <c r="BH99" s="160">
        <f>IF(N99="sníž. přenesená",J99,0)</f>
        <v>0</v>
      </c>
      <c r="BI99" s="160">
        <f>IF(N99="nulová",J99,0)</f>
        <v>0</v>
      </c>
      <c r="BJ99" s="21" t="s">
        <v>11</v>
      </c>
      <c r="BK99" s="160">
        <f>ROUND(I99*H99,0)</f>
        <v>0</v>
      </c>
      <c r="BL99" s="21" t="s">
        <v>118</v>
      </c>
      <c r="BM99" s="21" t="s">
        <v>139</v>
      </c>
    </row>
    <row r="100" spans="2:65" s="10" customFormat="1" ht="29.85" customHeight="1">
      <c r="B100" s="137"/>
      <c r="D100" s="138" t="s">
        <v>64</v>
      </c>
      <c r="E100" s="147" t="s">
        <v>140</v>
      </c>
      <c r="F100" s="147" t="s">
        <v>141</v>
      </c>
      <c r="J100" s="148">
        <f>+SUM(J101:J104)</f>
        <v>0</v>
      </c>
      <c r="L100" s="137"/>
      <c r="M100" s="141"/>
      <c r="N100" s="142"/>
      <c r="O100" s="142"/>
      <c r="P100" s="143">
        <f>SUM(P101:P104)</f>
        <v>578.98474499999986</v>
      </c>
      <c r="Q100" s="142"/>
      <c r="R100" s="143">
        <f>SUM(R101:R104)</f>
        <v>0</v>
      </c>
      <c r="S100" s="142"/>
      <c r="T100" s="144">
        <f>SUM(T101:T104)</f>
        <v>0</v>
      </c>
      <c r="AR100" s="138" t="s">
        <v>11</v>
      </c>
      <c r="AT100" s="145" t="s">
        <v>64</v>
      </c>
      <c r="AU100" s="145" t="s">
        <v>11</v>
      </c>
      <c r="AY100" s="138" t="s">
        <v>113</v>
      </c>
      <c r="BK100" s="146">
        <f>SUM(BK101:BK104)</f>
        <v>0</v>
      </c>
    </row>
    <row r="101" spans="2:65" s="1" customFormat="1" ht="25.5" customHeight="1">
      <c r="B101" s="149"/>
      <c r="C101" s="150">
        <v>10</v>
      </c>
      <c r="D101" s="150" t="s">
        <v>116</v>
      </c>
      <c r="E101" s="151" t="s">
        <v>142</v>
      </c>
      <c r="F101" s="152" t="s">
        <v>143</v>
      </c>
      <c r="G101" s="153" t="s">
        <v>144</v>
      </c>
      <c r="H101" s="154">
        <v>62.356999999999999</v>
      </c>
      <c r="I101" s="155"/>
      <c r="J101" s="155">
        <f>ROUND(I101*H101,0)</f>
        <v>0</v>
      </c>
      <c r="K101" s="152" t="s">
        <v>397</v>
      </c>
      <c r="L101" s="35"/>
      <c r="M101" s="156" t="s">
        <v>5</v>
      </c>
      <c r="N101" s="157" t="s">
        <v>36</v>
      </c>
      <c r="O101" s="158">
        <v>9.1</v>
      </c>
      <c r="P101" s="158">
        <f>O101*H101</f>
        <v>567.44869999999992</v>
      </c>
      <c r="Q101" s="158">
        <v>0</v>
      </c>
      <c r="R101" s="158">
        <f>Q101*H101</f>
        <v>0</v>
      </c>
      <c r="S101" s="158">
        <v>0</v>
      </c>
      <c r="T101" s="159">
        <f>S101*H101</f>
        <v>0</v>
      </c>
      <c r="AR101" s="21" t="s">
        <v>118</v>
      </c>
      <c r="AT101" s="21" t="s">
        <v>116</v>
      </c>
      <c r="AU101" s="21" t="s">
        <v>73</v>
      </c>
      <c r="AY101" s="21" t="s">
        <v>113</v>
      </c>
      <c r="BE101" s="160">
        <f>IF(N101="základní",J101,0)</f>
        <v>0</v>
      </c>
      <c r="BF101" s="160">
        <f>IF(N101="snížená",J101,0)</f>
        <v>0</v>
      </c>
      <c r="BG101" s="160">
        <f>IF(N101="zákl. přenesená",J101,0)</f>
        <v>0</v>
      </c>
      <c r="BH101" s="160">
        <f>IF(N101="sníž. přenesená",J101,0)</f>
        <v>0</v>
      </c>
      <c r="BI101" s="160">
        <f>IF(N101="nulová",J101,0)</f>
        <v>0</v>
      </c>
      <c r="BJ101" s="21" t="s">
        <v>11</v>
      </c>
      <c r="BK101" s="160">
        <f>ROUND(I101*H101,0)</f>
        <v>0</v>
      </c>
      <c r="BL101" s="21" t="s">
        <v>118</v>
      </c>
      <c r="BM101" s="21" t="s">
        <v>145</v>
      </c>
    </row>
    <row r="102" spans="2:65" s="1" customFormat="1" ht="25.5" customHeight="1">
      <c r="B102" s="149"/>
      <c r="C102" s="150">
        <v>11</v>
      </c>
      <c r="D102" s="150" t="s">
        <v>116</v>
      </c>
      <c r="E102" s="151" t="s">
        <v>146</v>
      </c>
      <c r="F102" s="152" t="s">
        <v>147</v>
      </c>
      <c r="G102" s="153" t="s">
        <v>144</v>
      </c>
      <c r="H102" s="154">
        <v>62.356999999999999</v>
      </c>
      <c r="I102" s="155"/>
      <c r="J102" s="155">
        <f>ROUND(I102*H102,0)</f>
        <v>0</v>
      </c>
      <c r="K102" s="152" t="s">
        <v>397</v>
      </c>
      <c r="L102" s="35"/>
      <c r="M102" s="156" t="s">
        <v>5</v>
      </c>
      <c r="N102" s="157" t="s">
        <v>36</v>
      </c>
      <c r="O102" s="158">
        <v>0.125</v>
      </c>
      <c r="P102" s="158">
        <f>O102*H102</f>
        <v>7.7946249999999999</v>
      </c>
      <c r="Q102" s="158">
        <v>0</v>
      </c>
      <c r="R102" s="158">
        <f>Q102*H102</f>
        <v>0</v>
      </c>
      <c r="S102" s="158">
        <v>0</v>
      </c>
      <c r="T102" s="159">
        <f>S102*H102</f>
        <v>0</v>
      </c>
      <c r="AR102" s="21" t="s">
        <v>118</v>
      </c>
      <c r="AT102" s="21" t="s">
        <v>116</v>
      </c>
      <c r="AU102" s="21" t="s">
        <v>73</v>
      </c>
      <c r="AY102" s="21" t="s">
        <v>113</v>
      </c>
      <c r="BE102" s="160">
        <f>IF(N102="základní",J102,0)</f>
        <v>0</v>
      </c>
      <c r="BF102" s="160">
        <f>IF(N102="snížená",J102,0)</f>
        <v>0</v>
      </c>
      <c r="BG102" s="160">
        <f>IF(N102="zákl. přenesená",J102,0)</f>
        <v>0</v>
      </c>
      <c r="BH102" s="160">
        <f>IF(N102="sníž. přenesená",J102,0)</f>
        <v>0</v>
      </c>
      <c r="BI102" s="160">
        <f>IF(N102="nulová",J102,0)</f>
        <v>0</v>
      </c>
      <c r="BJ102" s="21" t="s">
        <v>11</v>
      </c>
      <c r="BK102" s="160">
        <f>ROUND(I102*H102,0)</f>
        <v>0</v>
      </c>
      <c r="BL102" s="21" t="s">
        <v>118</v>
      </c>
      <c r="BM102" s="21" t="s">
        <v>148</v>
      </c>
    </row>
    <row r="103" spans="2:65" s="1" customFormat="1" ht="25.5" customHeight="1">
      <c r="B103" s="149"/>
      <c r="C103" s="150">
        <v>12</v>
      </c>
      <c r="D103" s="150" t="s">
        <v>116</v>
      </c>
      <c r="E103" s="151" t="s">
        <v>149</v>
      </c>
      <c r="F103" s="152" t="s">
        <v>150</v>
      </c>
      <c r="G103" s="153" t="s">
        <v>144</v>
      </c>
      <c r="H103" s="154">
        <v>623.57000000000005</v>
      </c>
      <c r="I103" s="155"/>
      <c r="J103" s="155">
        <f>ROUND(I103*H103,0)</f>
        <v>0</v>
      </c>
      <c r="K103" s="152" t="s">
        <v>397</v>
      </c>
      <c r="L103" s="35"/>
      <c r="M103" s="156" t="s">
        <v>5</v>
      </c>
      <c r="N103" s="157" t="s">
        <v>36</v>
      </c>
      <c r="O103" s="158">
        <v>6.0000000000000001E-3</v>
      </c>
      <c r="P103" s="158">
        <f>O103*H103</f>
        <v>3.7414200000000002</v>
      </c>
      <c r="Q103" s="158">
        <v>0</v>
      </c>
      <c r="R103" s="158">
        <f>Q103*H103</f>
        <v>0</v>
      </c>
      <c r="S103" s="158">
        <v>0</v>
      </c>
      <c r="T103" s="159">
        <f>S103*H103</f>
        <v>0</v>
      </c>
      <c r="AR103" s="21" t="s">
        <v>118</v>
      </c>
      <c r="AT103" s="21" t="s">
        <v>116</v>
      </c>
      <c r="AU103" s="21" t="s">
        <v>73</v>
      </c>
      <c r="AY103" s="21" t="s">
        <v>113</v>
      </c>
      <c r="BE103" s="160">
        <f>IF(N103="základní",J103,0)</f>
        <v>0</v>
      </c>
      <c r="BF103" s="160">
        <f>IF(N103="snížená",J103,0)</f>
        <v>0</v>
      </c>
      <c r="BG103" s="160">
        <f>IF(N103="zákl. přenesená",J103,0)</f>
        <v>0</v>
      </c>
      <c r="BH103" s="160">
        <f>IF(N103="sníž. přenesená",J103,0)</f>
        <v>0</v>
      </c>
      <c r="BI103" s="160">
        <f>IF(N103="nulová",J103,0)</f>
        <v>0</v>
      </c>
      <c r="BJ103" s="21" t="s">
        <v>11</v>
      </c>
      <c r="BK103" s="160">
        <f>ROUND(I103*H103,0)</f>
        <v>0</v>
      </c>
      <c r="BL103" s="21" t="s">
        <v>118</v>
      </c>
      <c r="BM103" s="21" t="s">
        <v>151</v>
      </c>
    </row>
    <row r="104" spans="2:65" s="1" customFormat="1" ht="16.5" customHeight="1">
      <c r="B104" s="149"/>
      <c r="C104" s="150">
        <v>13</v>
      </c>
      <c r="D104" s="150" t="s">
        <v>116</v>
      </c>
      <c r="E104" s="151" t="s">
        <v>153</v>
      </c>
      <c r="F104" s="152" t="s">
        <v>154</v>
      </c>
      <c r="G104" s="153" t="s">
        <v>144</v>
      </c>
      <c r="H104" s="154">
        <v>62.356999999999999</v>
      </c>
      <c r="I104" s="155"/>
      <c r="J104" s="155">
        <f>ROUND(I104*H104,0)</f>
        <v>0</v>
      </c>
      <c r="K104" s="152" t="s">
        <v>397</v>
      </c>
      <c r="L104" s="35"/>
      <c r="M104" s="156" t="s">
        <v>5</v>
      </c>
      <c r="N104" s="157" t="s">
        <v>36</v>
      </c>
      <c r="O104" s="158">
        <v>0</v>
      </c>
      <c r="P104" s="158">
        <f>O104*H104</f>
        <v>0</v>
      </c>
      <c r="Q104" s="158">
        <v>0</v>
      </c>
      <c r="R104" s="158">
        <f>Q104*H104</f>
        <v>0</v>
      </c>
      <c r="S104" s="158">
        <v>0</v>
      </c>
      <c r="T104" s="159">
        <f>S104*H104</f>
        <v>0</v>
      </c>
      <c r="AR104" s="21" t="s">
        <v>118</v>
      </c>
      <c r="AT104" s="21" t="s">
        <v>116</v>
      </c>
      <c r="AU104" s="21" t="s">
        <v>73</v>
      </c>
      <c r="AY104" s="21" t="s">
        <v>113</v>
      </c>
      <c r="BE104" s="160">
        <f>IF(N104="základní",J104,0)</f>
        <v>0</v>
      </c>
      <c r="BF104" s="160">
        <f>IF(N104="snížená",J104,0)</f>
        <v>0</v>
      </c>
      <c r="BG104" s="160">
        <f>IF(N104="zákl. přenesená",J104,0)</f>
        <v>0</v>
      </c>
      <c r="BH104" s="160">
        <f>IF(N104="sníž. přenesená",J104,0)</f>
        <v>0</v>
      </c>
      <c r="BI104" s="160">
        <f>IF(N104="nulová",J104,0)</f>
        <v>0</v>
      </c>
      <c r="BJ104" s="21" t="s">
        <v>11</v>
      </c>
      <c r="BK104" s="160">
        <f>ROUND(I104*H104,0)</f>
        <v>0</v>
      </c>
      <c r="BL104" s="21" t="s">
        <v>118</v>
      </c>
      <c r="BM104" s="21" t="s">
        <v>155</v>
      </c>
    </row>
    <row r="105" spans="2:65" s="10" customFormat="1" ht="29.85" customHeight="1">
      <c r="B105" s="137"/>
      <c r="D105" s="138" t="s">
        <v>64</v>
      </c>
      <c r="E105" s="147" t="s">
        <v>156</v>
      </c>
      <c r="F105" s="147" t="s">
        <v>157</v>
      </c>
      <c r="J105" s="148">
        <f>BK105</f>
        <v>0</v>
      </c>
      <c r="L105" s="137"/>
      <c r="M105" s="141"/>
      <c r="N105" s="142"/>
      <c r="O105" s="142"/>
      <c r="P105" s="143">
        <f>P106</f>
        <v>46.970760000000006</v>
      </c>
      <c r="Q105" s="142"/>
      <c r="R105" s="143">
        <f>R106</f>
        <v>0</v>
      </c>
      <c r="S105" s="142"/>
      <c r="T105" s="144">
        <f>T106</f>
        <v>0</v>
      </c>
      <c r="AR105" s="138" t="s">
        <v>11</v>
      </c>
      <c r="AT105" s="145" t="s">
        <v>64</v>
      </c>
      <c r="AU105" s="145" t="s">
        <v>11</v>
      </c>
      <c r="AY105" s="138" t="s">
        <v>113</v>
      </c>
      <c r="BK105" s="146">
        <f>BK106</f>
        <v>0</v>
      </c>
    </row>
    <row r="106" spans="2:65" s="1" customFormat="1" ht="16.5" customHeight="1">
      <c r="B106" s="149"/>
      <c r="C106" s="150">
        <v>14</v>
      </c>
      <c r="D106" s="150" t="s">
        <v>116</v>
      </c>
      <c r="E106" s="151" t="s">
        <v>158</v>
      </c>
      <c r="F106" s="152" t="s">
        <v>159</v>
      </c>
      <c r="G106" s="153" t="s">
        <v>144</v>
      </c>
      <c r="H106" s="154">
        <v>10.579000000000001</v>
      </c>
      <c r="I106" s="155"/>
      <c r="J106" s="155">
        <f>ROUND(I106*H106,0)</f>
        <v>0</v>
      </c>
      <c r="K106" s="152" t="s">
        <v>397</v>
      </c>
      <c r="L106" s="35"/>
      <c r="M106" s="156" t="s">
        <v>5</v>
      </c>
      <c r="N106" s="157" t="s">
        <v>36</v>
      </c>
      <c r="O106" s="158">
        <v>4.4400000000000004</v>
      </c>
      <c r="P106" s="158">
        <f>O106*H106</f>
        <v>46.970760000000006</v>
      </c>
      <c r="Q106" s="158">
        <v>0</v>
      </c>
      <c r="R106" s="158">
        <f>Q106*H106</f>
        <v>0</v>
      </c>
      <c r="S106" s="158">
        <v>0</v>
      </c>
      <c r="T106" s="159">
        <f>S106*H106</f>
        <v>0</v>
      </c>
      <c r="AR106" s="21" t="s">
        <v>118</v>
      </c>
      <c r="AT106" s="21" t="s">
        <v>116</v>
      </c>
      <c r="AU106" s="21" t="s">
        <v>73</v>
      </c>
      <c r="AY106" s="21" t="s">
        <v>113</v>
      </c>
      <c r="BE106" s="160">
        <f>IF(N106="základní",J106,0)</f>
        <v>0</v>
      </c>
      <c r="BF106" s="160">
        <f>IF(N106="snížená",J106,0)</f>
        <v>0</v>
      </c>
      <c r="BG106" s="160">
        <f>IF(N106="zákl. přenesená",J106,0)</f>
        <v>0</v>
      </c>
      <c r="BH106" s="160">
        <f>IF(N106="sníž. přenesená",J106,0)</f>
        <v>0</v>
      </c>
      <c r="BI106" s="160">
        <f>IF(N106="nulová",J106,0)</f>
        <v>0</v>
      </c>
      <c r="BJ106" s="21" t="s">
        <v>11</v>
      </c>
      <c r="BK106" s="160">
        <f>ROUND(I106*H106,0)</f>
        <v>0</v>
      </c>
      <c r="BL106" s="21" t="s">
        <v>118</v>
      </c>
      <c r="BM106" s="21" t="s">
        <v>160</v>
      </c>
    </row>
    <row r="107" spans="2:65" s="10" customFormat="1" ht="37.35" customHeight="1">
      <c r="B107" s="137"/>
      <c r="D107" s="138" t="s">
        <v>64</v>
      </c>
      <c r="E107" s="139" t="s">
        <v>161</v>
      </c>
      <c r="F107" s="139" t="s">
        <v>162</v>
      </c>
      <c r="J107" s="140">
        <f>+J108+J117+J158+J167+J171</f>
        <v>0</v>
      </c>
      <c r="L107" s="137"/>
      <c r="M107" s="141"/>
      <c r="N107" s="142"/>
      <c r="O107" s="142"/>
      <c r="P107" s="143">
        <f>P108+P117</f>
        <v>4427.5313020000003</v>
      </c>
      <c r="Q107" s="142"/>
      <c r="R107" s="143">
        <f>R108+R117</f>
        <v>14.341670367699999</v>
      </c>
      <c r="S107" s="142"/>
      <c r="T107" s="144">
        <f>T108+T117</f>
        <v>2.3018239999999999</v>
      </c>
      <c r="AR107" s="138" t="s">
        <v>73</v>
      </c>
      <c r="AT107" s="145" t="s">
        <v>64</v>
      </c>
      <c r="AU107" s="145" t="s">
        <v>65</v>
      </c>
      <c r="AY107" s="138" t="s">
        <v>113</v>
      </c>
      <c r="BK107" s="146">
        <f>BK108+BK117</f>
        <v>0</v>
      </c>
    </row>
    <row r="108" spans="2:65" s="10" customFormat="1" ht="19.899999999999999" customHeight="1">
      <c r="B108" s="137"/>
      <c r="D108" s="138" t="s">
        <v>64</v>
      </c>
      <c r="E108" s="147" t="s">
        <v>163</v>
      </c>
      <c r="F108" s="147" t="s">
        <v>164</v>
      </c>
      <c r="J108" s="148">
        <f>+SUM(J109:J116)</f>
        <v>0</v>
      </c>
      <c r="L108" s="137"/>
      <c r="M108" s="141"/>
      <c r="N108" s="142"/>
      <c r="O108" s="142"/>
      <c r="P108" s="143">
        <f>SUM(P109:P116)</f>
        <v>2124.1304319999999</v>
      </c>
      <c r="Q108" s="142"/>
      <c r="R108" s="143">
        <f>SUM(R109:R116)</f>
        <v>0.38979656319999995</v>
      </c>
      <c r="S108" s="142"/>
      <c r="T108" s="144">
        <f>SUM(T109:T116)</f>
        <v>0.32932400000000001</v>
      </c>
      <c r="AR108" s="138" t="s">
        <v>73</v>
      </c>
      <c r="AT108" s="145" t="s">
        <v>64</v>
      </c>
      <c r="AU108" s="145" t="s">
        <v>11</v>
      </c>
      <c r="AY108" s="138" t="s">
        <v>113</v>
      </c>
      <c r="BK108" s="146">
        <f>SUM(BK109:BK116)</f>
        <v>0</v>
      </c>
    </row>
    <row r="109" spans="2:65" s="1" customFormat="1" ht="16.5" customHeight="1">
      <c r="B109" s="149"/>
      <c r="C109" s="150">
        <v>15</v>
      </c>
      <c r="D109" s="150" t="s">
        <v>116</v>
      </c>
      <c r="E109" s="151" t="s">
        <v>166</v>
      </c>
      <c r="F109" s="152" t="s">
        <v>167</v>
      </c>
      <c r="G109" s="153" t="s">
        <v>123</v>
      </c>
      <c r="H109" s="154">
        <v>197.2</v>
      </c>
      <c r="I109" s="155"/>
      <c r="J109" s="155">
        <f>ROUND(I109*H109,0)</f>
        <v>0</v>
      </c>
      <c r="K109" s="152" t="s">
        <v>397</v>
      </c>
      <c r="L109" s="35"/>
      <c r="M109" s="156" t="s">
        <v>5</v>
      </c>
      <c r="N109" s="157" t="s">
        <v>36</v>
      </c>
      <c r="O109" s="158">
        <v>0.19500000000000001</v>
      </c>
      <c r="P109" s="158">
        <f>O109*H109</f>
        <v>38.454000000000001</v>
      </c>
      <c r="Q109" s="158">
        <v>0</v>
      </c>
      <c r="R109" s="158">
        <f>Q109*H109</f>
        <v>0</v>
      </c>
      <c r="S109" s="158">
        <v>1.67E-3</v>
      </c>
      <c r="T109" s="159">
        <f>S109*H109</f>
        <v>0.32932400000000001</v>
      </c>
      <c r="AR109" s="21" t="s">
        <v>165</v>
      </c>
      <c r="AT109" s="21" t="s">
        <v>116</v>
      </c>
      <c r="AU109" s="21" t="s">
        <v>73</v>
      </c>
      <c r="AY109" s="21" t="s">
        <v>113</v>
      </c>
      <c r="BE109" s="160">
        <f>IF(N109="základní",J109,0)</f>
        <v>0</v>
      </c>
      <c r="BF109" s="160">
        <f>IF(N109="snížená",J109,0)</f>
        <v>0</v>
      </c>
      <c r="BG109" s="160">
        <f>IF(N109="zákl. přenesená",J109,0)</f>
        <v>0</v>
      </c>
      <c r="BH109" s="160">
        <f>IF(N109="sníž. přenesená",J109,0)</f>
        <v>0</v>
      </c>
      <c r="BI109" s="160">
        <f>IF(N109="nulová",J109,0)</f>
        <v>0</v>
      </c>
      <c r="BJ109" s="21" t="s">
        <v>11</v>
      </c>
      <c r="BK109" s="160">
        <f>ROUND(I109*H109,0)</f>
        <v>0</v>
      </c>
      <c r="BL109" s="21" t="s">
        <v>165</v>
      </c>
      <c r="BM109" s="21" t="s">
        <v>168</v>
      </c>
    </row>
    <row r="110" spans="2:65" s="11" customFormat="1">
      <c r="B110" s="170"/>
      <c r="D110" s="171" t="s">
        <v>152</v>
      </c>
      <c r="F110" s="172" t="s">
        <v>417</v>
      </c>
      <c r="H110" s="173">
        <v>197.2</v>
      </c>
      <c r="L110" s="170"/>
      <c r="M110" s="174"/>
      <c r="N110" s="175"/>
      <c r="O110" s="175"/>
      <c r="P110" s="175"/>
      <c r="Q110" s="175"/>
      <c r="R110" s="175"/>
      <c r="S110" s="175"/>
      <c r="T110" s="176"/>
      <c r="AT110" s="177" t="s">
        <v>152</v>
      </c>
      <c r="AU110" s="177" t="s">
        <v>73</v>
      </c>
      <c r="AV110" s="11" t="s">
        <v>73</v>
      </c>
      <c r="AW110" s="11" t="s">
        <v>6</v>
      </c>
      <c r="AX110" s="11" t="s">
        <v>11</v>
      </c>
      <c r="AY110" s="177" t="s">
        <v>113</v>
      </c>
    </row>
    <row r="111" spans="2:65" s="1" customFormat="1" ht="25.5" customHeight="1">
      <c r="B111" s="149"/>
      <c r="C111" s="150">
        <v>16</v>
      </c>
      <c r="D111" s="150" t="s">
        <v>116</v>
      </c>
      <c r="E111" s="151" t="s">
        <v>169</v>
      </c>
      <c r="F111" s="152" t="s">
        <v>483</v>
      </c>
      <c r="G111" s="153" t="s">
        <v>123</v>
      </c>
      <c r="H111" s="154">
        <v>197.2</v>
      </c>
      <c r="I111" s="155"/>
      <c r="J111" s="155">
        <f>ROUND(I111*H111,0)</f>
        <v>0</v>
      </c>
      <c r="K111" s="152" t="s">
        <v>397</v>
      </c>
      <c r="L111" s="35"/>
      <c r="M111" s="156" t="s">
        <v>5</v>
      </c>
      <c r="N111" s="157" t="s">
        <v>36</v>
      </c>
      <c r="O111" s="158">
        <v>0.33100000000000002</v>
      </c>
      <c r="P111" s="158">
        <f>O111*H111</f>
        <v>65.273200000000003</v>
      </c>
      <c r="Q111" s="158">
        <v>1.9766559999999998E-3</v>
      </c>
      <c r="R111" s="158">
        <f>Q111*H111</f>
        <v>0.38979656319999995</v>
      </c>
      <c r="S111" s="158">
        <v>0</v>
      </c>
      <c r="T111" s="159">
        <f>S111*H111</f>
        <v>0</v>
      </c>
      <c r="AR111" s="21" t="s">
        <v>165</v>
      </c>
      <c r="AT111" s="21" t="s">
        <v>116</v>
      </c>
      <c r="AU111" s="21" t="s">
        <v>73</v>
      </c>
      <c r="AY111" s="21" t="s">
        <v>113</v>
      </c>
      <c r="BE111" s="160">
        <f>IF(N111="základní",J111,0)</f>
        <v>0</v>
      </c>
      <c r="BF111" s="160">
        <f>IF(N111="snížená",J111,0)</f>
        <v>0</v>
      </c>
      <c r="BG111" s="160">
        <f>IF(N111="zákl. přenesená",J111,0)</f>
        <v>0</v>
      </c>
      <c r="BH111" s="160">
        <f>IF(N111="sníž. přenesená",J111,0)</f>
        <v>0</v>
      </c>
      <c r="BI111" s="160">
        <f>IF(N111="nulová",J111,0)</f>
        <v>0</v>
      </c>
      <c r="BJ111" s="21" t="s">
        <v>11</v>
      </c>
      <c r="BK111" s="160">
        <f>ROUND(I111*H111,0)</f>
        <v>0</v>
      </c>
      <c r="BL111" s="21" t="s">
        <v>165</v>
      </c>
      <c r="BM111" s="21" t="s">
        <v>170</v>
      </c>
    </row>
    <row r="112" spans="2:65" s="11" customFormat="1">
      <c r="B112" s="170"/>
      <c r="D112" s="171" t="s">
        <v>152</v>
      </c>
      <c r="F112" s="172" t="s">
        <v>417</v>
      </c>
      <c r="H112" s="173">
        <v>197.2</v>
      </c>
      <c r="L112" s="170"/>
      <c r="M112" s="174"/>
      <c r="N112" s="175"/>
      <c r="O112" s="175"/>
      <c r="P112" s="175"/>
      <c r="Q112" s="175"/>
      <c r="R112" s="175"/>
      <c r="S112" s="175"/>
      <c r="T112" s="176"/>
      <c r="AT112" s="177" t="s">
        <v>152</v>
      </c>
      <c r="AU112" s="177" t="s">
        <v>73</v>
      </c>
      <c r="AV112" s="11" t="s">
        <v>73</v>
      </c>
      <c r="AW112" s="11" t="s">
        <v>6</v>
      </c>
      <c r="AX112" s="11" t="s">
        <v>11</v>
      </c>
      <c r="AY112" s="177" t="s">
        <v>113</v>
      </c>
    </row>
    <row r="113" spans="2:65" s="256" customFormat="1" ht="29.25" customHeight="1">
      <c r="B113" s="149"/>
      <c r="C113" s="150">
        <v>17</v>
      </c>
      <c r="D113" s="150" t="s">
        <v>116</v>
      </c>
      <c r="E113" s="151" t="s">
        <v>418</v>
      </c>
      <c r="F113" s="152" t="s">
        <v>482</v>
      </c>
      <c r="G113" s="153" t="s">
        <v>123</v>
      </c>
      <c r="H113" s="154">
        <v>406.3</v>
      </c>
      <c r="I113" s="155"/>
      <c r="J113" s="155">
        <f>ROUND(I113*H113,0)</f>
        <v>0</v>
      </c>
      <c r="K113" s="152" t="s">
        <v>397</v>
      </c>
      <c r="L113" s="35"/>
      <c r="M113" s="156" t="s">
        <v>5</v>
      </c>
      <c r="N113" s="157" t="s">
        <v>36</v>
      </c>
      <c r="O113" s="158">
        <v>4.9470000000000001</v>
      </c>
      <c r="P113" s="158">
        <f>O113*H113</f>
        <v>2009.9661000000001</v>
      </c>
      <c r="Q113" s="158">
        <v>0</v>
      </c>
      <c r="R113" s="158">
        <f>Q113*H113</f>
        <v>0</v>
      </c>
      <c r="S113" s="158">
        <v>0</v>
      </c>
      <c r="T113" s="159">
        <f>S113*H113</f>
        <v>0</v>
      </c>
      <c r="AR113" s="21" t="s">
        <v>165</v>
      </c>
      <c r="AT113" s="21" t="s">
        <v>116</v>
      </c>
      <c r="AU113" s="21" t="s">
        <v>73</v>
      </c>
      <c r="AY113" s="21" t="s">
        <v>113</v>
      </c>
      <c r="BE113" s="160">
        <f>IF(N113="základní",J113,0)</f>
        <v>0</v>
      </c>
      <c r="BF113" s="160">
        <f>IF(N113="snížená",J113,0)</f>
        <v>0</v>
      </c>
      <c r="BG113" s="160">
        <f>IF(N113="zákl. přenesená",J113,0)</f>
        <v>0</v>
      </c>
      <c r="BH113" s="160">
        <f>IF(N113="sníž. přenesená",J113,0)</f>
        <v>0</v>
      </c>
      <c r="BI113" s="160">
        <f>IF(N113="nulová",J113,0)</f>
        <v>0</v>
      </c>
      <c r="BJ113" s="21" t="s">
        <v>11</v>
      </c>
      <c r="BK113" s="160">
        <f>ROUND(I113*H113,0)</f>
        <v>0</v>
      </c>
      <c r="BL113" s="21" t="s">
        <v>165</v>
      </c>
      <c r="BM113" s="21" t="s">
        <v>174</v>
      </c>
    </row>
    <row r="114" spans="2:65" s="11" customFormat="1">
      <c r="B114" s="170"/>
      <c r="D114" s="171" t="s">
        <v>152</v>
      </c>
      <c r="F114" s="172" t="s">
        <v>419</v>
      </c>
      <c r="H114" s="173">
        <v>406.3</v>
      </c>
      <c r="L114" s="170"/>
      <c r="M114" s="174"/>
      <c r="N114" s="175"/>
      <c r="O114" s="175"/>
      <c r="P114" s="175"/>
      <c r="Q114" s="175"/>
      <c r="R114" s="175"/>
      <c r="S114" s="175"/>
      <c r="T114" s="176"/>
      <c r="AT114" s="177" t="s">
        <v>152</v>
      </c>
      <c r="AU114" s="177" t="s">
        <v>73</v>
      </c>
      <c r="AV114" s="11" t="s">
        <v>73</v>
      </c>
      <c r="AW114" s="11" t="s">
        <v>6</v>
      </c>
      <c r="AX114" s="11" t="s">
        <v>11</v>
      </c>
      <c r="AY114" s="177" t="s">
        <v>113</v>
      </c>
    </row>
    <row r="115" spans="2:65" s="1" customFormat="1" ht="16.5" customHeight="1">
      <c r="B115" s="149"/>
      <c r="C115" s="150" t="s">
        <v>171</v>
      </c>
      <c r="D115" s="150" t="s">
        <v>116</v>
      </c>
      <c r="E115" s="151" t="s">
        <v>172</v>
      </c>
      <c r="F115" s="152" t="s">
        <v>173</v>
      </c>
      <c r="G115" s="153" t="s">
        <v>144</v>
      </c>
      <c r="H115" s="154">
        <v>1.3560000000000001</v>
      </c>
      <c r="I115" s="155"/>
      <c r="J115" s="155">
        <f>ROUND(I115*H115,0)</f>
        <v>0</v>
      </c>
      <c r="K115" s="152" t="s">
        <v>397</v>
      </c>
      <c r="L115" s="35"/>
      <c r="M115" s="156" t="s">
        <v>5</v>
      </c>
      <c r="N115" s="157" t="s">
        <v>36</v>
      </c>
      <c r="O115" s="158">
        <v>4.9470000000000001</v>
      </c>
      <c r="P115" s="158">
        <f>O115*H115</f>
        <v>6.7081320000000009</v>
      </c>
      <c r="Q115" s="158">
        <v>0</v>
      </c>
      <c r="R115" s="158">
        <f>Q115*H115</f>
        <v>0</v>
      </c>
      <c r="S115" s="158">
        <v>0</v>
      </c>
      <c r="T115" s="159">
        <f>S115*H115</f>
        <v>0</v>
      </c>
      <c r="AR115" s="21" t="s">
        <v>165</v>
      </c>
      <c r="AT115" s="21" t="s">
        <v>116</v>
      </c>
      <c r="AU115" s="21" t="s">
        <v>73</v>
      </c>
      <c r="AY115" s="21" t="s">
        <v>113</v>
      </c>
      <c r="BE115" s="160">
        <f>IF(N115="základní",J115,0)</f>
        <v>0</v>
      </c>
      <c r="BF115" s="160">
        <f>IF(N115="snížená",J115,0)</f>
        <v>0</v>
      </c>
      <c r="BG115" s="160">
        <f>IF(N115="zákl. přenesená",J115,0)</f>
        <v>0</v>
      </c>
      <c r="BH115" s="160">
        <f>IF(N115="sníž. přenesená",J115,0)</f>
        <v>0</v>
      </c>
      <c r="BI115" s="160">
        <f>IF(N115="nulová",J115,0)</f>
        <v>0</v>
      </c>
      <c r="BJ115" s="21" t="s">
        <v>11</v>
      </c>
      <c r="BK115" s="160">
        <f>ROUND(I115*H115,0)</f>
        <v>0</v>
      </c>
      <c r="BL115" s="21" t="s">
        <v>165</v>
      </c>
      <c r="BM115" s="21" t="s">
        <v>174</v>
      </c>
    </row>
    <row r="116" spans="2:65" s="1" customFormat="1" ht="16.5" customHeight="1">
      <c r="B116" s="149"/>
      <c r="C116" s="150" t="s">
        <v>175</v>
      </c>
      <c r="D116" s="150" t="s">
        <v>116</v>
      </c>
      <c r="E116" s="151" t="s">
        <v>176</v>
      </c>
      <c r="F116" s="152" t="s">
        <v>177</v>
      </c>
      <c r="G116" s="153" t="s">
        <v>144</v>
      </c>
      <c r="H116" s="154">
        <v>1.3560000000000001</v>
      </c>
      <c r="I116" s="155"/>
      <c r="J116" s="155">
        <f>ROUND(I116*H116,0)</f>
        <v>0</v>
      </c>
      <c r="K116" s="152" t="s">
        <v>397</v>
      </c>
      <c r="L116" s="35"/>
      <c r="M116" s="156" t="s">
        <v>5</v>
      </c>
      <c r="N116" s="157" t="s">
        <v>36</v>
      </c>
      <c r="O116" s="158">
        <v>2.75</v>
      </c>
      <c r="P116" s="158">
        <f>O116*H116</f>
        <v>3.7290000000000001</v>
      </c>
      <c r="Q116" s="158">
        <v>0</v>
      </c>
      <c r="R116" s="158">
        <f>Q116*H116</f>
        <v>0</v>
      </c>
      <c r="S116" s="158">
        <v>0</v>
      </c>
      <c r="T116" s="159">
        <f>S116*H116</f>
        <v>0</v>
      </c>
      <c r="AR116" s="21" t="s">
        <v>165</v>
      </c>
      <c r="AT116" s="21" t="s">
        <v>116</v>
      </c>
      <c r="AU116" s="21" t="s">
        <v>73</v>
      </c>
      <c r="AY116" s="21" t="s">
        <v>113</v>
      </c>
      <c r="BE116" s="160">
        <f>IF(N116="základní",J116,0)</f>
        <v>0</v>
      </c>
      <c r="BF116" s="160">
        <f>IF(N116="snížená",J116,0)</f>
        <v>0</v>
      </c>
      <c r="BG116" s="160">
        <f>IF(N116="zákl. přenesená",J116,0)</f>
        <v>0</v>
      </c>
      <c r="BH116" s="160">
        <f>IF(N116="sníž. přenesená",J116,0)</f>
        <v>0</v>
      </c>
      <c r="BI116" s="160">
        <f>IF(N116="nulová",J116,0)</f>
        <v>0</v>
      </c>
      <c r="BJ116" s="21" t="s">
        <v>11</v>
      </c>
      <c r="BK116" s="160">
        <f>ROUND(I116*H116,0)</f>
        <v>0</v>
      </c>
      <c r="BL116" s="21" t="s">
        <v>165</v>
      </c>
      <c r="BM116" s="21" t="s">
        <v>178</v>
      </c>
    </row>
    <row r="117" spans="2:65" s="10" customFormat="1" ht="29.85" customHeight="1">
      <c r="B117" s="137"/>
      <c r="D117" s="138" t="s">
        <v>64</v>
      </c>
      <c r="E117" s="147" t="s">
        <v>179</v>
      </c>
      <c r="F117" s="147" t="s">
        <v>180</v>
      </c>
      <c r="J117" s="148">
        <f>+SUM(J118:J157)</f>
        <v>0</v>
      </c>
      <c r="L117" s="137"/>
      <c r="M117" s="141"/>
      <c r="N117" s="142"/>
      <c r="O117" s="142"/>
      <c r="P117" s="143">
        <f>SUM(P118:P172)</f>
        <v>2303.4008700000004</v>
      </c>
      <c r="Q117" s="142"/>
      <c r="R117" s="143">
        <f>SUM(R118:R172)</f>
        <v>13.9518738045</v>
      </c>
      <c r="S117" s="142"/>
      <c r="T117" s="144">
        <f>SUM(T118:T172)</f>
        <v>1.9724999999999999</v>
      </c>
      <c r="AR117" s="138" t="s">
        <v>73</v>
      </c>
      <c r="AT117" s="145" t="s">
        <v>64</v>
      </c>
      <c r="AU117" s="145" t="s">
        <v>11</v>
      </c>
      <c r="AY117" s="138" t="s">
        <v>113</v>
      </c>
      <c r="BK117" s="146">
        <f>SUM(BK118:BK172)</f>
        <v>0</v>
      </c>
    </row>
    <row r="118" spans="2:65" s="1" customFormat="1" ht="16.5" customHeight="1">
      <c r="B118" s="149"/>
      <c r="C118" s="150" t="s">
        <v>181</v>
      </c>
      <c r="D118" s="150" t="s">
        <v>116</v>
      </c>
      <c r="E118" s="151" t="s">
        <v>182</v>
      </c>
      <c r="F118" s="152" t="s">
        <v>183</v>
      </c>
      <c r="G118" s="153" t="s">
        <v>123</v>
      </c>
      <c r="H118" s="154">
        <v>603.5</v>
      </c>
      <c r="I118" s="155"/>
      <c r="J118" s="155">
        <f t="shared" ref="J118:J121" si="0">ROUND(I118*H118,0)</f>
        <v>0</v>
      </c>
      <c r="K118" s="152" t="s">
        <v>5</v>
      </c>
      <c r="L118" s="35"/>
      <c r="M118" s="156" t="s">
        <v>5</v>
      </c>
      <c r="N118" s="157" t="s">
        <v>36</v>
      </c>
      <c r="O118" s="158">
        <v>8.3000000000000004E-2</v>
      </c>
      <c r="P118" s="158">
        <f t="shared" ref="P118:P121" si="1">O118*H118</f>
        <v>50.090500000000006</v>
      </c>
      <c r="Q118" s="158">
        <v>0</v>
      </c>
      <c r="R118" s="158">
        <f t="shared" ref="R118:R121" si="2">Q118*H118</f>
        <v>0</v>
      </c>
      <c r="S118" s="158">
        <v>3.0000000000000001E-3</v>
      </c>
      <c r="T118" s="159">
        <f t="shared" ref="T118:T121" si="3">S118*H118</f>
        <v>1.8105</v>
      </c>
      <c r="AR118" s="21" t="s">
        <v>165</v>
      </c>
      <c r="AT118" s="21" t="s">
        <v>116</v>
      </c>
      <c r="AU118" s="21" t="s">
        <v>73</v>
      </c>
      <c r="AY118" s="21" t="s">
        <v>113</v>
      </c>
      <c r="BE118" s="160">
        <f t="shared" ref="BE118:BE121" si="4">IF(N118="základní",J118,0)</f>
        <v>0</v>
      </c>
      <c r="BF118" s="160">
        <f t="shared" ref="BF118:BF121" si="5">IF(N118="snížená",J118,0)</f>
        <v>0</v>
      </c>
      <c r="BG118" s="160">
        <f t="shared" ref="BG118:BG121" si="6">IF(N118="zákl. přenesená",J118,0)</f>
        <v>0</v>
      </c>
      <c r="BH118" s="160">
        <f t="shared" ref="BH118:BH121" si="7">IF(N118="sníž. přenesená",J118,0)</f>
        <v>0</v>
      </c>
      <c r="BI118" s="160">
        <f t="shared" ref="BI118:BI121" si="8">IF(N118="nulová",J118,0)</f>
        <v>0</v>
      </c>
      <c r="BJ118" s="21" t="s">
        <v>11</v>
      </c>
      <c r="BK118" s="160">
        <f t="shared" ref="BK118:BK121" si="9">ROUND(I118*H118,0)</f>
        <v>0</v>
      </c>
      <c r="BL118" s="21" t="s">
        <v>165</v>
      </c>
      <c r="BM118" s="21" t="s">
        <v>184</v>
      </c>
    </row>
    <row r="119" spans="2:65" s="256" customFormat="1" ht="16.5" customHeight="1">
      <c r="B119" s="149"/>
      <c r="C119" s="150">
        <v>21</v>
      </c>
      <c r="D119" s="150" t="s">
        <v>116</v>
      </c>
      <c r="E119" s="151" t="s">
        <v>484</v>
      </c>
      <c r="F119" s="152" t="s">
        <v>485</v>
      </c>
      <c r="G119" s="153" t="s">
        <v>123</v>
      </c>
      <c r="H119" s="154">
        <v>54</v>
      </c>
      <c r="I119" s="155"/>
      <c r="J119" s="155">
        <f t="shared" ref="J119" si="10">ROUND(I119*H119,0)</f>
        <v>0</v>
      </c>
      <c r="K119" s="152" t="s">
        <v>5</v>
      </c>
      <c r="L119" s="35"/>
      <c r="M119" s="156" t="s">
        <v>5</v>
      </c>
      <c r="N119" s="157" t="s">
        <v>36</v>
      </c>
      <c r="O119" s="158">
        <v>8.3000000000000004E-2</v>
      </c>
      <c r="P119" s="158">
        <f t="shared" ref="P119" si="11">O119*H119</f>
        <v>4.4820000000000002</v>
      </c>
      <c r="Q119" s="158">
        <v>0</v>
      </c>
      <c r="R119" s="158">
        <f t="shared" ref="R119" si="12">Q119*H119</f>
        <v>0</v>
      </c>
      <c r="S119" s="158">
        <v>3.0000000000000001E-3</v>
      </c>
      <c r="T119" s="159">
        <f t="shared" ref="T119" si="13">S119*H119</f>
        <v>0.16200000000000001</v>
      </c>
      <c r="AR119" s="21" t="s">
        <v>165</v>
      </c>
      <c r="AT119" s="21" t="s">
        <v>116</v>
      </c>
      <c r="AU119" s="21" t="s">
        <v>73</v>
      </c>
      <c r="AY119" s="21" t="s">
        <v>113</v>
      </c>
      <c r="BE119" s="160">
        <f t="shared" ref="BE119" si="14">IF(N119="základní",J119,0)</f>
        <v>0</v>
      </c>
      <c r="BF119" s="160">
        <f t="shared" ref="BF119" si="15">IF(N119="snížená",J119,0)</f>
        <v>0</v>
      </c>
      <c r="BG119" s="160">
        <f t="shared" ref="BG119" si="16">IF(N119="zákl. přenesená",J119,0)</f>
        <v>0</v>
      </c>
      <c r="BH119" s="160">
        <f t="shared" ref="BH119" si="17">IF(N119="sníž. přenesená",J119,0)</f>
        <v>0</v>
      </c>
      <c r="BI119" s="160">
        <f t="shared" ref="BI119" si="18">IF(N119="nulová",J119,0)</f>
        <v>0</v>
      </c>
      <c r="BJ119" s="21" t="s">
        <v>11</v>
      </c>
      <c r="BK119" s="160">
        <f t="shared" ref="BK119" si="19">ROUND(I119*H119,0)</f>
        <v>0</v>
      </c>
      <c r="BL119" s="21" t="s">
        <v>165</v>
      </c>
      <c r="BM119" s="21" t="s">
        <v>184</v>
      </c>
    </row>
    <row r="120" spans="2:65" s="1" customFormat="1" ht="25.5" customHeight="1">
      <c r="B120" s="149"/>
      <c r="C120" s="150">
        <v>22</v>
      </c>
      <c r="D120" s="150" t="s">
        <v>116</v>
      </c>
      <c r="E120" s="151" t="s">
        <v>185</v>
      </c>
      <c r="F120" s="152" t="s">
        <v>479</v>
      </c>
      <c r="G120" s="153" t="s">
        <v>117</v>
      </c>
      <c r="H120" s="154">
        <v>332.28</v>
      </c>
      <c r="I120" s="155"/>
      <c r="J120" s="155">
        <f t="shared" si="0"/>
        <v>0</v>
      </c>
      <c r="K120" s="152" t="s">
        <v>397</v>
      </c>
      <c r="L120" s="35"/>
      <c r="M120" s="156" t="s">
        <v>5</v>
      </c>
      <c r="N120" s="157" t="s">
        <v>36</v>
      </c>
      <c r="O120" s="158">
        <v>1.84</v>
      </c>
      <c r="P120" s="158">
        <f t="shared" si="1"/>
        <v>611.39519999999993</v>
      </c>
      <c r="Q120" s="158">
        <v>2.7615000000000002E-4</v>
      </c>
      <c r="R120" s="158">
        <f t="shared" si="2"/>
        <v>9.1759121999999999E-2</v>
      </c>
      <c r="S120" s="158">
        <v>0</v>
      </c>
      <c r="T120" s="159">
        <f t="shared" si="3"/>
        <v>0</v>
      </c>
      <c r="AR120" s="21" t="s">
        <v>165</v>
      </c>
      <c r="AT120" s="21" t="s">
        <v>116</v>
      </c>
      <c r="AU120" s="21" t="s">
        <v>73</v>
      </c>
      <c r="AY120" s="21" t="s">
        <v>113</v>
      </c>
      <c r="BE120" s="160">
        <f t="shared" si="4"/>
        <v>0</v>
      </c>
      <c r="BF120" s="160">
        <f t="shared" si="5"/>
        <v>0</v>
      </c>
      <c r="BG120" s="160">
        <f t="shared" si="6"/>
        <v>0</v>
      </c>
      <c r="BH120" s="160">
        <f t="shared" si="7"/>
        <v>0</v>
      </c>
      <c r="BI120" s="160">
        <f t="shared" si="8"/>
        <v>0</v>
      </c>
      <c r="BJ120" s="21" t="s">
        <v>11</v>
      </c>
      <c r="BK120" s="160">
        <f t="shared" si="9"/>
        <v>0</v>
      </c>
      <c r="BL120" s="21" t="s">
        <v>165</v>
      </c>
      <c r="BM120" s="21" t="s">
        <v>186</v>
      </c>
    </row>
    <row r="121" spans="2:65" s="1" customFormat="1" ht="25.5" customHeight="1">
      <c r="B121" s="149"/>
      <c r="C121" s="150">
        <v>23</v>
      </c>
      <c r="D121" s="150" t="s">
        <v>116</v>
      </c>
      <c r="E121" s="151" t="s">
        <v>187</v>
      </c>
      <c r="F121" s="152" t="s">
        <v>480</v>
      </c>
      <c r="G121" s="153" t="s">
        <v>117</v>
      </c>
      <c r="H121" s="154">
        <v>728.36</v>
      </c>
      <c r="I121" s="155"/>
      <c r="J121" s="155">
        <f t="shared" si="0"/>
        <v>0</v>
      </c>
      <c r="K121" s="152" t="s">
        <v>397</v>
      </c>
      <c r="L121" s="35"/>
      <c r="M121" s="156" t="s">
        <v>5</v>
      </c>
      <c r="N121" s="157" t="s">
        <v>36</v>
      </c>
      <c r="O121" s="158">
        <v>1.8720000000000001</v>
      </c>
      <c r="P121" s="158">
        <f t="shared" si="1"/>
        <v>1363.4899200000002</v>
      </c>
      <c r="Q121" s="158">
        <v>2.8106250000000001E-4</v>
      </c>
      <c r="R121" s="158">
        <f t="shared" si="2"/>
        <v>0.20471468250000002</v>
      </c>
      <c r="S121" s="158">
        <v>0</v>
      </c>
      <c r="T121" s="159">
        <f t="shared" si="3"/>
        <v>0</v>
      </c>
      <c r="AR121" s="21" t="s">
        <v>165</v>
      </c>
      <c r="AT121" s="21" t="s">
        <v>116</v>
      </c>
      <c r="AU121" s="21" t="s">
        <v>73</v>
      </c>
      <c r="AY121" s="21" t="s">
        <v>113</v>
      </c>
      <c r="BE121" s="160">
        <f t="shared" si="4"/>
        <v>0</v>
      </c>
      <c r="BF121" s="160">
        <f t="shared" si="5"/>
        <v>0</v>
      </c>
      <c r="BG121" s="160">
        <f t="shared" si="6"/>
        <v>0</v>
      </c>
      <c r="BH121" s="160">
        <f t="shared" si="7"/>
        <v>0</v>
      </c>
      <c r="BI121" s="160">
        <f t="shared" si="8"/>
        <v>0</v>
      </c>
      <c r="BJ121" s="21" t="s">
        <v>11</v>
      </c>
      <c r="BK121" s="160">
        <f t="shared" si="9"/>
        <v>0</v>
      </c>
      <c r="BL121" s="21" t="s">
        <v>165</v>
      </c>
      <c r="BM121" s="21" t="s">
        <v>188</v>
      </c>
    </row>
    <row r="122" spans="2:65" s="256" customFormat="1" ht="46.5" customHeight="1">
      <c r="B122" s="149"/>
      <c r="C122" s="161">
        <v>24</v>
      </c>
      <c r="D122" s="161" t="s">
        <v>126</v>
      </c>
      <c r="E122" s="162" t="s">
        <v>420</v>
      </c>
      <c r="F122" s="163" t="s">
        <v>451</v>
      </c>
      <c r="G122" s="164" t="s">
        <v>423</v>
      </c>
      <c r="H122" s="165">
        <v>6</v>
      </c>
      <c r="I122" s="166"/>
      <c r="J122" s="166">
        <f t="shared" ref="J122" si="20">ROUND(I122*H122,0)</f>
        <v>0</v>
      </c>
      <c r="K122" s="163" t="s">
        <v>5</v>
      </c>
      <c r="L122" s="167"/>
      <c r="M122" s="168" t="s">
        <v>5</v>
      </c>
      <c r="N122" s="169" t="s">
        <v>36</v>
      </c>
      <c r="O122" s="158">
        <v>0</v>
      </c>
      <c r="P122" s="158">
        <f t="shared" ref="P122" si="21">O122*H122</f>
        <v>0</v>
      </c>
      <c r="Q122" s="158">
        <v>0.02</v>
      </c>
      <c r="R122" s="158">
        <f t="shared" ref="R122" si="22">Q122*H122</f>
        <v>0.12</v>
      </c>
      <c r="S122" s="158">
        <v>0</v>
      </c>
      <c r="T122" s="159">
        <f t="shared" ref="T122" si="23">S122*H122</f>
        <v>0</v>
      </c>
      <c r="AR122" s="21" t="s">
        <v>189</v>
      </c>
      <c r="AT122" s="21" t="s">
        <v>126</v>
      </c>
      <c r="AU122" s="21" t="s">
        <v>73</v>
      </c>
      <c r="AY122" s="21" t="s">
        <v>113</v>
      </c>
      <c r="BE122" s="160">
        <f t="shared" ref="BE122" si="24">IF(N122="základní",J122,0)</f>
        <v>0</v>
      </c>
      <c r="BF122" s="160">
        <f t="shared" ref="BF122" si="25">IF(N122="snížená",J122,0)</f>
        <v>0</v>
      </c>
      <c r="BG122" s="160">
        <f t="shared" ref="BG122" si="26">IF(N122="zákl. přenesená",J122,0)</f>
        <v>0</v>
      </c>
      <c r="BH122" s="160">
        <f t="shared" ref="BH122" si="27">IF(N122="sníž. přenesená",J122,0)</f>
        <v>0</v>
      </c>
      <c r="BI122" s="160">
        <f t="shared" ref="BI122" si="28">IF(N122="nulová",J122,0)</f>
        <v>0</v>
      </c>
      <c r="BJ122" s="21" t="s">
        <v>11</v>
      </c>
      <c r="BK122" s="160">
        <f t="shared" ref="BK122:BK123" si="29">ROUND(I122*H122,0)</f>
        <v>0</v>
      </c>
      <c r="BL122" s="21" t="s">
        <v>165</v>
      </c>
      <c r="BM122" s="21" t="s">
        <v>190</v>
      </c>
    </row>
    <row r="123" spans="2:65" s="256" customFormat="1" ht="25.5" customHeight="1">
      <c r="B123" s="149"/>
      <c r="C123" s="150">
        <v>25</v>
      </c>
      <c r="D123" s="161" t="s">
        <v>126</v>
      </c>
      <c r="E123" s="162" t="s">
        <v>421</v>
      </c>
      <c r="F123" s="163" t="s">
        <v>422</v>
      </c>
      <c r="G123" s="164" t="s">
        <v>416</v>
      </c>
      <c r="H123" s="165">
        <v>1</v>
      </c>
      <c r="I123" s="166"/>
      <c r="J123" s="166">
        <f t="shared" ref="J123:J124" si="30">ROUND(I123*H123,0)</f>
        <v>0</v>
      </c>
      <c r="K123" s="152"/>
      <c r="L123" s="35"/>
      <c r="M123" s="156"/>
      <c r="N123" s="259"/>
      <c r="O123" s="260"/>
      <c r="P123" s="260"/>
      <c r="Q123" s="260"/>
      <c r="R123" s="260"/>
      <c r="S123" s="260"/>
      <c r="T123" s="159"/>
      <c r="AR123" s="21"/>
      <c r="AT123" s="21"/>
      <c r="AU123" s="21"/>
      <c r="AY123" s="21"/>
      <c r="BE123" s="160"/>
      <c r="BF123" s="160"/>
      <c r="BG123" s="160"/>
      <c r="BH123" s="160"/>
      <c r="BI123" s="160"/>
      <c r="BJ123" s="21"/>
      <c r="BK123" s="160">
        <f t="shared" si="29"/>
        <v>0</v>
      </c>
      <c r="BL123" s="21"/>
      <c r="BM123" s="21"/>
    </row>
    <row r="124" spans="2:65" s="256" customFormat="1" ht="24" customHeight="1">
      <c r="B124" s="149"/>
      <c r="C124" s="161">
        <v>26</v>
      </c>
      <c r="D124" s="161" t="s">
        <v>126</v>
      </c>
      <c r="E124" s="162" t="s">
        <v>424</v>
      </c>
      <c r="F124" s="163" t="s">
        <v>452</v>
      </c>
      <c r="G124" s="164" t="s">
        <v>423</v>
      </c>
      <c r="H124" s="165">
        <v>1</v>
      </c>
      <c r="I124" s="166"/>
      <c r="J124" s="166">
        <f t="shared" si="30"/>
        <v>0</v>
      </c>
      <c r="K124" s="163" t="s">
        <v>5</v>
      </c>
      <c r="L124" s="167"/>
      <c r="M124" s="168" t="s">
        <v>5</v>
      </c>
      <c r="N124" s="169" t="s">
        <v>36</v>
      </c>
      <c r="O124" s="158">
        <v>0</v>
      </c>
      <c r="P124" s="158">
        <f t="shared" ref="P124" si="31">O124*H124</f>
        <v>0</v>
      </c>
      <c r="Q124" s="158">
        <v>0.02</v>
      </c>
      <c r="R124" s="158">
        <f t="shared" ref="R124" si="32">Q124*H124</f>
        <v>0.02</v>
      </c>
      <c r="S124" s="158">
        <v>0</v>
      </c>
      <c r="T124" s="159">
        <f t="shared" ref="T124" si="33">S124*H124</f>
        <v>0</v>
      </c>
      <c r="AR124" s="21" t="s">
        <v>189</v>
      </c>
      <c r="AT124" s="21" t="s">
        <v>126</v>
      </c>
      <c r="AU124" s="21" t="s">
        <v>73</v>
      </c>
      <c r="AY124" s="21" t="s">
        <v>113</v>
      </c>
      <c r="BE124" s="160">
        <f t="shared" ref="BE124" si="34">IF(N124="základní",J124,0)</f>
        <v>0</v>
      </c>
      <c r="BF124" s="160">
        <f t="shared" ref="BF124" si="35">IF(N124="snížená",J124,0)</f>
        <v>0</v>
      </c>
      <c r="BG124" s="160">
        <f t="shared" ref="BG124" si="36">IF(N124="zákl. přenesená",J124,0)</f>
        <v>0</v>
      </c>
      <c r="BH124" s="160">
        <f t="shared" ref="BH124" si="37">IF(N124="sníž. přenesená",J124,0)</f>
        <v>0</v>
      </c>
      <c r="BI124" s="160">
        <f t="shared" ref="BI124" si="38">IF(N124="nulová",J124,0)</f>
        <v>0</v>
      </c>
      <c r="BJ124" s="21" t="s">
        <v>11</v>
      </c>
      <c r="BK124" s="160">
        <f t="shared" ref="BK124" si="39">ROUND(I124*H124,0)</f>
        <v>0</v>
      </c>
      <c r="BL124" s="21" t="s">
        <v>165</v>
      </c>
      <c r="BM124" s="21" t="s">
        <v>190</v>
      </c>
    </row>
    <row r="125" spans="2:65" s="256" customFormat="1" ht="24" customHeight="1">
      <c r="B125" s="149"/>
      <c r="C125" s="161">
        <v>27</v>
      </c>
      <c r="D125" s="161" t="s">
        <v>126</v>
      </c>
      <c r="E125" s="162" t="s">
        <v>425</v>
      </c>
      <c r="F125" s="163" t="s">
        <v>453</v>
      </c>
      <c r="G125" s="164" t="s">
        <v>423</v>
      </c>
      <c r="H125" s="165">
        <v>4</v>
      </c>
      <c r="I125" s="166"/>
      <c r="J125" s="166">
        <f t="shared" ref="J125" si="40">ROUND(I125*H125,0)</f>
        <v>0</v>
      </c>
      <c r="K125" s="163" t="s">
        <v>5</v>
      </c>
      <c r="L125" s="167"/>
      <c r="M125" s="168" t="s">
        <v>5</v>
      </c>
      <c r="N125" s="169" t="s">
        <v>36</v>
      </c>
      <c r="O125" s="158">
        <v>0</v>
      </c>
      <c r="P125" s="158">
        <f t="shared" ref="P125" si="41">O125*H125</f>
        <v>0</v>
      </c>
      <c r="Q125" s="158">
        <v>0.02</v>
      </c>
      <c r="R125" s="158">
        <f t="shared" ref="R125" si="42">Q125*H125</f>
        <v>0.08</v>
      </c>
      <c r="S125" s="158">
        <v>0</v>
      </c>
      <c r="T125" s="159">
        <f t="shared" ref="T125" si="43">S125*H125</f>
        <v>0</v>
      </c>
      <c r="AR125" s="21" t="s">
        <v>189</v>
      </c>
      <c r="AT125" s="21" t="s">
        <v>126</v>
      </c>
      <c r="AU125" s="21" t="s">
        <v>73</v>
      </c>
      <c r="AY125" s="21" t="s">
        <v>113</v>
      </c>
      <c r="BE125" s="160">
        <f t="shared" ref="BE125" si="44">IF(N125="základní",J125,0)</f>
        <v>0</v>
      </c>
      <c r="BF125" s="160">
        <f t="shared" ref="BF125" si="45">IF(N125="snížená",J125,0)</f>
        <v>0</v>
      </c>
      <c r="BG125" s="160">
        <f t="shared" ref="BG125" si="46">IF(N125="zákl. přenesená",J125,0)</f>
        <v>0</v>
      </c>
      <c r="BH125" s="160">
        <f t="shared" ref="BH125" si="47">IF(N125="sníž. přenesená",J125,0)</f>
        <v>0</v>
      </c>
      <c r="BI125" s="160">
        <f t="shared" ref="BI125" si="48">IF(N125="nulová",J125,0)</f>
        <v>0</v>
      </c>
      <c r="BJ125" s="21" t="s">
        <v>11</v>
      </c>
      <c r="BK125" s="160">
        <f t="shared" ref="BK125" si="49">ROUND(I125*H125,0)</f>
        <v>0</v>
      </c>
      <c r="BL125" s="21" t="s">
        <v>165</v>
      </c>
      <c r="BM125" s="21" t="s">
        <v>190</v>
      </c>
    </row>
    <row r="126" spans="2:65" s="256" customFormat="1" ht="42" customHeight="1">
      <c r="B126" s="149"/>
      <c r="C126" s="161">
        <v>28</v>
      </c>
      <c r="D126" s="161" t="s">
        <v>126</v>
      </c>
      <c r="E126" s="162" t="s">
        <v>426</v>
      </c>
      <c r="F126" s="163" t="s">
        <v>454</v>
      </c>
      <c r="G126" s="164" t="s">
        <v>423</v>
      </c>
      <c r="H126" s="165">
        <v>1</v>
      </c>
      <c r="I126" s="166"/>
      <c r="J126" s="166">
        <f t="shared" ref="J126" si="50">ROUND(I126*H126,0)</f>
        <v>0</v>
      </c>
      <c r="K126" s="163" t="s">
        <v>5</v>
      </c>
      <c r="L126" s="167"/>
      <c r="M126" s="168" t="s">
        <v>5</v>
      </c>
      <c r="N126" s="169" t="s">
        <v>36</v>
      </c>
      <c r="O126" s="158">
        <v>0</v>
      </c>
      <c r="P126" s="158">
        <f t="shared" ref="P126" si="51">O126*H126</f>
        <v>0</v>
      </c>
      <c r="Q126" s="158">
        <v>0.02</v>
      </c>
      <c r="R126" s="158">
        <f t="shared" ref="R126" si="52">Q126*H126</f>
        <v>0.02</v>
      </c>
      <c r="S126" s="158">
        <v>0</v>
      </c>
      <c r="T126" s="159">
        <f t="shared" ref="T126" si="53">S126*H126</f>
        <v>0</v>
      </c>
      <c r="AR126" s="21" t="s">
        <v>189</v>
      </c>
      <c r="AT126" s="21" t="s">
        <v>126</v>
      </c>
      <c r="AU126" s="21" t="s">
        <v>73</v>
      </c>
      <c r="AY126" s="21" t="s">
        <v>113</v>
      </c>
      <c r="BE126" s="160">
        <f t="shared" ref="BE126" si="54">IF(N126="základní",J126,0)</f>
        <v>0</v>
      </c>
      <c r="BF126" s="160">
        <f t="shared" ref="BF126" si="55">IF(N126="snížená",J126,0)</f>
        <v>0</v>
      </c>
      <c r="BG126" s="160">
        <f t="shared" ref="BG126" si="56">IF(N126="zákl. přenesená",J126,0)</f>
        <v>0</v>
      </c>
      <c r="BH126" s="160">
        <f t="shared" ref="BH126" si="57">IF(N126="sníž. přenesená",J126,0)</f>
        <v>0</v>
      </c>
      <c r="BI126" s="160">
        <f t="shared" ref="BI126" si="58">IF(N126="nulová",J126,0)</f>
        <v>0</v>
      </c>
      <c r="BJ126" s="21" t="s">
        <v>11</v>
      </c>
      <c r="BK126" s="160">
        <f t="shared" ref="BK126" si="59">ROUND(I126*H126,0)</f>
        <v>0</v>
      </c>
      <c r="BL126" s="21" t="s">
        <v>165</v>
      </c>
      <c r="BM126" s="21" t="s">
        <v>190</v>
      </c>
    </row>
    <row r="127" spans="2:65" s="256" customFormat="1" ht="42" customHeight="1">
      <c r="B127" s="149"/>
      <c r="C127" s="161">
        <v>29</v>
      </c>
      <c r="D127" s="161" t="s">
        <v>126</v>
      </c>
      <c r="E127" s="162" t="s">
        <v>427</v>
      </c>
      <c r="F127" s="163" t="s">
        <v>455</v>
      </c>
      <c r="G127" s="164" t="s">
        <v>423</v>
      </c>
      <c r="H127" s="165">
        <v>1</v>
      </c>
      <c r="I127" s="166"/>
      <c r="J127" s="166">
        <f t="shared" ref="J127" si="60">ROUND(I127*H127,0)</f>
        <v>0</v>
      </c>
      <c r="K127" s="163" t="s">
        <v>5</v>
      </c>
      <c r="L127" s="167"/>
      <c r="M127" s="168" t="s">
        <v>5</v>
      </c>
      <c r="N127" s="169" t="s">
        <v>36</v>
      </c>
      <c r="O127" s="158">
        <v>0</v>
      </c>
      <c r="P127" s="158">
        <f t="shared" ref="P127" si="61">O127*H127</f>
        <v>0</v>
      </c>
      <c r="Q127" s="158">
        <v>0.02</v>
      </c>
      <c r="R127" s="158">
        <f t="shared" ref="R127" si="62">Q127*H127</f>
        <v>0.02</v>
      </c>
      <c r="S127" s="158">
        <v>0</v>
      </c>
      <c r="T127" s="159">
        <f t="shared" ref="T127" si="63">S127*H127</f>
        <v>0</v>
      </c>
      <c r="AR127" s="21" t="s">
        <v>189</v>
      </c>
      <c r="AT127" s="21" t="s">
        <v>126</v>
      </c>
      <c r="AU127" s="21" t="s">
        <v>73</v>
      </c>
      <c r="AY127" s="21" t="s">
        <v>113</v>
      </c>
      <c r="BE127" s="160">
        <f t="shared" ref="BE127" si="64">IF(N127="základní",J127,0)</f>
        <v>0</v>
      </c>
      <c r="BF127" s="160">
        <f t="shared" ref="BF127" si="65">IF(N127="snížená",J127,0)</f>
        <v>0</v>
      </c>
      <c r="BG127" s="160">
        <f t="shared" ref="BG127" si="66">IF(N127="zákl. přenesená",J127,0)</f>
        <v>0</v>
      </c>
      <c r="BH127" s="160">
        <f t="shared" ref="BH127" si="67">IF(N127="sníž. přenesená",J127,0)</f>
        <v>0</v>
      </c>
      <c r="BI127" s="160">
        <f t="shared" ref="BI127" si="68">IF(N127="nulová",J127,0)</f>
        <v>0</v>
      </c>
      <c r="BJ127" s="21" t="s">
        <v>11</v>
      </c>
      <c r="BK127" s="160">
        <f t="shared" ref="BK127" si="69">ROUND(I127*H127,0)</f>
        <v>0</v>
      </c>
      <c r="BL127" s="21" t="s">
        <v>165</v>
      </c>
      <c r="BM127" s="21" t="s">
        <v>190</v>
      </c>
    </row>
    <row r="128" spans="2:65" s="256" customFormat="1" ht="42" customHeight="1">
      <c r="B128" s="149"/>
      <c r="C128" s="161">
        <v>30</v>
      </c>
      <c r="D128" s="161" t="s">
        <v>126</v>
      </c>
      <c r="E128" s="162" t="s">
        <v>428</v>
      </c>
      <c r="F128" s="163" t="s">
        <v>456</v>
      </c>
      <c r="G128" s="164" t="s">
        <v>423</v>
      </c>
      <c r="H128" s="165">
        <v>1</v>
      </c>
      <c r="I128" s="166"/>
      <c r="J128" s="166">
        <f t="shared" ref="J128" si="70">ROUND(I128*H128,0)</f>
        <v>0</v>
      </c>
      <c r="K128" s="163" t="s">
        <v>5</v>
      </c>
      <c r="L128" s="167"/>
      <c r="M128" s="168" t="s">
        <v>5</v>
      </c>
      <c r="N128" s="169" t="s">
        <v>36</v>
      </c>
      <c r="O128" s="158">
        <v>0</v>
      </c>
      <c r="P128" s="158">
        <f t="shared" ref="P128" si="71">O128*H128</f>
        <v>0</v>
      </c>
      <c r="Q128" s="158">
        <v>0.02</v>
      </c>
      <c r="R128" s="158">
        <f t="shared" ref="R128" si="72">Q128*H128</f>
        <v>0.02</v>
      </c>
      <c r="S128" s="158">
        <v>0</v>
      </c>
      <c r="T128" s="159">
        <f t="shared" ref="T128" si="73">S128*H128</f>
        <v>0</v>
      </c>
      <c r="AR128" s="21" t="s">
        <v>189</v>
      </c>
      <c r="AT128" s="21" t="s">
        <v>126</v>
      </c>
      <c r="AU128" s="21" t="s">
        <v>73</v>
      </c>
      <c r="AY128" s="21" t="s">
        <v>113</v>
      </c>
      <c r="BE128" s="160">
        <f t="shared" ref="BE128" si="74">IF(N128="základní",J128,0)</f>
        <v>0</v>
      </c>
      <c r="BF128" s="160">
        <f t="shared" ref="BF128" si="75">IF(N128="snížená",J128,0)</f>
        <v>0</v>
      </c>
      <c r="BG128" s="160">
        <f t="shared" ref="BG128" si="76">IF(N128="zákl. přenesená",J128,0)</f>
        <v>0</v>
      </c>
      <c r="BH128" s="160">
        <f t="shared" ref="BH128" si="77">IF(N128="sníž. přenesená",J128,0)</f>
        <v>0</v>
      </c>
      <c r="BI128" s="160">
        <f t="shared" ref="BI128" si="78">IF(N128="nulová",J128,0)</f>
        <v>0</v>
      </c>
      <c r="BJ128" s="21" t="s">
        <v>11</v>
      </c>
      <c r="BK128" s="160">
        <f t="shared" ref="BK128" si="79">ROUND(I128*H128,0)</f>
        <v>0</v>
      </c>
      <c r="BL128" s="21" t="s">
        <v>165</v>
      </c>
      <c r="BM128" s="21" t="s">
        <v>190</v>
      </c>
    </row>
    <row r="129" spans="2:65" s="256" customFormat="1" ht="42" customHeight="1">
      <c r="B129" s="149"/>
      <c r="C129" s="161">
        <v>31</v>
      </c>
      <c r="D129" s="161" t="s">
        <v>126</v>
      </c>
      <c r="E129" s="162" t="s">
        <v>429</v>
      </c>
      <c r="F129" s="163" t="s">
        <v>457</v>
      </c>
      <c r="G129" s="164" t="s">
        <v>423</v>
      </c>
      <c r="H129" s="165">
        <v>1</v>
      </c>
      <c r="I129" s="166"/>
      <c r="J129" s="166">
        <f t="shared" ref="J129" si="80">ROUND(I129*H129,0)</f>
        <v>0</v>
      </c>
      <c r="K129" s="163" t="s">
        <v>5</v>
      </c>
      <c r="L129" s="167"/>
      <c r="M129" s="168" t="s">
        <v>5</v>
      </c>
      <c r="N129" s="169" t="s">
        <v>36</v>
      </c>
      <c r="O129" s="158">
        <v>0</v>
      </c>
      <c r="P129" s="158">
        <f t="shared" ref="P129" si="81">O129*H129</f>
        <v>0</v>
      </c>
      <c r="Q129" s="158">
        <v>0.02</v>
      </c>
      <c r="R129" s="158">
        <f t="shared" ref="R129" si="82">Q129*H129</f>
        <v>0.02</v>
      </c>
      <c r="S129" s="158">
        <v>0</v>
      </c>
      <c r="T129" s="159">
        <f t="shared" ref="T129" si="83">S129*H129</f>
        <v>0</v>
      </c>
      <c r="AR129" s="21" t="s">
        <v>189</v>
      </c>
      <c r="AT129" s="21" t="s">
        <v>126</v>
      </c>
      <c r="AU129" s="21" t="s">
        <v>73</v>
      </c>
      <c r="AY129" s="21" t="s">
        <v>113</v>
      </c>
      <c r="BE129" s="160">
        <f t="shared" ref="BE129" si="84">IF(N129="základní",J129,0)</f>
        <v>0</v>
      </c>
      <c r="BF129" s="160">
        <f t="shared" ref="BF129" si="85">IF(N129="snížená",J129,0)</f>
        <v>0</v>
      </c>
      <c r="BG129" s="160">
        <f t="shared" ref="BG129" si="86">IF(N129="zákl. přenesená",J129,0)</f>
        <v>0</v>
      </c>
      <c r="BH129" s="160">
        <f t="shared" ref="BH129" si="87">IF(N129="sníž. přenesená",J129,0)</f>
        <v>0</v>
      </c>
      <c r="BI129" s="160">
        <f t="shared" ref="BI129" si="88">IF(N129="nulová",J129,0)</f>
        <v>0</v>
      </c>
      <c r="BJ129" s="21" t="s">
        <v>11</v>
      </c>
      <c r="BK129" s="160">
        <f t="shared" ref="BK129" si="89">ROUND(I129*H129,0)</f>
        <v>0</v>
      </c>
      <c r="BL129" s="21" t="s">
        <v>165</v>
      </c>
      <c r="BM129" s="21" t="s">
        <v>190</v>
      </c>
    </row>
    <row r="130" spans="2:65" s="256" customFormat="1" ht="42" customHeight="1">
      <c r="B130" s="149"/>
      <c r="C130" s="161">
        <v>32</v>
      </c>
      <c r="D130" s="161" t="s">
        <v>126</v>
      </c>
      <c r="E130" s="162" t="s">
        <v>430</v>
      </c>
      <c r="F130" s="163" t="s">
        <v>458</v>
      </c>
      <c r="G130" s="164" t="s">
        <v>423</v>
      </c>
      <c r="H130" s="165">
        <v>1</v>
      </c>
      <c r="I130" s="166"/>
      <c r="J130" s="166">
        <f t="shared" ref="J130" si="90">ROUND(I130*H130,0)</f>
        <v>0</v>
      </c>
      <c r="K130" s="163" t="s">
        <v>5</v>
      </c>
      <c r="L130" s="167"/>
      <c r="M130" s="168" t="s">
        <v>5</v>
      </c>
      <c r="N130" s="169" t="s">
        <v>36</v>
      </c>
      <c r="O130" s="158">
        <v>0</v>
      </c>
      <c r="P130" s="158">
        <f t="shared" ref="P130" si="91">O130*H130</f>
        <v>0</v>
      </c>
      <c r="Q130" s="158">
        <v>0.02</v>
      </c>
      <c r="R130" s="158">
        <f t="shared" ref="R130" si="92">Q130*H130</f>
        <v>0.02</v>
      </c>
      <c r="S130" s="158">
        <v>0</v>
      </c>
      <c r="T130" s="159">
        <f t="shared" ref="T130" si="93">S130*H130</f>
        <v>0</v>
      </c>
      <c r="AR130" s="21" t="s">
        <v>189</v>
      </c>
      <c r="AT130" s="21" t="s">
        <v>126</v>
      </c>
      <c r="AU130" s="21" t="s">
        <v>73</v>
      </c>
      <c r="AY130" s="21" t="s">
        <v>113</v>
      </c>
      <c r="BE130" s="160">
        <f t="shared" ref="BE130" si="94">IF(N130="základní",J130,0)</f>
        <v>0</v>
      </c>
      <c r="BF130" s="160">
        <f t="shared" ref="BF130" si="95">IF(N130="snížená",J130,0)</f>
        <v>0</v>
      </c>
      <c r="BG130" s="160">
        <f t="shared" ref="BG130" si="96">IF(N130="zákl. přenesená",J130,0)</f>
        <v>0</v>
      </c>
      <c r="BH130" s="160">
        <f t="shared" ref="BH130" si="97">IF(N130="sníž. přenesená",J130,0)</f>
        <v>0</v>
      </c>
      <c r="BI130" s="160">
        <f t="shared" ref="BI130" si="98">IF(N130="nulová",J130,0)</f>
        <v>0</v>
      </c>
      <c r="BJ130" s="21" t="s">
        <v>11</v>
      </c>
      <c r="BK130" s="160">
        <f t="shared" ref="BK130" si="99">ROUND(I130*H130,0)</f>
        <v>0</v>
      </c>
      <c r="BL130" s="21" t="s">
        <v>165</v>
      </c>
      <c r="BM130" s="21" t="s">
        <v>190</v>
      </c>
    </row>
    <row r="131" spans="2:65" s="256" customFormat="1" ht="42" customHeight="1">
      <c r="B131" s="149"/>
      <c r="C131" s="161">
        <v>33</v>
      </c>
      <c r="D131" s="161" t="s">
        <v>126</v>
      </c>
      <c r="E131" s="162" t="s">
        <v>431</v>
      </c>
      <c r="F131" s="163" t="s">
        <v>459</v>
      </c>
      <c r="G131" s="164" t="s">
        <v>423</v>
      </c>
      <c r="H131" s="165">
        <v>1</v>
      </c>
      <c r="I131" s="166"/>
      <c r="J131" s="166">
        <f t="shared" ref="J131" si="100">ROUND(I131*H131,0)</f>
        <v>0</v>
      </c>
      <c r="K131" s="163" t="s">
        <v>5</v>
      </c>
      <c r="L131" s="167"/>
      <c r="M131" s="168" t="s">
        <v>5</v>
      </c>
      <c r="N131" s="169" t="s">
        <v>36</v>
      </c>
      <c r="O131" s="158">
        <v>0</v>
      </c>
      <c r="P131" s="158">
        <f t="shared" ref="P131" si="101">O131*H131</f>
        <v>0</v>
      </c>
      <c r="Q131" s="158">
        <v>0.02</v>
      </c>
      <c r="R131" s="158">
        <f t="shared" ref="R131" si="102">Q131*H131</f>
        <v>0.02</v>
      </c>
      <c r="S131" s="158">
        <v>0</v>
      </c>
      <c r="T131" s="159">
        <f t="shared" ref="T131" si="103">S131*H131</f>
        <v>0</v>
      </c>
      <c r="AR131" s="21" t="s">
        <v>189</v>
      </c>
      <c r="AT131" s="21" t="s">
        <v>126</v>
      </c>
      <c r="AU131" s="21" t="s">
        <v>73</v>
      </c>
      <c r="AY131" s="21" t="s">
        <v>113</v>
      </c>
      <c r="BE131" s="160">
        <f t="shared" ref="BE131" si="104">IF(N131="základní",J131,0)</f>
        <v>0</v>
      </c>
      <c r="BF131" s="160">
        <f t="shared" ref="BF131" si="105">IF(N131="snížená",J131,0)</f>
        <v>0</v>
      </c>
      <c r="BG131" s="160">
        <f t="shared" ref="BG131" si="106">IF(N131="zákl. přenesená",J131,0)</f>
        <v>0</v>
      </c>
      <c r="BH131" s="160">
        <f t="shared" ref="BH131" si="107">IF(N131="sníž. přenesená",J131,0)</f>
        <v>0</v>
      </c>
      <c r="BI131" s="160">
        <f t="shared" ref="BI131" si="108">IF(N131="nulová",J131,0)</f>
        <v>0</v>
      </c>
      <c r="BJ131" s="21" t="s">
        <v>11</v>
      </c>
      <c r="BK131" s="160">
        <f t="shared" ref="BK131" si="109">ROUND(I131*H131,0)</f>
        <v>0</v>
      </c>
      <c r="BL131" s="21" t="s">
        <v>165</v>
      </c>
      <c r="BM131" s="21" t="s">
        <v>190</v>
      </c>
    </row>
    <row r="132" spans="2:65" s="256" customFormat="1" ht="42" customHeight="1">
      <c r="B132" s="149"/>
      <c r="C132" s="161">
        <v>34</v>
      </c>
      <c r="D132" s="161" t="s">
        <v>126</v>
      </c>
      <c r="E132" s="162" t="s">
        <v>432</v>
      </c>
      <c r="F132" s="163" t="s">
        <v>460</v>
      </c>
      <c r="G132" s="164" t="s">
        <v>423</v>
      </c>
      <c r="H132" s="165">
        <v>16</v>
      </c>
      <c r="I132" s="166"/>
      <c r="J132" s="166">
        <f t="shared" ref="J132" si="110">ROUND(I132*H132,0)</f>
        <v>0</v>
      </c>
      <c r="K132" s="163" t="s">
        <v>5</v>
      </c>
      <c r="L132" s="167"/>
      <c r="M132" s="168" t="s">
        <v>5</v>
      </c>
      <c r="N132" s="169" t="s">
        <v>36</v>
      </c>
      <c r="O132" s="158">
        <v>0</v>
      </c>
      <c r="P132" s="158">
        <f t="shared" ref="P132" si="111">O132*H132</f>
        <v>0</v>
      </c>
      <c r="Q132" s="158">
        <v>0.02</v>
      </c>
      <c r="R132" s="158">
        <f t="shared" ref="R132" si="112">Q132*H132</f>
        <v>0.32</v>
      </c>
      <c r="S132" s="158">
        <v>0</v>
      </c>
      <c r="T132" s="159">
        <f t="shared" ref="T132" si="113">S132*H132</f>
        <v>0</v>
      </c>
      <c r="AR132" s="21" t="s">
        <v>189</v>
      </c>
      <c r="AT132" s="21" t="s">
        <v>126</v>
      </c>
      <c r="AU132" s="21" t="s">
        <v>73</v>
      </c>
      <c r="AY132" s="21" t="s">
        <v>113</v>
      </c>
      <c r="BE132" s="160">
        <f t="shared" ref="BE132" si="114">IF(N132="základní",J132,0)</f>
        <v>0</v>
      </c>
      <c r="BF132" s="160">
        <f t="shared" ref="BF132" si="115">IF(N132="snížená",J132,0)</f>
        <v>0</v>
      </c>
      <c r="BG132" s="160">
        <f t="shared" ref="BG132" si="116">IF(N132="zákl. přenesená",J132,0)</f>
        <v>0</v>
      </c>
      <c r="BH132" s="160">
        <f t="shared" ref="BH132" si="117">IF(N132="sníž. přenesená",J132,0)</f>
        <v>0</v>
      </c>
      <c r="BI132" s="160">
        <f t="shared" ref="BI132" si="118">IF(N132="nulová",J132,0)</f>
        <v>0</v>
      </c>
      <c r="BJ132" s="21" t="s">
        <v>11</v>
      </c>
      <c r="BK132" s="160">
        <f t="shared" ref="BK132" si="119">ROUND(I132*H132,0)</f>
        <v>0</v>
      </c>
      <c r="BL132" s="21" t="s">
        <v>165</v>
      </c>
      <c r="BM132" s="21" t="s">
        <v>190</v>
      </c>
    </row>
    <row r="133" spans="2:65" s="256" customFormat="1" ht="42" customHeight="1">
      <c r="B133" s="149"/>
      <c r="C133" s="161">
        <v>35</v>
      </c>
      <c r="D133" s="161" t="s">
        <v>126</v>
      </c>
      <c r="E133" s="162" t="s">
        <v>433</v>
      </c>
      <c r="F133" s="163" t="s">
        <v>461</v>
      </c>
      <c r="G133" s="164" t="s">
        <v>423</v>
      </c>
      <c r="H133" s="165">
        <v>1</v>
      </c>
      <c r="I133" s="166"/>
      <c r="J133" s="166">
        <f t="shared" ref="J133" si="120">ROUND(I133*H133,0)</f>
        <v>0</v>
      </c>
      <c r="K133" s="163" t="s">
        <v>5</v>
      </c>
      <c r="L133" s="167"/>
      <c r="M133" s="168" t="s">
        <v>5</v>
      </c>
      <c r="N133" s="169" t="s">
        <v>36</v>
      </c>
      <c r="O133" s="158">
        <v>0</v>
      </c>
      <c r="P133" s="158">
        <f t="shared" ref="P133" si="121">O133*H133</f>
        <v>0</v>
      </c>
      <c r="Q133" s="158">
        <v>0.02</v>
      </c>
      <c r="R133" s="158">
        <f t="shared" ref="R133" si="122">Q133*H133</f>
        <v>0.02</v>
      </c>
      <c r="S133" s="158">
        <v>0</v>
      </c>
      <c r="T133" s="159">
        <f t="shared" ref="T133" si="123">S133*H133</f>
        <v>0</v>
      </c>
      <c r="AR133" s="21" t="s">
        <v>189</v>
      </c>
      <c r="AT133" s="21" t="s">
        <v>126</v>
      </c>
      <c r="AU133" s="21" t="s">
        <v>73</v>
      </c>
      <c r="AY133" s="21" t="s">
        <v>113</v>
      </c>
      <c r="BE133" s="160">
        <f t="shared" ref="BE133" si="124">IF(N133="základní",J133,0)</f>
        <v>0</v>
      </c>
      <c r="BF133" s="160">
        <f t="shared" ref="BF133" si="125">IF(N133="snížená",J133,0)</f>
        <v>0</v>
      </c>
      <c r="BG133" s="160">
        <f t="shared" ref="BG133" si="126">IF(N133="zákl. přenesená",J133,0)</f>
        <v>0</v>
      </c>
      <c r="BH133" s="160">
        <f t="shared" ref="BH133" si="127">IF(N133="sníž. přenesená",J133,0)</f>
        <v>0</v>
      </c>
      <c r="BI133" s="160">
        <f t="shared" ref="BI133" si="128">IF(N133="nulová",J133,0)</f>
        <v>0</v>
      </c>
      <c r="BJ133" s="21" t="s">
        <v>11</v>
      </c>
      <c r="BK133" s="160">
        <f t="shared" ref="BK133" si="129">ROUND(I133*H133,0)</f>
        <v>0</v>
      </c>
      <c r="BL133" s="21" t="s">
        <v>165</v>
      </c>
      <c r="BM133" s="21" t="s">
        <v>190</v>
      </c>
    </row>
    <row r="134" spans="2:65" s="256" customFormat="1" ht="42" customHeight="1">
      <c r="B134" s="149"/>
      <c r="C134" s="161">
        <v>36</v>
      </c>
      <c r="D134" s="161" t="s">
        <v>126</v>
      </c>
      <c r="E134" s="162" t="s">
        <v>434</v>
      </c>
      <c r="F134" s="163" t="s">
        <v>462</v>
      </c>
      <c r="G134" s="164" t="s">
        <v>423</v>
      </c>
      <c r="H134" s="165">
        <v>1</v>
      </c>
      <c r="I134" s="166"/>
      <c r="J134" s="166">
        <f t="shared" ref="J134:J136" si="130">ROUND(I134*H134,0)</f>
        <v>0</v>
      </c>
      <c r="K134" s="163" t="s">
        <v>5</v>
      </c>
      <c r="L134" s="167"/>
      <c r="M134" s="168" t="s">
        <v>5</v>
      </c>
      <c r="N134" s="169" t="s">
        <v>36</v>
      </c>
      <c r="O134" s="158">
        <v>0</v>
      </c>
      <c r="P134" s="158">
        <f t="shared" ref="P134:P136" si="131">O134*H134</f>
        <v>0</v>
      </c>
      <c r="Q134" s="158">
        <v>0.02</v>
      </c>
      <c r="R134" s="158">
        <f t="shared" ref="R134:R136" si="132">Q134*H134</f>
        <v>0.02</v>
      </c>
      <c r="S134" s="158">
        <v>0</v>
      </c>
      <c r="T134" s="159">
        <f t="shared" ref="T134:T136" si="133">S134*H134</f>
        <v>0</v>
      </c>
      <c r="AR134" s="21" t="s">
        <v>189</v>
      </c>
      <c r="AT134" s="21" t="s">
        <v>126</v>
      </c>
      <c r="AU134" s="21" t="s">
        <v>73</v>
      </c>
      <c r="AY134" s="21" t="s">
        <v>113</v>
      </c>
      <c r="BE134" s="160">
        <f t="shared" ref="BE134:BE136" si="134">IF(N134="základní",J134,0)</f>
        <v>0</v>
      </c>
      <c r="BF134" s="160">
        <f t="shared" ref="BF134:BF136" si="135">IF(N134="snížená",J134,0)</f>
        <v>0</v>
      </c>
      <c r="BG134" s="160">
        <f t="shared" ref="BG134:BG136" si="136">IF(N134="zákl. přenesená",J134,0)</f>
        <v>0</v>
      </c>
      <c r="BH134" s="160">
        <f t="shared" ref="BH134:BH136" si="137">IF(N134="sníž. přenesená",J134,0)</f>
        <v>0</v>
      </c>
      <c r="BI134" s="160">
        <f t="shared" ref="BI134:BI136" si="138">IF(N134="nulová",J134,0)</f>
        <v>0</v>
      </c>
      <c r="BJ134" s="21" t="s">
        <v>11</v>
      </c>
      <c r="BK134" s="160">
        <f t="shared" ref="BK134:BK136" si="139">ROUND(I134*H134,0)</f>
        <v>0</v>
      </c>
      <c r="BL134" s="21" t="s">
        <v>165</v>
      </c>
      <c r="BM134" s="21" t="s">
        <v>190</v>
      </c>
    </row>
    <row r="135" spans="2:65" s="256" customFormat="1" ht="42" customHeight="1">
      <c r="B135" s="149"/>
      <c r="C135" s="161">
        <v>37</v>
      </c>
      <c r="D135" s="161" t="s">
        <v>126</v>
      </c>
      <c r="E135" s="162" t="s">
        <v>435</v>
      </c>
      <c r="F135" s="163" t="s">
        <v>463</v>
      </c>
      <c r="G135" s="164" t="s">
        <v>423</v>
      </c>
      <c r="H135" s="165">
        <v>1</v>
      </c>
      <c r="I135" s="166"/>
      <c r="J135" s="166">
        <f t="shared" si="130"/>
        <v>0</v>
      </c>
      <c r="K135" s="163" t="s">
        <v>5</v>
      </c>
      <c r="L135" s="167"/>
      <c r="M135" s="168" t="s">
        <v>5</v>
      </c>
      <c r="N135" s="169" t="s">
        <v>36</v>
      </c>
      <c r="O135" s="158">
        <v>0</v>
      </c>
      <c r="P135" s="158">
        <f t="shared" si="131"/>
        <v>0</v>
      </c>
      <c r="Q135" s="158">
        <v>0.02</v>
      </c>
      <c r="R135" s="158">
        <f t="shared" si="132"/>
        <v>0.02</v>
      </c>
      <c r="S135" s="158">
        <v>0</v>
      </c>
      <c r="T135" s="159">
        <f t="shared" si="133"/>
        <v>0</v>
      </c>
      <c r="AR135" s="21" t="s">
        <v>189</v>
      </c>
      <c r="AT135" s="21" t="s">
        <v>126</v>
      </c>
      <c r="AU135" s="21" t="s">
        <v>73</v>
      </c>
      <c r="AY135" s="21" t="s">
        <v>113</v>
      </c>
      <c r="BE135" s="160">
        <f t="shared" si="134"/>
        <v>0</v>
      </c>
      <c r="BF135" s="160">
        <f t="shared" si="135"/>
        <v>0</v>
      </c>
      <c r="BG135" s="160">
        <f t="shared" si="136"/>
        <v>0</v>
      </c>
      <c r="BH135" s="160">
        <f t="shared" si="137"/>
        <v>0</v>
      </c>
      <c r="BI135" s="160">
        <f t="shared" si="138"/>
        <v>0</v>
      </c>
      <c r="BJ135" s="21" t="s">
        <v>11</v>
      </c>
      <c r="BK135" s="160">
        <f t="shared" si="139"/>
        <v>0</v>
      </c>
      <c r="BL135" s="21" t="s">
        <v>165</v>
      </c>
      <c r="BM135" s="21" t="s">
        <v>190</v>
      </c>
    </row>
    <row r="136" spans="2:65" s="256" customFormat="1" ht="42" customHeight="1">
      <c r="B136" s="149"/>
      <c r="C136" s="161">
        <v>38</v>
      </c>
      <c r="D136" s="161" t="s">
        <v>126</v>
      </c>
      <c r="E136" s="162" t="s">
        <v>436</v>
      </c>
      <c r="F136" s="163" t="s">
        <v>464</v>
      </c>
      <c r="G136" s="164" t="s">
        <v>423</v>
      </c>
      <c r="H136" s="165">
        <v>6</v>
      </c>
      <c r="I136" s="166"/>
      <c r="J136" s="166">
        <f t="shared" si="130"/>
        <v>0</v>
      </c>
      <c r="K136" s="163" t="s">
        <v>5</v>
      </c>
      <c r="L136" s="167"/>
      <c r="M136" s="168" t="s">
        <v>5</v>
      </c>
      <c r="N136" s="169" t="s">
        <v>36</v>
      </c>
      <c r="O136" s="158">
        <v>0</v>
      </c>
      <c r="P136" s="158">
        <f t="shared" si="131"/>
        <v>0</v>
      </c>
      <c r="Q136" s="158">
        <v>0.02</v>
      </c>
      <c r="R136" s="158">
        <f t="shared" si="132"/>
        <v>0.12</v>
      </c>
      <c r="S136" s="158">
        <v>0</v>
      </c>
      <c r="T136" s="159">
        <f t="shared" si="133"/>
        <v>0</v>
      </c>
      <c r="AR136" s="21" t="s">
        <v>189</v>
      </c>
      <c r="AT136" s="21" t="s">
        <v>126</v>
      </c>
      <c r="AU136" s="21" t="s">
        <v>73</v>
      </c>
      <c r="AY136" s="21" t="s">
        <v>113</v>
      </c>
      <c r="BE136" s="160">
        <f t="shared" si="134"/>
        <v>0</v>
      </c>
      <c r="BF136" s="160">
        <f t="shared" si="135"/>
        <v>0</v>
      </c>
      <c r="BG136" s="160">
        <f t="shared" si="136"/>
        <v>0</v>
      </c>
      <c r="BH136" s="160">
        <f t="shared" si="137"/>
        <v>0</v>
      </c>
      <c r="BI136" s="160">
        <f t="shared" si="138"/>
        <v>0</v>
      </c>
      <c r="BJ136" s="21" t="s">
        <v>11</v>
      </c>
      <c r="BK136" s="160">
        <f t="shared" si="139"/>
        <v>0</v>
      </c>
      <c r="BL136" s="21" t="s">
        <v>165</v>
      </c>
      <c r="BM136" s="21" t="s">
        <v>190</v>
      </c>
    </row>
    <row r="137" spans="2:65" s="256" customFormat="1" ht="42" customHeight="1">
      <c r="B137" s="149"/>
      <c r="C137" s="161">
        <v>39</v>
      </c>
      <c r="D137" s="161" t="s">
        <v>126</v>
      </c>
      <c r="E137" s="162" t="s">
        <v>437</v>
      </c>
      <c r="F137" s="163" t="s">
        <v>465</v>
      </c>
      <c r="G137" s="164" t="s">
        <v>423</v>
      </c>
      <c r="H137" s="165">
        <v>13</v>
      </c>
      <c r="I137" s="166"/>
      <c r="J137" s="166">
        <f t="shared" ref="J137" si="140">ROUND(I137*H137,0)</f>
        <v>0</v>
      </c>
      <c r="K137" s="163" t="s">
        <v>5</v>
      </c>
      <c r="L137" s="167"/>
      <c r="M137" s="168" t="s">
        <v>5</v>
      </c>
      <c r="N137" s="169" t="s">
        <v>36</v>
      </c>
      <c r="O137" s="158">
        <v>0</v>
      </c>
      <c r="P137" s="158">
        <f t="shared" ref="P137" si="141">O137*H137</f>
        <v>0</v>
      </c>
      <c r="Q137" s="158">
        <v>0.02</v>
      </c>
      <c r="R137" s="158">
        <f t="shared" ref="R137" si="142">Q137*H137</f>
        <v>0.26</v>
      </c>
      <c r="S137" s="158">
        <v>0</v>
      </c>
      <c r="T137" s="159">
        <f t="shared" ref="T137" si="143">S137*H137</f>
        <v>0</v>
      </c>
      <c r="AR137" s="21" t="s">
        <v>189</v>
      </c>
      <c r="AT137" s="21" t="s">
        <v>126</v>
      </c>
      <c r="AU137" s="21" t="s">
        <v>73</v>
      </c>
      <c r="AY137" s="21" t="s">
        <v>113</v>
      </c>
      <c r="BE137" s="160">
        <f t="shared" ref="BE137" si="144">IF(N137="základní",J137,0)</f>
        <v>0</v>
      </c>
      <c r="BF137" s="160">
        <f t="shared" ref="BF137" si="145">IF(N137="snížená",J137,0)</f>
        <v>0</v>
      </c>
      <c r="BG137" s="160">
        <f t="shared" ref="BG137" si="146">IF(N137="zákl. přenesená",J137,0)</f>
        <v>0</v>
      </c>
      <c r="BH137" s="160">
        <f t="shared" ref="BH137" si="147">IF(N137="sníž. přenesená",J137,0)</f>
        <v>0</v>
      </c>
      <c r="BI137" s="160">
        <f t="shared" ref="BI137" si="148">IF(N137="nulová",J137,0)</f>
        <v>0</v>
      </c>
      <c r="BJ137" s="21" t="s">
        <v>11</v>
      </c>
      <c r="BK137" s="160">
        <f t="shared" ref="BK137" si="149">ROUND(I137*H137,0)</f>
        <v>0</v>
      </c>
      <c r="BL137" s="21" t="s">
        <v>165</v>
      </c>
      <c r="BM137" s="21" t="s">
        <v>190</v>
      </c>
    </row>
    <row r="138" spans="2:65" s="256" customFormat="1" ht="42" customHeight="1">
      <c r="B138" s="149"/>
      <c r="C138" s="161">
        <v>40</v>
      </c>
      <c r="D138" s="161" t="s">
        <v>126</v>
      </c>
      <c r="E138" s="162" t="s">
        <v>438</v>
      </c>
      <c r="F138" s="163" t="s">
        <v>466</v>
      </c>
      <c r="G138" s="164" t="s">
        <v>423</v>
      </c>
      <c r="H138" s="165">
        <v>13</v>
      </c>
      <c r="I138" s="166"/>
      <c r="J138" s="166">
        <f t="shared" ref="J138" si="150">ROUND(I138*H138,0)</f>
        <v>0</v>
      </c>
      <c r="K138" s="163" t="s">
        <v>5</v>
      </c>
      <c r="L138" s="167"/>
      <c r="M138" s="168" t="s">
        <v>5</v>
      </c>
      <c r="N138" s="169" t="s">
        <v>36</v>
      </c>
      <c r="O138" s="158">
        <v>0</v>
      </c>
      <c r="P138" s="158">
        <f t="shared" ref="P138" si="151">O138*H138</f>
        <v>0</v>
      </c>
      <c r="Q138" s="158">
        <v>0.02</v>
      </c>
      <c r="R138" s="158">
        <f t="shared" ref="R138" si="152">Q138*H138</f>
        <v>0.26</v>
      </c>
      <c r="S138" s="158">
        <v>0</v>
      </c>
      <c r="T138" s="159">
        <f t="shared" ref="T138" si="153">S138*H138</f>
        <v>0</v>
      </c>
      <c r="AR138" s="21" t="s">
        <v>189</v>
      </c>
      <c r="AT138" s="21" t="s">
        <v>126</v>
      </c>
      <c r="AU138" s="21" t="s">
        <v>73</v>
      </c>
      <c r="AY138" s="21" t="s">
        <v>113</v>
      </c>
      <c r="BE138" s="160">
        <f t="shared" ref="BE138" si="154">IF(N138="základní",J138,0)</f>
        <v>0</v>
      </c>
      <c r="BF138" s="160">
        <f t="shared" ref="BF138" si="155">IF(N138="snížená",J138,0)</f>
        <v>0</v>
      </c>
      <c r="BG138" s="160">
        <f t="shared" ref="BG138" si="156">IF(N138="zákl. přenesená",J138,0)</f>
        <v>0</v>
      </c>
      <c r="BH138" s="160">
        <f t="shared" ref="BH138" si="157">IF(N138="sníž. přenesená",J138,0)</f>
        <v>0</v>
      </c>
      <c r="BI138" s="160">
        <f t="shared" ref="BI138" si="158">IF(N138="nulová",J138,0)</f>
        <v>0</v>
      </c>
      <c r="BJ138" s="21" t="s">
        <v>11</v>
      </c>
      <c r="BK138" s="160">
        <f t="shared" ref="BK138" si="159">ROUND(I138*H138,0)</f>
        <v>0</v>
      </c>
      <c r="BL138" s="21" t="s">
        <v>165</v>
      </c>
      <c r="BM138" s="21" t="s">
        <v>190</v>
      </c>
    </row>
    <row r="139" spans="2:65" s="256" customFormat="1" ht="42" customHeight="1">
      <c r="B139" s="149"/>
      <c r="C139" s="161">
        <v>41</v>
      </c>
      <c r="D139" s="161" t="s">
        <v>126</v>
      </c>
      <c r="E139" s="162" t="s">
        <v>439</v>
      </c>
      <c r="F139" s="163" t="s">
        <v>467</v>
      </c>
      <c r="G139" s="164" t="s">
        <v>423</v>
      </c>
      <c r="H139" s="165">
        <v>2</v>
      </c>
      <c r="I139" s="166"/>
      <c r="J139" s="166">
        <f t="shared" ref="J139" si="160">ROUND(I139*H139,0)</f>
        <v>0</v>
      </c>
      <c r="K139" s="163" t="s">
        <v>5</v>
      </c>
      <c r="L139" s="167"/>
      <c r="M139" s="168" t="s">
        <v>5</v>
      </c>
      <c r="N139" s="169" t="s">
        <v>36</v>
      </c>
      <c r="O139" s="158">
        <v>0</v>
      </c>
      <c r="P139" s="158">
        <f t="shared" ref="P139" si="161">O139*H139</f>
        <v>0</v>
      </c>
      <c r="Q139" s="158">
        <v>0.02</v>
      </c>
      <c r="R139" s="158">
        <f t="shared" ref="R139" si="162">Q139*H139</f>
        <v>0.04</v>
      </c>
      <c r="S139" s="158">
        <v>0</v>
      </c>
      <c r="T139" s="159">
        <f t="shared" ref="T139" si="163">S139*H139</f>
        <v>0</v>
      </c>
      <c r="AR139" s="21" t="s">
        <v>189</v>
      </c>
      <c r="AT139" s="21" t="s">
        <v>126</v>
      </c>
      <c r="AU139" s="21" t="s">
        <v>73</v>
      </c>
      <c r="AY139" s="21" t="s">
        <v>113</v>
      </c>
      <c r="BE139" s="160">
        <f t="shared" ref="BE139" si="164">IF(N139="základní",J139,0)</f>
        <v>0</v>
      </c>
      <c r="BF139" s="160">
        <f t="shared" ref="BF139" si="165">IF(N139="snížená",J139,0)</f>
        <v>0</v>
      </c>
      <c r="BG139" s="160">
        <f t="shared" ref="BG139" si="166">IF(N139="zákl. přenesená",J139,0)</f>
        <v>0</v>
      </c>
      <c r="BH139" s="160">
        <f t="shared" ref="BH139" si="167">IF(N139="sníž. přenesená",J139,0)</f>
        <v>0</v>
      </c>
      <c r="BI139" s="160">
        <f t="shared" ref="BI139" si="168">IF(N139="nulová",J139,0)</f>
        <v>0</v>
      </c>
      <c r="BJ139" s="21" t="s">
        <v>11</v>
      </c>
      <c r="BK139" s="160">
        <f t="shared" ref="BK139" si="169">ROUND(I139*H139,0)</f>
        <v>0</v>
      </c>
      <c r="BL139" s="21" t="s">
        <v>165</v>
      </c>
      <c r="BM139" s="21" t="s">
        <v>190</v>
      </c>
    </row>
    <row r="140" spans="2:65" s="256" customFormat="1" ht="42" customHeight="1">
      <c r="B140" s="149"/>
      <c r="C140" s="161">
        <v>42</v>
      </c>
      <c r="D140" s="161" t="s">
        <v>126</v>
      </c>
      <c r="E140" s="162" t="s">
        <v>440</v>
      </c>
      <c r="F140" s="163" t="s">
        <v>468</v>
      </c>
      <c r="G140" s="164" t="s">
        <v>423</v>
      </c>
      <c r="H140" s="165">
        <v>2</v>
      </c>
      <c r="I140" s="166"/>
      <c r="J140" s="166">
        <f t="shared" ref="J140" si="170">ROUND(I140*H140,0)</f>
        <v>0</v>
      </c>
      <c r="K140" s="163" t="s">
        <v>5</v>
      </c>
      <c r="L140" s="167"/>
      <c r="M140" s="168" t="s">
        <v>5</v>
      </c>
      <c r="N140" s="169" t="s">
        <v>36</v>
      </c>
      <c r="O140" s="158">
        <v>0</v>
      </c>
      <c r="P140" s="158">
        <f t="shared" ref="P140" si="171">O140*H140</f>
        <v>0</v>
      </c>
      <c r="Q140" s="158">
        <v>0.02</v>
      </c>
      <c r="R140" s="158">
        <f t="shared" ref="R140" si="172">Q140*H140</f>
        <v>0.04</v>
      </c>
      <c r="S140" s="158">
        <v>0</v>
      </c>
      <c r="T140" s="159">
        <f t="shared" ref="T140" si="173">S140*H140</f>
        <v>0</v>
      </c>
      <c r="AR140" s="21" t="s">
        <v>189</v>
      </c>
      <c r="AT140" s="21" t="s">
        <v>126</v>
      </c>
      <c r="AU140" s="21" t="s">
        <v>73</v>
      </c>
      <c r="AY140" s="21" t="s">
        <v>113</v>
      </c>
      <c r="BE140" s="160">
        <f t="shared" ref="BE140" si="174">IF(N140="základní",J140,0)</f>
        <v>0</v>
      </c>
      <c r="BF140" s="160">
        <f t="shared" ref="BF140" si="175">IF(N140="snížená",J140,0)</f>
        <v>0</v>
      </c>
      <c r="BG140" s="160">
        <f t="shared" ref="BG140" si="176">IF(N140="zákl. přenesená",J140,0)</f>
        <v>0</v>
      </c>
      <c r="BH140" s="160">
        <f t="shared" ref="BH140" si="177">IF(N140="sníž. přenesená",J140,0)</f>
        <v>0</v>
      </c>
      <c r="BI140" s="160">
        <f t="shared" ref="BI140" si="178">IF(N140="nulová",J140,0)</f>
        <v>0</v>
      </c>
      <c r="BJ140" s="21" t="s">
        <v>11</v>
      </c>
      <c r="BK140" s="160">
        <f t="shared" ref="BK140" si="179">ROUND(I140*H140,0)</f>
        <v>0</v>
      </c>
      <c r="BL140" s="21" t="s">
        <v>165</v>
      </c>
      <c r="BM140" s="21" t="s">
        <v>190</v>
      </c>
    </row>
    <row r="141" spans="2:65" s="267" customFormat="1" ht="42" customHeight="1">
      <c r="B141" s="149"/>
      <c r="C141" s="161">
        <v>42</v>
      </c>
      <c r="D141" s="161" t="s">
        <v>126</v>
      </c>
      <c r="E141" s="162" t="s">
        <v>524</v>
      </c>
      <c r="F141" s="163" t="s">
        <v>525</v>
      </c>
      <c r="G141" s="164" t="s">
        <v>423</v>
      </c>
      <c r="H141" s="165">
        <v>4</v>
      </c>
      <c r="I141" s="166"/>
      <c r="J141" s="166">
        <f t="shared" ref="J141" si="180">ROUND(I141*H141,0)</f>
        <v>0</v>
      </c>
      <c r="K141" s="163" t="s">
        <v>5</v>
      </c>
      <c r="L141" s="167"/>
      <c r="M141" s="168" t="s">
        <v>5</v>
      </c>
      <c r="N141" s="169" t="s">
        <v>36</v>
      </c>
      <c r="O141" s="158">
        <v>0</v>
      </c>
      <c r="P141" s="158">
        <f t="shared" ref="P141" si="181">O141*H141</f>
        <v>0</v>
      </c>
      <c r="Q141" s="158">
        <v>0.02</v>
      </c>
      <c r="R141" s="158">
        <f t="shared" ref="R141" si="182">Q141*H141</f>
        <v>0.08</v>
      </c>
      <c r="S141" s="158">
        <v>0</v>
      </c>
      <c r="T141" s="159">
        <f t="shared" ref="T141" si="183">S141*H141</f>
        <v>0</v>
      </c>
      <c r="AR141" s="21" t="s">
        <v>189</v>
      </c>
      <c r="AT141" s="21" t="s">
        <v>126</v>
      </c>
      <c r="AU141" s="21" t="s">
        <v>73</v>
      </c>
      <c r="AY141" s="21" t="s">
        <v>113</v>
      </c>
      <c r="BE141" s="160">
        <f t="shared" ref="BE141" si="184">IF(N141="základní",J141,0)</f>
        <v>0</v>
      </c>
      <c r="BF141" s="160">
        <f t="shared" ref="BF141" si="185">IF(N141="snížená",J141,0)</f>
        <v>0</v>
      </c>
      <c r="BG141" s="160">
        <f t="shared" ref="BG141" si="186">IF(N141="zákl. přenesená",J141,0)</f>
        <v>0</v>
      </c>
      <c r="BH141" s="160">
        <f t="shared" ref="BH141" si="187">IF(N141="sníž. přenesená",J141,0)</f>
        <v>0</v>
      </c>
      <c r="BI141" s="160">
        <f t="shared" ref="BI141" si="188">IF(N141="nulová",J141,0)</f>
        <v>0</v>
      </c>
      <c r="BJ141" s="21" t="s">
        <v>11</v>
      </c>
      <c r="BK141" s="160">
        <f t="shared" ref="BK141" si="189">ROUND(I141*H141,0)</f>
        <v>0</v>
      </c>
      <c r="BL141" s="21" t="s">
        <v>165</v>
      </c>
      <c r="BM141" s="21" t="s">
        <v>190</v>
      </c>
    </row>
    <row r="142" spans="2:65" s="256" customFormat="1" ht="42" customHeight="1">
      <c r="B142" s="149"/>
      <c r="C142" s="161">
        <v>43</v>
      </c>
      <c r="D142" s="161" t="s">
        <v>126</v>
      </c>
      <c r="E142" s="162" t="s">
        <v>441</v>
      </c>
      <c r="F142" s="163" t="s">
        <v>469</v>
      </c>
      <c r="G142" s="164" t="s">
        <v>423</v>
      </c>
      <c r="H142" s="165">
        <v>4</v>
      </c>
      <c r="I142" s="166"/>
      <c r="J142" s="166">
        <f t="shared" ref="J142" si="190">ROUND(I142*H142,0)</f>
        <v>0</v>
      </c>
      <c r="K142" s="163" t="s">
        <v>5</v>
      </c>
      <c r="L142" s="167"/>
      <c r="M142" s="168" t="s">
        <v>5</v>
      </c>
      <c r="N142" s="169" t="s">
        <v>36</v>
      </c>
      <c r="O142" s="158">
        <v>0</v>
      </c>
      <c r="P142" s="158">
        <f t="shared" ref="P142" si="191">O142*H142</f>
        <v>0</v>
      </c>
      <c r="Q142" s="158">
        <v>0.02</v>
      </c>
      <c r="R142" s="158">
        <f t="shared" ref="R142" si="192">Q142*H142</f>
        <v>0.08</v>
      </c>
      <c r="S142" s="158">
        <v>0</v>
      </c>
      <c r="T142" s="159">
        <f t="shared" ref="T142" si="193">S142*H142</f>
        <v>0</v>
      </c>
      <c r="AR142" s="21" t="s">
        <v>189</v>
      </c>
      <c r="AT142" s="21" t="s">
        <v>126</v>
      </c>
      <c r="AU142" s="21" t="s">
        <v>73</v>
      </c>
      <c r="AY142" s="21" t="s">
        <v>113</v>
      </c>
      <c r="BE142" s="160">
        <f t="shared" ref="BE142" si="194">IF(N142="základní",J142,0)</f>
        <v>0</v>
      </c>
      <c r="BF142" s="160">
        <f t="shared" ref="BF142" si="195">IF(N142="snížená",J142,0)</f>
        <v>0</v>
      </c>
      <c r="BG142" s="160">
        <f t="shared" ref="BG142" si="196">IF(N142="zákl. přenesená",J142,0)</f>
        <v>0</v>
      </c>
      <c r="BH142" s="160">
        <f t="shared" ref="BH142" si="197">IF(N142="sníž. přenesená",J142,0)</f>
        <v>0</v>
      </c>
      <c r="BI142" s="160">
        <f t="shared" ref="BI142" si="198">IF(N142="nulová",J142,0)</f>
        <v>0</v>
      </c>
      <c r="BJ142" s="21" t="s">
        <v>11</v>
      </c>
      <c r="BK142" s="160">
        <f t="shared" ref="BK142" si="199">ROUND(I142*H142,0)</f>
        <v>0</v>
      </c>
      <c r="BL142" s="21" t="s">
        <v>165</v>
      </c>
      <c r="BM142" s="21" t="s">
        <v>190</v>
      </c>
    </row>
    <row r="143" spans="2:65" s="256" customFormat="1" ht="42" customHeight="1">
      <c r="B143" s="149"/>
      <c r="C143" s="161">
        <v>44</v>
      </c>
      <c r="D143" s="161" t="s">
        <v>126</v>
      </c>
      <c r="E143" s="162" t="s">
        <v>442</v>
      </c>
      <c r="F143" s="163" t="s">
        <v>470</v>
      </c>
      <c r="G143" s="164" t="s">
        <v>423</v>
      </c>
      <c r="H143" s="165">
        <v>6</v>
      </c>
      <c r="I143" s="166"/>
      <c r="J143" s="166">
        <f t="shared" ref="J143:J144" si="200">ROUND(I143*H143,0)</f>
        <v>0</v>
      </c>
      <c r="K143" s="163" t="s">
        <v>5</v>
      </c>
      <c r="L143" s="167"/>
      <c r="M143" s="168" t="s">
        <v>5</v>
      </c>
      <c r="N143" s="169" t="s">
        <v>36</v>
      </c>
      <c r="O143" s="158">
        <v>0</v>
      </c>
      <c r="P143" s="158">
        <f t="shared" ref="P143:P144" si="201">O143*H143</f>
        <v>0</v>
      </c>
      <c r="Q143" s="158">
        <v>0.02</v>
      </c>
      <c r="R143" s="158">
        <f t="shared" ref="R143:R144" si="202">Q143*H143</f>
        <v>0.12</v>
      </c>
      <c r="S143" s="158">
        <v>0</v>
      </c>
      <c r="T143" s="159">
        <f t="shared" ref="T143:T144" si="203">S143*H143</f>
        <v>0</v>
      </c>
      <c r="AR143" s="21" t="s">
        <v>189</v>
      </c>
      <c r="AT143" s="21" t="s">
        <v>126</v>
      </c>
      <c r="AU143" s="21" t="s">
        <v>73</v>
      </c>
      <c r="AY143" s="21" t="s">
        <v>113</v>
      </c>
      <c r="BE143" s="160">
        <f t="shared" ref="BE143:BE144" si="204">IF(N143="základní",J143,0)</f>
        <v>0</v>
      </c>
      <c r="BF143" s="160">
        <f t="shared" ref="BF143:BF144" si="205">IF(N143="snížená",J143,0)</f>
        <v>0</v>
      </c>
      <c r="BG143" s="160">
        <f t="shared" ref="BG143:BG144" si="206">IF(N143="zákl. přenesená",J143,0)</f>
        <v>0</v>
      </c>
      <c r="BH143" s="160">
        <f t="shared" ref="BH143:BH144" si="207">IF(N143="sníž. přenesená",J143,0)</f>
        <v>0</v>
      </c>
      <c r="BI143" s="160">
        <f t="shared" ref="BI143:BI144" si="208">IF(N143="nulová",J143,0)</f>
        <v>0</v>
      </c>
      <c r="BJ143" s="21" t="s">
        <v>11</v>
      </c>
      <c r="BK143" s="160">
        <f t="shared" ref="BK143:BK144" si="209">ROUND(I143*H143,0)</f>
        <v>0</v>
      </c>
      <c r="BL143" s="21" t="s">
        <v>165</v>
      </c>
      <c r="BM143" s="21" t="s">
        <v>190</v>
      </c>
    </row>
    <row r="144" spans="2:65" s="256" customFormat="1" ht="42" customHeight="1">
      <c r="B144" s="149"/>
      <c r="C144" s="161">
        <v>45</v>
      </c>
      <c r="D144" s="161" t="s">
        <v>126</v>
      </c>
      <c r="E144" s="162" t="s">
        <v>443</v>
      </c>
      <c r="F144" s="163" t="s">
        <v>471</v>
      </c>
      <c r="G144" s="164" t="s">
        <v>423</v>
      </c>
      <c r="H144" s="165">
        <v>121</v>
      </c>
      <c r="I144" s="166"/>
      <c r="J144" s="166">
        <f t="shared" si="200"/>
        <v>0</v>
      </c>
      <c r="K144" s="163" t="s">
        <v>5</v>
      </c>
      <c r="L144" s="167"/>
      <c r="M144" s="168" t="s">
        <v>5</v>
      </c>
      <c r="N144" s="169" t="s">
        <v>36</v>
      </c>
      <c r="O144" s="158">
        <v>0</v>
      </c>
      <c r="P144" s="158">
        <f t="shared" si="201"/>
        <v>0</v>
      </c>
      <c r="Q144" s="158">
        <v>0.02</v>
      </c>
      <c r="R144" s="158">
        <f t="shared" si="202"/>
        <v>2.42</v>
      </c>
      <c r="S144" s="158">
        <v>0</v>
      </c>
      <c r="T144" s="159">
        <f t="shared" si="203"/>
        <v>0</v>
      </c>
      <c r="AR144" s="21" t="s">
        <v>189</v>
      </c>
      <c r="AT144" s="21" t="s">
        <v>126</v>
      </c>
      <c r="AU144" s="21" t="s">
        <v>73</v>
      </c>
      <c r="AY144" s="21" t="s">
        <v>113</v>
      </c>
      <c r="BE144" s="160">
        <f t="shared" si="204"/>
        <v>0</v>
      </c>
      <c r="BF144" s="160">
        <f t="shared" si="205"/>
        <v>0</v>
      </c>
      <c r="BG144" s="160">
        <f t="shared" si="206"/>
        <v>0</v>
      </c>
      <c r="BH144" s="160">
        <f t="shared" si="207"/>
        <v>0</v>
      </c>
      <c r="BI144" s="160">
        <f t="shared" si="208"/>
        <v>0</v>
      </c>
      <c r="BJ144" s="21" t="s">
        <v>11</v>
      </c>
      <c r="BK144" s="160">
        <f t="shared" si="209"/>
        <v>0</v>
      </c>
      <c r="BL144" s="21" t="s">
        <v>165</v>
      </c>
      <c r="BM144" s="21" t="s">
        <v>190</v>
      </c>
    </row>
    <row r="145" spans="2:65" s="256" customFormat="1" ht="42" customHeight="1">
      <c r="B145" s="149"/>
      <c r="C145" s="161">
        <v>46</v>
      </c>
      <c r="D145" s="161" t="s">
        <v>126</v>
      </c>
      <c r="E145" s="162" t="s">
        <v>444</v>
      </c>
      <c r="F145" s="163" t="s">
        <v>472</v>
      </c>
      <c r="G145" s="164" t="s">
        <v>423</v>
      </c>
      <c r="H145" s="165">
        <v>6</v>
      </c>
      <c r="I145" s="166"/>
      <c r="J145" s="166">
        <f t="shared" ref="J145" si="210">ROUND(I145*H145,0)</f>
        <v>0</v>
      </c>
      <c r="K145" s="163" t="s">
        <v>5</v>
      </c>
      <c r="L145" s="167"/>
      <c r="M145" s="168" t="s">
        <v>5</v>
      </c>
      <c r="N145" s="169" t="s">
        <v>36</v>
      </c>
      <c r="O145" s="158">
        <v>0</v>
      </c>
      <c r="P145" s="158">
        <f t="shared" ref="P145" si="211">O145*H145</f>
        <v>0</v>
      </c>
      <c r="Q145" s="158">
        <v>0.02</v>
      </c>
      <c r="R145" s="158">
        <f t="shared" ref="R145" si="212">Q145*H145</f>
        <v>0.12</v>
      </c>
      <c r="S145" s="158">
        <v>0</v>
      </c>
      <c r="T145" s="159">
        <f t="shared" ref="T145" si="213">S145*H145</f>
        <v>0</v>
      </c>
      <c r="AR145" s="21" t="s">
        <v>189</v>
      </c>
      <c r="AT145" s="21" t="s">
        <v>126</v>
      </c>
      <c r="AU145" s="21" t="s">
        <v>73</v>
      </c>
      <c r="AY145" s="21" t="s">
        <v>113</v>
      </c>
      <c r="BE145" s="160">
        <f t="shared" ref="BE145" si="214">IF(N145="základní",J145,0)</f>
        <v>0</v>
      </c>
      <c r="BF145" s="160">
        <f t="shared" ref="BF145" si="215">IF(N145="snížená",J145,0)</f>
        <v>0</v>
      </c>
      <c r="BG145" s="160">
        <f t="shared" ref="BG145" si="216">IF(N145="zákl. přenesená",J145,0)</f>
        <v>0</v>
      </c>
      <c r="BH145" s="160">
        <f t="shared" ref="BH145" si="217">IF(N145="sníž. přenesená",J145,0)</f>
        <v>0</v>
      </c>
      <c r="BI145" s="160">
        <f t="shared" ref="BI145" si="218">IF(N145="nulová",J145,0)</f>
        <v>0</v>
      </c>
      <c r="BJ145" s="21" t="s">
        <v>11</v>
      </c>
      <c r="BK145" s="160">
        <f t="shared" ref="BK145" si="219">ROUND(I145*H145,0)</f>
        <v>0</v>
      </c>
      <c r="BL145" s="21" t="s">
        <v>165</v>
      </c>
      <c r="BM145" s="21" t="s">
        <v>190</v>
      </c>
    </row>
    <row r="146" spans="2:65" s="256" customFormat="1" ht="42" customHeight="1">
      <c r="B146" s="149"/>
      <c r="C146" s="161">
        <v>47</v>
      </c>
      <c r="D146" s="161" t="s">
        <v>126</v>
      </c>
      <c r="E146" s="162" t="s">
        <v>445</v>
      </c>
      <c r="F146" s="163" t="s">
        <v>473</v>
      </c>
      <c r="G146" s="164" t="s">
        <v>423</v>
      </c>
      <c r="H146" s="165">
        <v>6</v>
      </c>
      <c r="I146" s="166"/>
      <c r="J146" s="166">
        <f t="shared" ref="J146" si="220">ROUND(I146*H146,0)</f>
        <v>0</v>
      </c>
      <c r="K146" s="163" t="s">
        <v>5</v>
      </c>
      <c r="L146" s="167"/>
      <c r="M146" s="168" t="s">
        <v>5</v>
      </c>
      <c r="N146" s="169" t="s">
        <v>36</v>
      </c>
      <c r="O146" s="158">
        <v>0</v>
      </c>
      <c r="P146" s="158">
        <f t="shared" ref="P146" si="221">O146*H146</f>
        <v>0</v>
      </c>
      <c r="Q146" s="158">
        <v>0.02</v>
      </c>
      <c r="R146" s="158">
        <f t="shared" ref="R146" si="222">Q146*H146</f>
        <v>0.12</v>
      </c>
      <c r="S146" s="158">
        <v>0</v>
      </c>
      <c r="T146" s="159">
        <f t="shared" ref="T146" si="223">S146*H146</f>
        <v>0</v>
      </c>
      <c r="AR146" s="21" t="s">
        <v>189</v>
      </c>
      <c r="AT146" s="21" t="s">
        <v>126</v>
      </c>
      <c r="AU146" s="21" t="s">
        <v>73</v>
      </c>
      <c r="AY146" s="21" t="s">
        <v>113</v>
      </c>
      <c r="BE146" s="160">
        <f t="shared" ref="BE146" si="224">IF(N146="základní",J146,0)</f>
        <v>0</v>
      </c>
      <c r="BF146" s="160">
        <f t="shared" ref="BF146" si="225">IF(N146="snížená",J146,0)</f>
        <v>0</v>
      </c>
      <c r="BG146" s="160">
        <f t="shared" ref="BG146" si="226">IF(N146="zákl. přenesená",J146,0)</f>
        <v>0</v>
      </c>
      <c r="BH146" s="160">
        <f t="shared" ref="BH146" si="227">IF(N146="sníž. přenesená",J146,0)</f>
        <v>0</v>
      </c>
      <c r="BI146" s="160">
        <f t="shared" ref="BI146" si="228">IF(N146="nulová",J146,0)</f>
        <v>0</v>
      </c>
      <c r="BJ146" s="21" t="s">
        <v>11</v>
      </c>
      <c r="BK146" s="160">
        <f t="shared" ref="BK146" si="229">ROUND(I146*H146,0)</f>
        <v>0</v>
      </c>
      <c r="BL146" s="21" t="s">
        <v>165</v>
      </c>
      <c r="BM146" s="21" t="s">
        <v>190</v>
      </c>
    </row>
    <row r="147" spans="2:65" s="256" customFormat="1" ht="42" customHeight="1">
      <c r="B147" s="149"/>
      <c r="C147" s="161">
        <v>48</v>
      </c>
      <c r="D147" s="161" t="s">
        <v>126</v>
      </c>
      <c r="E147" s="162" t="s">
        <v>446</v>
      </c>
      <c r="F147" s="163" t="s">
        <v>474</v>
      </c>
      <c r="G147" s="164" t="s">
        <v>423</v>
      </c>
      <c r="H147" s="165">
        <v>36</v>
      </c>
      <c r="I147" s="166"/>
      <c r="J147" s="166">
        <f t="shared" ref="J147" si="230">ROUND(I147*H147,0)</f>
        <v>0</v>
      </c>
      <c r="K147" s="163" t="s">
        <v>5</v>
      </c>
      <c r="L147" s="167"/>
      <c r="M147" s="168" t="s">
        <v>5</v>
      </c>
      <c r="N147" s="169" t="s">
        <v>36</v>
      </c>
      <c r="O147" s="158">
        <v>0</v>
      </c>
      <c r="P147" s="158">
        <f t="shared" ref="P147" si="231">O147*H147</f>
        <v>0</v>
      </c>
      <c r="Q147" s="158">
        <v>0.02</v>
      </c>
      <c r="R147" s="158">
        <f t="shared" ref="R147" si="232">Q147*H147</f>
        <v>0.72</v>
      </c>
      <c r="S147" s="158">
        <v>0</v>
      </c>
      <c r="T147" s="159">
        <f t="shared" ref="T147" si="233">S147*H147</f>
        <v>0</v>
      </c>
      <c r="AR147" s="21" t="s">
        <v>189</v>
      </c>
      <c r="AT147" s="21" t="s">
        <v>126</v>
      </c>
      <c r="AU147" s="21" t="s">
        <v>73</v>
      </c>
      <c r="AY147" s="21" t="s">
        <v>113</v>
      </c>
      <c r="BE147" s="160">
        <f t="shared" ref="BE147" si="234">IF(N147="základní",J147,0)</f>
        <v>0</v>
      </c>
      <c r="BF147" s="160">
        <f t="shared" ref="BF147" si="235">IF(N147="snížená",J147,0)</f>
        <v>0</v>
      </c>
      <c r="BG147" s="160">
        <f t="shared" ref="BG147" si="236">IF(N147="zákl. přenesená",J147,0)</f>
        <v>0</v>
      </c>
      <c r="BH147" s="160">
        <f t="shared" ref="BH147" si="237">IF(N147="sníž. přenesená",J147,0)</f>
        <v>0</v>
      </c>
      <c r="BI147" s="160">
        <f t="shared" ref="BI147" si="238">IF(N147="nulová",J147,0)</f>
        <v>0</v>
      </c>
      <c r="BJ147" s="21" t="s">
        <v>11</v>
      </c>
      <c r="BK147" s="160">
        <f t="shared" ref="BK147" si="239">ROUND(I147*H147,0)</f>
        <v>0</v>
      </c>
      <c r="BL147" s="21" t="s">
        <v>165</v>
      </c>
      <c r="BM147" s="21" t="s">
        <v>190</v>
      </c>
    </row>
    <row r="148" spans="2:65" s="256" customFormat="1" ht="42" customHeight="1">
      <c r="B148" s="149"/>
      <c r="C148" s="161">
        <v>49</v>
      </c>
      <c r="D148" s="161" t="s">
        <v>126</v>
      </c>
      <c r="E148" s="162" t="s">
        <v>447</v>
      </c>
      <c r="F148" s="163" t="s">
        <v>475</v>
      </c>
      <c r="G148" s="164" t="s">
        <v>423</v>
      </c>
      <c r="H148" s="165">
        <v>8</v>
      </c>
      <c r="I148" s="166"/>
      <c r="J148" s="166">
        <f t="shared" ref="J148" si="240">ROUND(I148*H148,0)</f>
        <v>0</v>
      </c>
      <c r="K148" s="163" t="s">
        <v>5</v>
      </c>
      <c r="L148" s="167"/>
      <c r="M148" s="168" t="s">
        <v>5</v>
      </c>
      <c r="N148" s="169" t="s">
        <v>36</v>
      </c>
      <c r="O148" s="158">
        <v>0</v>
      </c>
      <c r="P148" s="158">
        <f t="shared" ref="P148" si="241">O148*H148</f>
        <v>0</v>
      </c>
      <c r="Q148" s="158">
        <v>0.02</v>
      </c>
      <c r="R148" s="158">
        <f t="shared" ref="R148" si="242">Q148*H148</f>
        <v>0.16</v>
      </c>
      <c r="S148" s="158">
        <v>0</v>
      </c>
      <c r="T148" s="159">
        <f t="shared" ref="T148" si="243">S148*H148</f>
        <v>0</v>
      </c>
      <c r="AR148" s="21" t="s">
        <v>189</v>
      </c>
      <c r="AT148" s="21" t="s">
        <v>126</v>
      </c>
      <c r="AU148" s="21" t="s">
        <v>73</v>
      </c>
      <c r="AY148" s="21" t="s">
        <v>113</v>
      </c>
      <c r="BE148" s="160">
        <f t="shared" ref="BE148" si="244">IF(N148="základní",J148,0)</f>
        <v>0</v>
      </c>
      <c r="BF148" s="160">
        <f t="shared" ref="BF148" si="245">IF(N148="snížená",J148,0)</f>
        <v>0</v>
      </c>
      <c r="BG148" s="160">
        <f t="shared" ref="BG148" si="246">IF(N148="zákl. přenesená",J148,0)</f>
        <v>0</v>
      </c>
      <c r="BH148" s="160">
        <f t="shared" ref="BH148" si="247">IF(N148="sníž. přenesená",J148,0)</f>
        <v>0</v>
      </c>
      <c r="BI148" s="160">
        <f t="shared" ref="BI148" si="248">IF(N148="nulová",J148,0)</f>
        <v>0</v>
      </c>
      <c r="BJ148" s="21" t="s">
        <v>11</v>
      </c>
      <c r="BK148" s="160">
        <f t="shared" ref="BK148" si="249">ROUND(I148*H148,0)</f>
        <v>0</v>
      </c>
      <c r="BL148" s="21" t="s">
        <v>165</v>
      </c>
      <c r="BM148" s="21" t="s">
        <v>190</v>
      </c>
    </row>
    <row r="149" spans="2:65" s="256" customFormat="1" ht="42" customHeight="1">
      <c r="B149" s="149"/>
      <c r="C149" s="161">
        <v>50</v>
      </c>
      <c r="D149" s="161" t="s">
        <v>126</v>
      </c>
      <c r="E149" s="162" t="s">
        <v>448</v>
      </c>
      <c r="F149" s="163" t="s">
        <v>476</v>
      </c>
      <c r="G149" s="164" t="s">
        <v>423</v>
      </c>
      <c r="H149" s="165">
        <v>6</v>
      </c>
      <c r="I149" s="166"/>
      <c r="J149" s="166">
        <f t="shared" ref="J149" si="250">ROUND(I149*H149,0)</f>
        <v>0</v>
      </c>
      <c r="K149" s="163" t="s">
        <v>5</v>
      </c>
      <c r="L149" s="167"/>
      <c r="M149" s="168" t="s">
        <v>5</v>
      </c>
      <c r="N149" s="169" t="s">
        <v>36</v>
      </c>
      <c r="O149" s="158">
        <v>0</v>
      </c>
      <c r="P149" s="158">
        <f t="shared" ref="P149" si="251">O149*H149</f>
        <v>0</v>
      </c>
      <c r="Q149" s="158">
        <v>0.02</v>
      </c>
      <c r="R149" s="158">
        <f t="shared" ref="R149" si="252">Q149*H149</f>
        <v>0.12</v>
      </c>
      <c r="S149" s="158">
        <v>0</v>
      </c>
      <c r="T149" s="159">
        <f t="shared" ref="T149" si="253">S149*H149</f>
        <v>0</v>
      </c>
      <c r="AR149" s="21" t="s">
        <v>189</v>
      </c>
      <c r="AT149" s="21" t="s">
        <v>126</v>
      </c>
      <c r="AU149" s="21" t="s">
        <v>73</v>
      </c>
      <c r="AY149" s="21" t="s">
        <v>113</v>
      </c>
      <c r="BE149" s="160">
        <f t="shared" ref="BE149" si="254">IF(N149="základní",J149,0)</f>
        <v>0</v>
      </c>
      <c r="BF149" s="160">
        <f t="shared" ref="BF149" si="255">IF(N149="snížená",J149,0)</f>
        <v>0</v>
      </c>
      <c r="BG149" s="160">
        <f t="shared" ref="BG149" si="256">IF(N149="zákl. přenesená",J149,0)</f>
        <v>0</v>
      </c>
      <c r="BH149" s="160">
        <f t="shared" ref="BH149" si="257">IF(N149="sníž. přenesená",J149,0)</f>
        <v>0</v>
      </c>
      <c r="BI149" s="160">
        <f t="shared" ref="BI149" si="258">IF(N149="nulová",J149,0)</f>
        <v>0</v>
      </c>
      <c r="BJ149" s="21" t="s">
        <v>11</v>
      </c>
      <c r="BK149" s="160">
        <f t="shared" ref="BK149" si="259">ROUND(I149*H149,0)</f>
        <v>0</v>
      </c>
      <c r="BL149" s="21" t="s">
        <v>165</v>
      </c>
      <c r="BM149" s="21" t="s">
        <v>190</v>
      </c>
    </row>
    <row r="150" spans="2:65" s="256" customFormat="1" ht="42" customHeight="1">
      <c r="B150" s="149"/>
      <c r="C150" s="161">
        <v>51</v>
      </c>
      <c r="D150" s="161" t="s">
        <v>126</v>
      </c>
      <c r="E150" s="162" t="s">
        <v>449</v>
      </c>
      <c r="F150" s="163" t="s">
        <v>477</v>
      </c>
      <c r="G150" s="164" t="s">
        <v>423</v>
      </c>
      <c r="H150" s="165">
        <v>8</v>
      </c>
      <c r="I150" s="166"/>
      <c r="J150" s="166">
        <f t="shared" ref="J150:J155" si="260">ROUND(I150*H150,0)</f>
        <v>0</v>
      </c>
      <c r="K150" s="163" t="s">
        <v>5</v>
      </c>
      <c r="L150" s="167"/>
      <c r="M150" s="168" t="s">
        <v>5</v>
      </c>
      <c r="N150" s="169" t="s">
        <v>36</v>
      </c>
      <c r="O150" s="158">
        <v>0</v>
      </c>
      <c r="P150" s="158">
        <f t="shared" ref="P150:P155" si="261">O150*H150</f>
        <v>0</v>
      </c>
      <c r="Q150" s="158">
        <v>0.02</v>
      </c>
      <c r="R150" s="158">
        <f t="shared" ref="R150:R155" si="262">Q150*H150</f>
        <v>0.16</v>
      </c>
      <c r="S150" s="158">
        <v>0</v>
      </c>
      <c r="T150" s="159">
        <f t="shared" ref="T150:T155" si="263">S150*H150</f>
        <v>0</v>
      </c>
      <c r="AR150" s="21" t="s">
        <v>189</v>
      </c>
      <c r="AT150" s="21" t="s">
        <v>126</v>
      </c>
      <c r="AU150" s="21" t="s">
        <v>73</v>
      </c>
      <c r="AY150" s="21" t="s">
        <v>113</v>
      </c>
      <c r="BE150" s="160">
        <f t="shared" ref="BE150:BE155" si="264">IF(N150="základní",J150,0)</f>
        <v>0</v>
      </c>
      <c r="BF150" s="160">
        <f t="shared" ref="BF150:BF155" si="265">IF(N150="snížená",J150,0)</f>
        <v>0</v>
      </c>
      <c r="BG150" s="160">
        <f t="shared" ref="BG150:BG155" si="266">IF(N150="zákl. přenesená",J150,0)</f>
        <v>0</v>
      </c>
      <c r="BH150" s="160">
        <f t="shared" ref="BH150:BH155" si="267">IF(N150="sníž. přenesená",J150,0)</f>
        <v>0</v>
      </c>
      <c r="BI150" s="160">
        <f t="shared" ref="BI150:BI155" si="268">IF(N150="nulová",J150,0)</f>
        <v>0</v>
      </c>
      <c r="BJ150" s="21" t="s">
        <v>11</v>
      </c>
      <c r="BK150" s="160">
        <f t="shared" ref="BK150:BK155" si="269">ROUND(I150*H150,0)</f>
        <v>0</v>
      </c>
      <c r="BL150" s="21" t="s">
        <v>165</v>
      </c>
      <c r="BM150" s="21" t="s">
        <v>190</v>
      </c>
    </row>
    <row r="151" spans="2:65" s="256" customFormat="1" ht="42" customHeight="1">
      <c r="B151" s="149"/>
      <c r="C151" s="161">
        <v>52</v>
      </c>
      <c r="D151" s="161" t="s">
        <v>126</v>
      </c>
      <c r="E151" s="162" t="s">
        <v>450</v>
      </c>
      <c r="F151" s="163" t="s">
        <v>478</v>
      </c>
      <c r="G151" s="164" t="s">
        <v>423</v>
      </c>
      <c r="H151" s="165">
        <v>22</v>
      </c>
      <c r="I151" s="166"/>
      <c r="J151" s="166">
        <f t="shared" si="260"/>
        <v>0</v>
      </c>
      <c r="K151" s="163" t="s">
        <v>5</v>
      </c>
      <c r="L151" s="167"/>
      <c r="M151" s="168" t="s">
        <v>5</v>
      </c>
      <c r="N151" s="169" t="s">
        <v>36</v>
      </c>
      <c r="O151" s="158">
        <v>0</v>
      </c>
      <c r="P151" s="158">
        <f t="shared" si="261"/>
        <v>0</v>
      </c>
      <c r="Q151" s="158">
        <v>0.02</v>
      </c>
      <c r="R151" s="158">
        <f t="shared" si="262"/>
        <v>0.44</v>
      </c>
      <c r="S151" s="158">
        <v>0</v>
      </c>
      <c r="T151" s="159">
        <f t="shared" si="263"/>
        <v>0</v>
      </c>
      <c r="AR151" s="21" t="s">
        <v>189</v>
      </c>
      <c r="AT151" s="21" t="s">
        <v>126</v>
      </c>
      <c r="AU151" s="21" t="s">
        <v>73</v>
      </c>
      <c r="AY151" s="21" t="s">
        <v>113</v>
      </c>
      <c r="BE151" s="160">
        <f t="shared" si="264"/>
        <v>0</v>
      </c>
      <c r="BF151" s="160">
        <f t="shared" si="265"/>
        <v>0</v>
      </c>
      <c r="BG151" s="160">
        <f t="shared" si="266"/>
        <v>0</v>
      </c>
      <c r="BH151" s="160">
        <f t="shared" si="267"/>
        <v>0</v>
      </c>
      <c r="BI151" s="160">
        <f t="shared" si="268"/>
        <v>0</v>
      </c>
      <c r="BJ151" s="21" t="s">
        <v>11</v>
      </c>
      <c r="BK151" s="160">
        <f t="shared" si="269"/>
        <v>0</v>
      </c>
      <c r="BL151" s="21" t="s">
        <v>165</v>
      </c>
      <c r="BM151" s="21" t="s">
        <v>190</v>
      </c>
    </row>
    <row r="152" spans="2:65" s="266" customFormat="1" ht="42" customHeight="1">
      <c r="B152" s="149"/>
      <c r="C152" s="161">
        <v>53</v>
      </c>
      <c r="D152" s="161" t="s">
        <v>126</v>
      </c>
      <c r="E152" s="162" t="s">
        <v>521</v>
      </c>
      <c r="F152" s="163" t="s">
        <v>522</v>
      </c>
      <c r="G152" s="164" t="s">
        <v>423</v>
      </c>
      <c r="H152" s="165">
        <v>1</v>
      </c>
      <c r="I152" s="166"/>
      <c r="J152" s="166">
        <f t="shared" ref="J152:J153" si="270">ROUND(I152*H152,0)</f>
        <v>0</v>
      </c>
      <c r="K152" s="163" t="s">
        <v>5</v>
      </c>
      <c r="L152" s="167"/>
      <c r="M152" s="168" t="s">
        <v>5</v>
      </c>
      <c r="N152" s="169" t="s">
        <v>36</v>
      </c>
      <c r="O152" s="158">
        <v>0</v>
      </c>
      <c r="P152" s="158">
        <f t="shared" ref="P152:P153" si="271">O152*H152</f>
        <v>0</v>
      </c>
      <c r="Q152" s="158">
        <v>0.02</v>
      </c>
      <c r="R152" s="158">
        <f t="shared" ref="R152:R153" si="272">Q152*H152</f>
        <v>0.02</v>
      </c>
      <c r="S152" s="158">
        <v>0</v>
      </c>
      <c r="T152" s="159">
        <f t="shared" ref="T152:T153" si="273">S152*H152</f>
        <v>0</v>
      </c>
      <c r="AR152" s="21" t="s">
        <v>189</v>
      </c>
      <c r="AT152" s="21" t="s">
        <v>126</v>
      </c>
      <c r="AU152" s="21" t="s">
        <v>73</v>
      </c>
      <c r="AY152" s="21" t="s">
        <v>113</v>
      </c>
      <c r="BE152" s="160">
        <f t="shared" ref="BE152:BE153" si="274">IF(N152="základní",J152,0)</f>
        <v>0</v>
      </c>
      <c r="BF152" s="160">
        <f t="shared" ref="BF152:BF153" si="275">IF(N152="snížená",J152,0)</f>
        <v>0</v>
      </c>
      <c r="BG152" s="160">
        <f t="shared" ref="BG152:BG153" si="276">IF(N152="zákl. přenesená",J152,0)</f>
        <v>0</v>
      </c>
      <c r="BH152" s="160">
        <f t="shared" ref="BH152:BH153" si="277">IF(N152="sníž. přenesená",J152,0)</f>
        <v>0</v>
      </c>
      <c r="BI152" s="160">
        <f t="shared" ref="BI152:BI153" si="278">IF(N152="nulová",J152,0)</f>
        <v>0</v>
      </c>
      <c r="BJ152" s="21" t="s">
        <v>11</v>
      </c>
      <c r="BK152" s="160">
        <f t="shared" ref="BK152:BK153" si="279">ROUND(I152*H152,0)</f>
        <v>0</v>
      </c>
      <c r="BL152" s="21" t="s">
        <v>165</v>
      </c>
      <c r="BM152" s="21" t="s">
        <v>190</v>
      </c>
    </row>
    <row r="153" spans="2:65" s="266" customFormat="1" ht="42" customHeight="1">
      <c r="B153" s="149"/>
      <c r="C153" s="161">
        <v>54</v>
      </c>
      <c r="D153" s="161" t="s">
        <v>126</v>
      </c>
      <c r="E153" s="162" t="s">
        <v>520</v>
      </c>
      <c r="F153" s="163" t="s">
        <v>523</v>
      </c>
      <c r="G153" s="164" t="s">
        <v>423</v>
      </c>
      <c r="H153" s="165">
        <v>1</v>
      </c>
      <c r="I153" s="166"/>
      <c r="J153" s="166">
        <f t="shared" si="270"/>
        <v>0</v>
      </c>
      <c r="K153" s="163" t="s">
        <v>5</v>
      </c>
      <c r="L153" s="167"/>
      <c r="M153" s="168" t="s">
        <v>5</v>
      </c>
      <c r="N153" s="169" t="s">
        <v>36</v>
      </c>
      <c r="O153" s="158">
        <v>0</v>
      </c>
      <c r="P153" s="158">
        <f t="shared" si="271"/>
        <v>0</v>
      </c>
      <c r="Q153" s="158">
        <v>0.02</v>
      </c>
      <c r="R153" s="158">
        <f t="shared" si="272"/>
        <v>0.02</v>
      </c>
      <c r="S153" s="158">
        <v>0</v>
      </c>
      <c r="T153" s="159">
        <f t="shared" si="273"/>
        <v>0</v>
      </c>
      <c r="AR153" s="21" t="s">
        <v>189</v>
      </c>
      <c r="AT153" s="21" t="s">
        <v>126</v>
      </c>
      <c r="AU153" s="21" t="s">
        <v>73</v>
      </c>
      <c r="AY153" s="21" t="s">
        <v>113</v>
      </c>
      <c r="BE153" s="160">
        <f t="shared" si="274"/>
        <v>0</v>
      </c>
      <c r="BF153" s="160">
        <f t="shared" si="275"/>
        <v>0</v>
      </c>
      <c r="BG153" s="160">
        <f t="shared" si="276"/>
        <v>0</v>
      </c>
      <c r="BH153" s="160">
        <f t="shared" si="277"/>
        <v>0</v>
      </c>
      <c r="BI153" s="160">
        <f t="shared" si="278"/>
        <v>0</v>
      </c>
      <c r="BJ153" s="21" t="s">
        <v>11</v>
      </c>
      <c r="BK153" s="160">
        <f t="shared" si="279"/>
        <v>0</v>
      </c>
      <c r="BL153" s="21" t="s">
        <v>165</v>
      </c>
      <c r="BM153" s="21" t="s">
        <v>190</v>
      </c>
    </row>
    <row r="154" spans="2:65" s="256" customFormat="1" ht="16.5" customHeight="1">
      <c r="B154" s="149"/>
      <c r="C154" s="150">
        <v>55</v>
      </c>
      <c r="D154" s="150" t="s">
        <v>116</v>
      </c>
      <c r="E154" s="151" t="s">
        <v>191</v>
      </c>
      <c r="F154" s="152" t="s">
        <v>192</v>
      </c>
      <c r="G154" s="153" t="s">
        <v>123</v>
      </c>
      <c r="H154" s="154">
        <f>1.1*603.5</f>
        <v>663.85</v>
      </c>
      <c r="I154" s="155"/>
      <c r="J154" s="155">
        <f t="shared" si="260"/>
        <v>0</v>
      </c>
      <c r="K154" s="152" t="s">
        <v>5</v>
      </c>
      <c r="L154" s="35"/>
      <c r="M154" s="156" t="s">
        <v>5</v>
      </c>
      <c r="N154" s="157" t="s">
        <v>36</v>
      </c>
      <c r="O154" s="158">
        <v>0.34499999999999997</v>
      </c>
      <c r="P154" s="158">
        <f t="shared" si="261"/>
        <v>229.02824999999999</v>
      </c>
      <c r="Q154" s="158">
        <v>0</v>
      </c>
      <c r="R154" s="158">
        <f t="shared" si="262"/>
        <v>0</v>
      </c>
      <c r="S154" s="158">
        <v>0</v>
      </c>
      <c r="T154" s="159">
        <f t="shared" si="263"/>
        <v>0</v>
      </c>
      <c r="AR154" s="21" t="s">
        <v>165</v>
      </c>
      <c r="AT154" s="21" t="s">
        <v>116</v>
      </c>
      <c r="AU154" s="21" t="s">
        <v>73</v>
      </c>
      <c r="AY154" s="21" t="s">
        <v>113</v>
      </c>
      <c r="BE154" s="160">
        <f t="shared" si="264"/>
        <v>0</v>
      </c>
      <c r="BF154" s="160">
        <f t="shared" si="265"/>
        <v>0</v>
      </c>
      <c r="BG154" s="160">
        <f t="shared" si="266"/>
        <v>0</v>
      </c>
      <c r="BH154" s="160">
        <f t="shared" si="267"/>
        <v>0</v>
      </c>
      <c r="BI154" s="160">
        <f t="shared" si="268"/>
        <v>0</v>
      </c>
      <c r="BJ154" s="21" t="s">
        <v>11</v>
      </c>
      <c r="BK154" s="160">
        <f t="shared" si="269"/>
        <v>0</v>
      </c>
      <c r="BL154" s="21" t="s">
        <v>165</v>
      </c>
      <c r="BM154" s="21" t="s">
        <v>193</v>
      </c>
    </row>
    <row r="155" spans="2:65" s="256" customFormat="1" ht="16.5" customHeight="1">
      <c r="B155" s="149"/>
      <c r="C155" s="161">
        <v>56</v>
      </c>
      <c r="D155" s="161" t="s">
        <v>126</v>
      </c>
      <c r="E155" s="162" t="s">
        <v>194</v>
      </c>
      <c r="F155" s="163" t="s">
        <v>481</v>
      </c>
      <c r="G155" s="164" t="s">
        <v>123</v>
      </c>
      <c r="H155" s="165">
        <f>+H154</f>
        <v>663.85</v>
      </c>
      <c r="I155" s="166"/>
      <c r="J155" s="166">
        <f t="shared" si="260"/>
        <v>0</v>
      </c>
      <c r="K155" s="163" t="s">
        <v>5</v>
      </c>
      <c r="L155" s="167"/>
      <c r="M155" s="168" t="s">
        <v>5</v>
      </c>
      <c r="N155" s="169" t="s">
        <v>36</v>
      </c>
      <c r="O155" s="158">
        <v>0</v>
      </c>
      <c r="P155" s="158">
        <f t="shared" si="261"/>
        <v>0</v>
      </c>
      <c r="Q155" s="158">
        <v>4.0000000000000001E-3</v>
      </c>
      <c r="R155" s="158">
        <f t="shared" si="262"/>
        <v>2.6554000000000002</v>
      </c>
      <c r="S155" s="158">
        <v>0</v>
      </c>
      <c r="T155" s="159">
        <f t="shared" si="263"/>
        <v>0</v>
      </c>
      <c r="AR155" s="21" t="s">
        <v>189</v>
      </c>
      <c r="AT155" s="21" t="s">
        <v>126</v>
      </c>
      <c r="AU155" s="21" t="s">
        <v>73</v>
      </c>
      <c r="AY155" s="21" t="s">
        <v>113</v>
      </c>
      <c r="BE155" s="160">
        <f t="shared" si="264"/>
        <v>0</v>
      </c>
      <c r="BF155" s="160">
        <f t="shared" si="265"/>
        <v>0</v>
      </c>
      <c r="BG155" s="160">
        <f t="shared" si="266"/>
        <v>0</v>
      </c>
      <c r="BH155" s="160">
        <f t="shared" si="267"/>
        <v>0</v>
      </c>
      <c r="BI155" s="160">
        <f t="shared" si="268"/>
        <v>0</v>
      </c>
      <c r="BJ155" s="21" t="s">
        <v>11</v>
      </c>
      <c r="BK155" s="160">
        <f t="shared" si="269"/>
        <v>0</v>
      </c>
      <c r="BL155" s="21" t="s">
        <v>165</v>
      </c>
      <c r="BM155" s="21" t="s">
        <v>195</v>
      </c>
    </row>
    <row r="156" spans="2:65" s="256" customFormat="1" ht="16.5" customHeight="1">
      <c r="B156" s="149"/>
      <c r="C156" s="150">
        <v>57</v>
      </c>
      <c r="D156" s="150" t="s">
        <v>116</v>
      </c>
      <c r="E156" s="151" t="s">
        <v>517</v>
      </c>
      <c r="F156" s="152" t="s">
        <v>515</v>
      </c>
      <c r="G156" s="153" t="s">
        <v>117</v>
      </c>
      <c r="H156" s="154">
        <v>39</v>
      </c>
      <c r="I156" s="155"/>
      <c r="J156" s="155">
        <f t="shared" ref="J156:J157" si="280">ROUND(I156*H156,0)</f>
        <v>0</v>
      </c>
      <c r="K156" s="152" t="s">
        <v>5</v>
      </c>
      <c r="L156" s="35"/>
      <c r="M156" s="156" t="s">
        <v>5</v>
      </c>
      <c r="N156" s="157" t="s">
        <v>36</v>
      </c>
      <c r="O156" s="158">
        <v>0.34499999999999997</v>
      </c>
      <c r="P156" s="158">
        <f t="shared" ref="P156:P157" si="281">O156*H156</f>
        <v>13.454999999999998</v>
      </c>
      <c r="Q156" s="158">
        <v>0</v>
      </c>
      <c r="R156" s="158">
        <f t="shared" ref="R156:R157" si="282">Q156*H156</f>
        <v>0</v>
      </c>
      <c r="S156" s="158">
        <v>0</v>
      </c>
      <c r="T156" s="159">
        <f t="shared" ref="T156:T157" si="283">S156*H156</f>
        <v>0</v>
      </c>
      <c r="AR156" s="21" t="s">
        <v>165</v>
      </c>
      <c r="AT156" s="21" t="s">
        <v>116</v>
      </c>
      <c r="AU156" s="21" t="s">
        <v>73</v>
      </c>
      <c r="AY156" s="21" t="s">
        <v>113</v>
      </c>
      <c r="BE156" s="160">
        <f t="shared" ref="BE156:BE157" si="284">IF(N156="základní",J156,0)</f>
        <v>0</v>
      </c>
      <c r="BF156" s="160">
        <f t="shared" ref="BF156:BF157" si="285">IF(N156="snížená",J156,0)</f>
        <v>0</v>
      </c>
      <c r="BG156" s="160">
        <f t="shared" ref="BG156:BG157" si="286">IF(N156="zákl. přenesená",J156,0)</f>
        <v>0</v>
      </c>
      <c r="BH156" s="160">
        <f t="shared" ref="BH156:BH157" si="287">IF(N156="sníž. přenesená",J156,0)</f>
        <v>0</v>
      </c>
      <c r="BI156" s="160">
        <f t="shared" ref="BI156:BI157" si="288">IF(N156="nulová",J156,0)</f>
        <v>0</v>
      </c>
      <c r="BJ156" s="21" t="s">
        <v>11</v>
      </c>
      <c r="BK156" s="160">
        <f t="shared" ref="BK156:BK157" si="289">ROUND(I156*H156,0)</f>
        <v>0</v>
      </c>
      <c r="BL156" s="21" t="s">
        <v>165</v>
      </c>
      <c r="BM156" s="21" t="s">
        <v>193</v>
      </c>
    </row>
    <row r="157" spans="2:65" s="256" customFormat="1" ht="16.5" customHeight="1">
      <c r="B157" s="149"/>
      <c r="C157" s="161">
        <v>58</v>
      </c>
      <c r="D157" s="161" t="s">
        <v>126</v>
      </c>
      <c r="E157" s="162" t="s">
        <v>518</v>
      </c>
      <c r="F157" s="163" t="s">
        <v>516</v>
      </c>
      <c r="G157" s="164" t="s">
        <v>123</v>
      </c>
      <c r="H157" s="165">
        <v>39</v>
      </c>
      <c r="I157" s="166"/>
      <c r="J157" s="166">
        <f t="shared" si="280"/>
        <v>0</v>
      </c>
      <c r="K157" s="163" t="s">
        <v>5</v>
      </c>
      <c r="L157" s="167"/>
      <c r="M157" s="168" t="s">
        <v>5</v>
      </c>
      <c r="N157" s="169" t="s">
        <v>36</v>
      </c>
      <c r="O157" s="158">
        <v>0</v>
      </c>
      <c r="P157" s="158">
        <f t="shared" si="281"/>
        <v>0</v>
      </c>
      <c r="Q157" s="158">
        <v>4.0000000000000001E-3</v>
      </c>
      <c r="R157" s="158">
        <f t="shared" si="282"/>
        <v>0.156</v>
      </c>
      <c r="S157" s="158">
        <v>0</v>
      </c>
      <c r="T157" s="159">
        <f t="shared" si="283"/>
        <v>0</v>
      </c>
      <c r="AR157" s="21" t="s">
        <v>189</v>
      </c>
      <c r="AT157" s="21" t="s">
        <v>126</v>
      </c>
      <c r="AU157" s="21" t="s">
        <v>73</v>
      </c>
      <c r="AY157" s="21" t="s">
        <v>113</v>
      </c>
      <c r="BE157" s="160">
        <f t="shared" si="284"/>
        <v>0</v>
      </c>
      <c r="BF157" s="160">
        <f t="shared" si="285"/>
        <v>0</v>
      </c>
      <c r="BG157" s="160">
        <f t="shared" si="286"/>
        <v>0</v>
      </c>
      <c r="BH157" s="160">
        <f t="shared" si="287"/>
        <v>0</v>
      </c>
      <c r="BI157" s="160">
        <f t="shared" si="288"/>
        <v>0</v>
      </c>
      <c r="BJ157" s="21" t="s">
        <v>11</v>
      </c>
      <c r="BK157" s="160">
        <f t="shared" si="289"/>
        <v>0</v>
      </c>
      <c r="BL157" s="21" t="s">
        <v>165</v>
      </c>
      <c r="BM157" s="21" t="s">
        <v>195</v>
      </c>
    </row>
    <row r="158" spans="2:65" s="10" customFormat="1" ht="29.85" customHeight="1">
      <c r="B158" s="137"/>
      <c r="D158" s="138" t="s">
        <v>64</v>
      </c>
      <c r="E158" s="147">
        <v>783</v>
      </c>
      <c r="F158" s="147" t="s">
        <v>495</v>
      </c>
      <c r="J158" s="148">
        <f>+SUM(J159:J166)</f>
        <v>0</v>
      </c>
      <c r="L158" s="137"/>
      <c r="M158" s="141"/>
      <c r="N158" s="142"/>
      <c r="O158" s="142"/>
      <c r="P158" s="143">
        <f>SUM(P159:P160)</f>
        <v>2.645</v>
      </c>
      <c r="Q158" s="142"/>
      <c r="R158" s="143">
        <f>SUM(R159:R160)</f>
        <v>0</v>
      </c>
      <c r="S158" s="142"/>
      <c r="T158" s="144">
        <f>SUM(T159:T160)</f>
        <v>0</v>
      </c>
      <c r="AR158" s="138" t="s">
        <v>11</v>
      </c>
      <c r="AT158" s="145" t="s">
        <v>64</v>
      </c>
      <c r="AU158" s="145" t="s">
        <v>11</v>
      </c>
      <c r="AY158" s="138" t="s">
        <v>113</v>
      </c>
      <c r="BK158" s="146">
        <f>SUM(BK159:BK160)</f>
        <v>0</v>
      </c>
    </row>
    <row r="159" spans="2:65" s="256" customFormat="1" ht="24.75" customHeight="1">
      <c r="B159" s="149"/>
      <c r="C159" s="150">
        <v>59</v>
      </c>
      <c r="D159" s="150" t="s">
        <v>116</v>
      </c>
      <c r="E159" s="151" t="s">
        <v>496</v>
      </c>
      <c r="F159" s="152" t="s">
        <v>503</v>
      </c>
      <c r="G159" s="153" t="s">
        <v>117</v>
      </c>
      <c r="H159" s="154">
        <v>115</v>
      </c>
      <c r="I159" s="155"/>
      <c r="J159" s="155">
        <f>ROUND(I159*H159,0)</f>
        <v>0</v>
      </c>
      <c r="K159" s="152" t="s">
        <v>397</v>
      </c>
      <c r="L159" s="35"/>
      <c r="M159" s="156" t="s">
        <v>5</v>
      </c>
      <c r="N159" s="157" t="s">
        <v>36</v>
      </c>
      <c r="O159" s="158">
        <v>8.9999999999999993E-3</v>
      </c>
      <c r="P159" s="158">
        <f>O159*H159</f>
        <v>1.0349999999999999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AR159" s="21" t="s">
        <v>118</v>
      </c>
      <c r="AT159" s="21" t="s">
        <v>116</v>
      </c>
      <c r="AU159" s="21" t="s">
        <v>73</v>
      </c>
      <c r="AY159" s="21" t="s">
        <v>113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21" t="s">
        <v>11</v>
      </c>
      <c r="BK159" s="160">
        <f t="shared" ref="BK159:BK165" si="290">ROUND(I159*H159,0)</f>
        <v>0</v>
      </c>
      <c r="BL159" s="21" t="s">
        <v>118</v>
      </c>
      <c r="BM159" s="21" t="s">
        <v>129</v>
      </c>
    </row>
    <row r="160" spans="2:65" s="256" customFormat="1" ht="27" customHeight="1">
      <c r="B160" s="149"/>
      <c r="C160" s="150">
        <v>60</v>
      </c>
      <c r="D160" s="150" t="s">
        <v>116</v>
      </c>
      <c r="E160" s="151" t="s">
        <v>497</v>
      </c>
      <c r="F160" s="152" t="s">
        <v>504</v>
      </c>
      <c r="G160" s="153" t="s">
        <v>117</v>
      </c>
      <c r="H160" s="154">
        <v>115</v>
      </c>
      <c r="I160" s="155"/>
      <c r="J160" s="155">
        <f>ROUND(I160*H160,0)</f>
        <v>0</v>
      </c>
      <c r="K160" s="152" t="s">
        <v>397</v>
      </c>
      <c r="L160" s="35"/>
      <c r="M160" s="156" t="s">
        <v>5</v>
      </c>
      <c r="N160" s="157" t="s">
        <v>36</v>
      </c>
      <c r="O160" s="158">
        <v>1.4E-2</v>
      </c>
      <c r="P160" s="158">
        <f>O160*H160</f>
        <v>1.61</v>
      </c>
      <c r="Q160" s="158">
        <v>0</v>
      </c>
      <c r="R160" s="158">
        <f>Q160*H160</f>
        <v>0</v>
      </c>
      <c r="S160" s="158">
        <v>0</v>
      </c>
      <c r="T160" s="159">
        <f>S160*H160</f>
        <v>0</v>
      </c>
      <c r="AR160" s="21" t="s">
        <v>118</v>
      </c>
      <c r="AT160" s="21" t="s">
        <v>116</v>
      </c>
      <c r="AU160" s="21" t="s">
        <v>73</v>
      </c>
      <c r="AY160" s="21" t="s">
        <v>113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21" t="s">
        <v>11</v>
      </c>
      <c r="BK160" s="160">
        <f t="shared" si="290"/>
        <v>0</v>
      </c>
      <c r="BL160" s="21" t="s">
        <v>118</v>
      </c>
      <c r="BM160" s="21" t="s">
        <v>133</v>
      </c>
    </row>
    <row r="161" spans="2:65" s="256" customFormat="1" ht="27" customHeight="1">
      <c r="B161" s="149"/>
      <c r="C161" s="150">
        <v>61</v>
      </c>
      <c r="D161" s="150" t="s">
        <v>116</v>
      </c>
      <c r="E161" s="151" t="s">
        <v>498</v>
      </c>
      <c r="F161" s="152" t="s">
        <v>505</v>
      </c>
      <c r="G161" s="153" t="s">
        <v>117</v>
      </c>
      <c r="H161" s="154">
        <v>115</v>
      </c>
      <c r="I161" s="155"/>
      <c r="J161" s="155">
        <f t="shared" ref="J161:J163" si="291">ROUND(I161*H161,0)</f>
        <v>0</v>
      </c>
      <c r="K161" s="152" t="s">
        <v>397</v>
      </c>
      <c r="L161" s="35"/>
      <c r="M161" s="156"/>
      <c r="N161" s="259"/>
      <c r="O161" s="260"/>
      <c r="P161" s="260"/>
      <c r="Q161" s="260"/>
      <c r="R161" s="260"/>
      <c r="S161" s="260"/>
      <c r="T161" s="159"/>
      <c r="AR161" s="21"/>
      <c r="AT161" s="21"/>
      <c r="AU161" s="21"/>
      <c r="AY161" s="21"/>
      <c r="BE161" s="160"/>
      <c r="BF161" s="160"/>
      <c r="BG161" s="160"/>
      <c r="BH161" s="160"/>
      <c r="BI161" s="160"/>
      <c r="BJ161" s="21"/>
      <c r="BK161" s="160">
        <f t="shared" si="290"/>
        <v>0</v>
      </c>
      <c r="BL161" s="21"/>
      <c r="BM161" s="21"/>
    </row>
    <row r="162" spans="2:65" s="256" customFormat="1" ht="27" customHeight="1">
      <c r="B162" s="149"/>
      <c r="C162" s="150">
        <v>62</v>
      </c>
      <c r="D162" s="150" t="s">
        <v>116</v>
      </c>
      <c r="E162" s="151" t="s">
        <v>499</v>
      </c>
      <c r="F162" s="152" t="s">
        <v>506</v>
      </c>
      <c r="G162" s="153" t="s">
        <v>117</v>
      </c>
      <c r="H162" s="154">
        <v>115</v>
      </c>
      <c r="I162" s="155"/>
      <c r="J162" s="155">
        <f t="shared" si="291"/>
        <v>0</v>
      </c>
      <c r="K162" s="152" t="s">
        <v>397</v>
      </c>
      <c r="L162" s="35"/>
      <c r="M162" s="156"/>
      <c r="N162" s="259"/>
      <c r="O162" s="260"/>
      <c r="P162" s="260"/>
      <c r="Q162" s="260"/>
      <c r="R162" s="260"/>
      <c r="S162" s="260"/>
      <c r="T162" s="159"/>
      <c r="AR162" s="21"/>
      <c r="AT162" s="21"/>
      <c r="AU162" s="21"/>
      <c r="AY162" s="21"/>
      <c r="BE162" s="160"/>
      <c r="BF162" s="160"/>
      <c r="BG162" s="160"/>
      <c r="BH162" s="160"/>
      <c r="BI162" s="160"/>
      <c r="BJ162" s="21"/>
      <c r="BK162" s="160">
        <f t="shared" si="290"/>
        <v>0</v>
      </c>
      <c r="BL162" s="21"/>
      <c r="BM162" s="21"/>
    </row>
    <row r="163" spans="2:65" s="256" customFormat="1" ht="27" customHeight="1">
      <c r="B163" s="149"/>
      <c r="C163" s="150">
        <v>63</v>
      </c>
      <c r="D163" s="150" t="s">
        <v>116</v>
      </c>
      <c r="E163" s="151" t="s">
        <v>500</v>
      </c>
      <c r="F163" s="152" t="s">
        <v>507</v>
      </c>
      <c r="G163" s="153" t="s">
        <v>117</v>
      </c>
      <c r="H163" s="154">
        <v>115</v>
      </c>
      <c r="I163" s="155"/>
      <c r="J163" s="155">
        <f t="shared" si="291"/>
        <v>0</v>
      </c>
      <c r="K163" s="152" t="s">
        <v>397</v>
      </c>
      <c r="L163" s="35"/>
      <c r="M163" s="156"/>
      <c r="N163" s="259"/>
      <c r="O163" s="260"/>
      <c r="P163" s="260"/>
      <c r="Q163" s="260"/>
      <c r="R163" s="260"/>
      <c r="S163" s="260"/>
      <c r="T163" s="159"/>
      <c r="AR163" s="21"/>
      <c r="AT163" s="21"/>
      <c r="AU163" s="21"/>
      <c r="AY163" s="21"/>
      <c r="BE163" s="160"/>
      <c r="BF163" s="160"/>
      <c r="BG163" s="160"/>
      <c r="BH163" s="160"/>
      <c r="BI163" s="160"/>
      <c r="BJ163" s="21"/>
      <c r="BK163" s="160">
        <f t="shared" si="290"/>
        <v>0</v>
      </c>
      <c r="BL163" s="21"/>
      <c r="BM163" s="21"/>
    </row>
    <row r="164" spans="2:65" s="256" customFormat="1" ht="27" customHeight="1">
      <c r="B164" s="149"/>
      <c r="C164" s="150">
        <v>64</v>
      </c>
      <c r="D164" s="150" t="s">
        <v>116</v>
      </c>
      <c r="E164" s="151" t="s">
        <v>501</v>
      </c>
      <c r="F164" s="152" t="s">
        <v>508</v>
      </c>
      <c r="G164" s="153" t="s">
        <v>117</v>
      </c>
      <c r="H164" s="154">
        <v>115</v>
      </c>
      <c r="I164" s="155"/>
      <c r="J164" s="155">
        <f>ROUND(I164*H164,0)</f>
        <v>0</v>
      </c>
      <c r="K164" s="152" t="s">
        <v>397</v>
      </c>
      <c r="L164" s="35"/>
      <c r="M164" s="156" t="s">
        <v>5</v>
      </c>
      <c r="N164" s="157" t="s">
        <v>36</v>
      </c>
      <c r="O164" s="158">
        <v>1.4E-2</v>
      </c>
      <c r="P164" s="158">
        <f>O164*H164</f>
        <v>1.61</v>
      </c>
      <c r="Q164" s="158">
        <v>0</v>
      </c>
      <c r="R164" s="158">
        <f>Q164*H164</f>
        <v>0</v>
      </c>
      <c r="S164" s="158">
        <v>0</v>
      </c>
      <c r="T164" s="159">
        <f>S164*H164</f>
        <v>0</v>
      </c>
      <c r="AR164" s="21" t="s">
        <v>118</v>
      </c>
      <c r="AT164" s="21" t="s">
        <v>116</v>
      </c>
      <c r="AU164" s="21" t="s">
        <v>73</v>
      </c>
      <c r="AY164" s="21" t="s">
        <v>113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21" t="s">
        <v>11</v>
      </c>
      <c r="BK164" s="160">
        <f t="shared" si="290"/>
        <v>0</v>
      </c>
      <c r="BL164" s="21" t="s">
        <v>118</v>
      </c>
      <c r="BM164" s="21" t="s">
        <v>133</v>
      </c>
    </row>
    <row r="165" spans="2:65" s="257" customFormat="1" ht="27" customHeight="1">
      <c r="B165" s="149"/>
      <c r="C165" s="150">
        <v>65</v>
      </c>
      <c r="D165" s="150" t="s">
        <v>116</v>
      </c>
      <c r="E165" s="151" t="s">
        <v>502</v>
      </c>
      <c r="F165" s="152" t="s">
        <v>509</v>
      </c>
      <c r="G165" s="153" t="s">
        <v>117</v>
      </c>
      <c r="H165" s="154">
        <v>115</v>
      </c>
      <c r="I165" s="155"/>
      <c r="J165" s="155">
        <f>ROUND(I165*H165,0)</f>
        <v>0</v>
      </c>
      <c r="K165" s="152" t="s">
        <v>397</v>
      </c>
      <c r="L165" s="35"/>
      <c r="M165" s="156"/>
      <c r="N165" s="259"/>
      <c r="O165" s="260"/>
      <c r="P165" s="260"/>
      <c r="Q165" s="260"/>
      <c r="R165" s="260"/>
      <c r="S165" s="260"/>
      <c r="T165" s="159"/>
      <c r="AR165" s="21"/>
      <c r="AT165" s="21"/>
      <c r="AU165" s="21"/>
      <c r="AY165" s="21"/>
      <c r="BE165" s="160"/>
      <c r="BF165" s="160"/>
      <c r="BG165" s="160"/>
      <c r="BH165" s="160"/>
      <c r="BI165" s="160"/>
      <c r="BJ165" s="21"/>
      <c r="BK165" s="160">
        <f t="shared" si="290"/>
        <v>0</v>
      </c>
      <c r="BL165" s="21"/>
      <c r="BM165" s="21"/>
    </row>
    <row r="166" spans="2:65" s="257" customFormat="1" ht="27" customHeight="1">
      <c r="B166" s="149"/>
      <c r="C166" s="150">
        <v>66</v>
      </c>
      <c r="D166" s="150" t="s">
        <v>116</v>
      </c>
      <c r="E166" s="151" t="s">
        <v>502</v>
      </c>
      <c r="F166" s="152" t="s">
        <v>526</v>
      </c>
      <c r="G166" s="153" t="s">
        <v>423</v>
      </c>
      <c r="H166" s="154">
        <v>1</v>
      </c>
      <c r="I166" s="155"/>
      <c r="J166" s="155">
        <f>ROUND(I166*H166,0)</f>
        <v>0</v>
      </c>
      <c r="K166" s="152" t="s">
        <v>397</v>
      </c>
      <c r="L166" s="35"/>
      <c r="M166" s="156" t="s">
        <v>5</v>
      </c>
      <c r="N166" s="157" t="s">
        <v>36</v>
      </c>
      <c r="O166" s="158">
        <v>1.4E-2</v>
      </c>
      <c r="P166" s="158">
        <f>O166*H166</f>
        <v>1.4E-2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AR166" s="21" t="s">
        <v>118</v>
      </c>
      <c r="AT166" s="21" t="s">
        <v>116</v>
      </c>
      <c r="AU166" s="21" t="s">
        <v>73</v>
      </c>
      <c r="AY166" s="21" t="s">
        <v>113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21" t="s">
        <v>11</v>
      </c>
      <c r="BK166" s="160">
        <f t="shared" ref="BK166" si="292">ROUND(I166*H166,0)</f>
        <v>0</v>
      </c>
      <c r="BL166" s="21" t="s">
        <v>118</v>
      </c>
      <c r="BM166" s="21" t="s">
        <v>133</v>
      </c>
    </row>
    <row r="167" spans="2:65" s="10" customFormat="1" ht="29.85" customHeight="1">
      <c r="B167" s="137"/>
      <c r="D167" s="138" t="s">
        <v>64</v>
      </c>
      <c r="E167" s="147">
        <v>784</v>
      </c>
      <c r="F167" s="147" t="s">
        <v>494</v>
      </c>
      <c r="J167" s="148">
        <f>+SUM(J168:J170)</f>
        <v>0</v>
      </c>
      <c r="L167" s="137"/>
      <c r="M167" s="141"/>
      <c r="N167" s="142"/>
      <c r="O167" s="142"/>
      <c r="P167" s="143">
        <f>SUM(P168:P170)</f>
        <v>12.273</v>
      </c>
      <c r="Q167" s="142"/>
      <c r="R167" s="143">
        <f>SUM(R168:R170)</f>
        <v>2.4119999999999999</v>
      </c>
      <c r="S167" s="142"/>
      <c r="T167" s="144">
        <f>SUM(T168:T170)</f>
        <v>0</v>
      </c>
      <c r="AR167" s="138" t="s">
        <v>11</v>
      </c>
      <c r="AT167" s="145" t="s">
        <v>64</v>
      </c>
      <c r="AU167" s="145" t="s">
        <v>11</v>
      </c>
      <c r="AY167" s="138" t="s">
        <v>113</v>
      </c>
      <c r="BK167" s="146">
        <f>SUM(BK168:BK170)</f>
        <v>0</v>
      </c>
    </row>
    <row r="168" spans="2:65" s="256" customFormat="1" ht="24.75" customHeight="1">
      <c r="B168" s="149"/>
      <c r="C168" s="150">
        <v>67</v>
      </c>
      <c r="D168" s="150" t="s">
        <v>116</v>
      </c>
      <c r="E168" s="151" t="s">
        <v>488</v>
      </c>
      <c r="F168" s="152" t="s">
        <v>489</v>
      </c>
      <c r="G168" s="153" t="s">
        <v>117</v>
      </c>
      <c r="H168" s="154">
        <v>603</v>
      </c>
      <c r="I168" s="155"/>
      <c r="J168" s="155">
        <f>ROUND(I168*H168,0)</f>
        <v>0</v>
      </c>
      <c r="K168" s="152" t="s">
        <v>397</v>
      </c>
      <c r="L168" s="35"/>
      <c r="M168" s="156" t="s">
        <v>5</v>
      </c>
      <c r="N168" s="157" t="s">
        <v>36</v>
      </c>
      <c r="O168" s="158">
        <v>8.9999999999999993E-3</v>
      </c>
      <c r="P168" s="158">
        <f>O168*H168</f>
        <v>5.4269999999999996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AR168" s="21" t="s">
        <v>118</v>
      </c>
      <c r="AT168" s="21" t="s">
        <v>116</v>
      </c>
      <c r="AU168" s="21" t="s">
        <v>73</v>
      </c>
      <c r="AY168" s="21" t="s">
        <v>113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21" t="s">
        <v>11</v>
      </c>
      <c r="BK168" s="160">
        <f>ROUND(I168*H168,0)</f>
        <v>0</v>
      </c>
      <c r="BL168" s="21" t="s">
        <v>118</v>
      </c>
      <c r="BM168" s="21" t="s">
        <v>129</v>
      </c>
    </row>
    <row r="169" spans="2:65" s="256" customFormat="1" ht="16.5" customHeight="1">
      <c r="B169" s="149"/>
      <c r="C169" s="161">
        <v>68</v>
      </c>
      <c r="D169" s="161" t="s">
        <v>126</v>
      </c>
      <c r="E169" s="162" t="s">
        <v>490</v>
      </c>
      <c r="F169" s="163" t="s">
        <v>491</v>
      </c>
      <c r="G169" s="164" t="s">
        <v>117</v>
      </c>
      <c r="H169" s="165">
        <v>603</v>
      </c>
      <c r="I169" s="166"/>
      <c r="J169" s="166">
        <f t="shared" ref="J169" si="293">ROUND(I169*H169,0)</f>
        <v>0</v>
      </c>
      <c r="K169" s="163" t="s">
        <v>5</v>
      </c>
      <c r="L169" s="167"/>
      <c r="M169" s="168" t="s">
        <v>5</v>
      </c>
      <c r="N169" s="169" t="s">
        <v>36</v>
      </c>
      <c r="O169" s="158">
        <v>0</v>
      </c>
      <c r="P169" s="158">
        <f t="shared" ref="P169" si="294">O169*H169</f>
        <v>0</v>
      </c>
      <c r="Q169" s="158">
        <v>4.0000000000000001E-3</v>
      </c>
      <c r="R169" s="158">
        <f t="shared" ref="R169" si="295">Q169*H169</f>
        <v>2.4119999999999999</v>
      </c>
      <c r="S169" s="158">
        <v>0</v>
      </c>
      <c r="T169" s="159">
        <f t="shared" ref="T169" si="296">S169*H169</f>
        <v>0</v>
      </c>
      <c r="AR169" s="21" t="s">
        <v>189</v>
      </c>
      <c r="AT169" s="21" t="s">
        <v>126</v>
      </c>
      <c r="AU169" s="21" t="s">
        <v>73</v>
      </c>
      <c r="AY169" s="21" t="s">
        <v>113</v>
      </c>
      <c r="BE169" s="160">
        <f t="shared" ref="BE169" si="297">IF(N169="základní",J169,0)</f>
        <v>0</v>
      </c>
      <c r="BF169" s="160">
        <f t="shared" ref="BF169" si="298">IF(N169="snížená",J169,0)</f>
        <v>0</v>
      </c>
      <c r="BG169" s="160">
        <f t="shared" ref="BG169" si="299">IF(N169="zákl. přenesená",J169,0)</f>
        <v>0</v>
      </c>
      <c r="BH169" s="160">
        <f t="shared" ref="BH169" si="300">IF(N169="sníž. přenesená",J169,0)</f>
        <v>0</v>
      </c>
      <c r="BI169" s="160">
        <f t="shared" ref="BI169" si="301">IF(N169="nulová",J169,0)</f>
        <v>0</v>
      </c>
      <c r="BJ169" s="21" t="s">
        <v>11</v>
      </c>
      <c r="BK169" s="160">
        <f t="shared" ref="BK169" si="302">ROUND(I169*H169,0)</f>
        <v>0</v>
      </c>
      <c r="BL169" s="21" t="s">
        <v>165</v>
      </c>
      <c r="BM169" s="21" t="s">
        <v>195</v>
      </c>
    </row>
    <row r="170" spans="2:65" s="256" customFormat="1" ht="27" customHeight="1">
      <c r="B170" s="149"/>
      <c r="C170" s="150">
        <v>69</v>
      </c>
      <c r="D170" s="150" t="s">
        <v>116</v>
      </c>
      <c r="E170" s="151" t="s">
        <v>492</v>
      </c>
      <c r="F170" s="152" t="s">
        <v>493</v>
      </c>
      <c r="G170" s="153" t="s">
        <v>117</v>
      </c>
      <c r="H170" s="154">
        <v>489</v>
      </c>
      <c r="I170" s="155"/>
      <c r="J170" s="155">
        <f>ROUND(I170*H170,0)</f>
        <v>0</v>
      </c>
      <c r="K170" s="152" t="s">
        <v>397</v>
      </c>
      <c r="L170" s="35"/>
      <c r="M170" s="156" t="s">
        <v>5</v>
      </c>
      <c r="N170" s="157" t="s">
        <v>36</v>
      </c>
      <c r="O170" s="158">
        <v>1.4E-2</v>
      </c>
      <c r="P170" s="158">
        <f>O170*H170</f>
        <v>6.8460000000000001</v>
      </c>
      <c r="Q170" s="158">
        <v>0</v>
      </c>
      <c r="R170" s="158">
        <f>Q170*H170</f>
        <v>0</v>
      </c>
      <c r="S170" s="158">
        <v>0</v>
      </c>
      <c r="T170" s="159">
        <f>S170*H170</f>
        <v>0</v>
      </c>
      <c r="AR170" s="21" t="s">
        <v>118</v>
      </c>
      <c r="AT170" s="21" t="s">
        <v>116</v>
      </c>
      <c r="AU170" s="21" t="s">
        <v>73</v>
      </c>
      <c r="AY170" s="21" t="s">
        <v>113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21" t="s">
        <v>11</v>
      </c>
      <c r="BK170" s="160">
        <f>ROUND(I170*H170,0)</f>
        <v>0</v>
      </c>
      <c r="BL170" s="21" t="s">
        <v>118</v>
      </c>
      <c r="BM170" s="21" t="s">
        <v>133</v>
      </c>
    </row>
    <row r="171" spans="2:65" s="10" customFormat="1" ht="29.85" customHeight="1">
      <c r="B171" s="137"/>
      <c r="D171" s="138" t="s">
        <v>64</v>
      </c>
      <c r="E171" s="147">
        <v>786</v>
      </c>
      <c r="F171" s="147" t="s">
        <v>510</v>
      </c>
      <c r="J171" s="148">
        <f>+SUM(J172:J172)</f>
        <v>0</v>
      </c>
      <c r="L171" s="137"/>
      <c r="M171" s="141"/>
      <c r="N171" s="142"/>
      <c r="O171" s="142"/>
      <c r="P171" s="143">
        <f>SUM(P172:P172)</f>
        <v>0</v>
      </c>
      <c r="Q171" s="142"/>
      <c r="R171" s="143">
        <f>SUM(R172:R172)</f>
        <v>0</v>
      </c>
      <c r="S171" s="142"/>
      <c r="T171" s="144">
        <f>SUM(T172:T172)</f>
        <v>0</v>
      </c>
      <c r="AR171" s="138" t="s">
        <v>11</v>
      </c>
      <c r="AT171" s="145" t="s">
        <v>64</v>
      </c>
      <c r="AU171" s="145" t="s">
        <v>11</v>
      </c>
      <c r="AY171" s="138" t="s">
        <v>113</v>
      </c>
      <c r="BK171" s="146">
        <f>SUM(BK172:BK172)</f>
        <v>0</v>
      </c>
    </row>
    <row r="172" spans="2:65" s="256" customFormat="1" ht="30" customHeight="1">
      <c r="B172" s="149"/>
      <c r="C172" s="150">
        <v>70</v>
      </c>
      <c r="D172" s="150" t="s">
        <v>116</v>
      </c>
      <c r="E172" s="151" t="s">
        <v>511</v>
      </c>
      <c r="F172" s="152" t="s">
        <v>513</v>
      </c>
      <c r="G172" s="153" t="s">
        <v>117</v>
      </c>
      <c r="H172" s="154">
        <v>160</v>
      </c>
      <c r="I172" s="264"/>
      <c r="J172" s="155">
        <f>ROUND(I172*H172,2)</f>
        <v>0</v>
      </c>
      <c r="K172" s="152" t="s">
        <v>5</v>
      </c>
      <c r="L172" s="35"/>
      <c r="M172" s="262"/>
      <c r="N172" s="259"/>
      <c r="O172" s="263"/>
      <c r="P172" s="260"/>
      <c r="Q172" s="260"/>
      <c r="R172" s="260"/>
      <c r="S172" s="260"/>
      <c r="T172" s="159"/>
      <c r="W172" s="160"/>
      <c r="Y172" s="160"/>
      <c r="AR172" s="21" t="s">
        <v>165</v>
      </c>
      <c r="AT172" s="21" t="s">
        <v>116</v>
      </c>
      <c r="AU172" s="21" t="s">
        <v>73</v>
      </c>
      <c r="AY172" s="21" t="s">
        <v>113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21" t="s">
        <v>11</v>
      </c>
      <c r="BK172" s="160">
        <f>ROUND(I172*H172,2)</f>
        <v>0</v>
      </c>
      <c r="BL172" s="21" t="s">
        <v>165</v>
      </c>
      <c r="BM172" s="21" t="s">
        <v>512</v>
      </c>
    </row>
    <row r="173" spans="2:65" s="1" customFormat="1" ht="6.95" customHeight="1">
      <c r="B173" s="50"/>
      <c r="C173" s="51"/>
      <c r="D173" s="51"/>
      <c r="E173" s="51"/>
      <c r="F173" s="51"/>
      <c r="G173" s="51"/>
      <c r="H173" s="51"/>
      <c r="I173" s="51"/>
      <c r="J173" s="51"/>
      <c r="K173" s="51"/>
      <c r="L173" s="35"/>
    </row>
  </sheetData>
  <autoFilter ref="C86:K172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88"/>
  <sheetViews>
    <sheetView showGridLines="0" workbookViewId="0">
      <pane ySplit="1" topLeftCell="A77" activePane="bottomLeft" state="frozen"/>
      <selection pane="bottomLeft" activeCell="J97" sqref="J97:J9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93"/>
      <c r="B1" s="14"/>
      <c r="C1" s="14"/>
      <c r="D1" s="15" t="s">
        <v>1</v>
      </c>
      <c r="E1" s="14"/>
      <c r="F1" s="94" t="s">
        <v>77</v>
      </c>
      <c r="G1" s="305" t="s">
        <v>78</v>
      </c>
      <c r="H1" s="305"/>
      <c r="I1" s="14"/>
      <c r="J1" s="94" t="s">
        <v>79</v>
      </c>
      <c r="K1" s="15" t="s">
        <v>80</v>
      </c>
      <c r="L1" s="94" t="s">
        <v>81</v>
      </c>
      <c r="M1" s="94"/>
      <c r="N1" s="94"/>
      <c r="O1" s="94"/>
      <c r="P1" s="94"/>
      <c r="Q1" s="94"/>
      <c r="R1" s="94"/>
      <c r="S1" s="94"/>
      <c r="T1" s="94"/>
      <c r="U1" s="95"/>
      <c r="V1" s="95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76" t="s">
        <v>8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21" t="s">
        <v>76</v>
      </c>
    </row>
    <row r="3" spans="1:70" ht="6.95" customHeight="1">
      <c r="B3" s="22"/>
      <c r="C3" s="23"/>
      <c r="D3" s="23"/>
      <c r="E3" s="23"/>
      <c r="F3" s="23"/>
      <c r="G3" s="23"/>
      <c r="H3" s="23"/>
      <c r="I3" s="23"/>
      <c r="J3" s="23"/>
      <c r="K3" s="24"/>
      <c r="AT3" s="21" t="s">
        <v>73</v>
      </c>
    </row>
    <row r="4" spans="1:70" ht="36.950000000000003" customHeight="1">
      <c r="B4" s="25"/>
      <c r="C4" s="26"/>
      <c r="D4" s="27" t="s">
        <v>82</v>
      </c>
      <c r="E4" s="26"/>
      <c r="F4" s="26"/>
      <c r="G4" s="26"/>
      <c r="H4" s="26"/>
      <c r="I4" s="26"/>
      <c r="J4" s="26"/>
      <c r="K4" s="28"/>
      <c r="M4" s="29" t="s">
        <v>14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26"/>
      <c r="J5" s="26"/>
      <c r="K5" s="28"/>
    </row>
    <row r="6" spans="1:70" ht="15">
      <c r="B6" s="25"/>
      <c r="C6" s="26"/>
      <c r="D6" s="33" t="s">
        <v>17</v>
      </c>
      <c r="E6" s="26"/>
      <c r="F6" s="26"/>
      <c r="G6" s="26"/>
      <c r="H6" s="26"/>
      <c r="I6" s="26"/>
      <c r="J6" s="26"/>
      <c r="K6" s="28"/>
    </row>
    <row r="7" spans="1:70" ht="16.5" customHeight="1">
      <c r="B7" s="25"/>
      <c r="C7" s="26"/>
      <c r="D7" s="26"/>
      <c r="E7" s="306" t="str">
        <f>'Rekapitulace stavby'!K6</f>
        <v>Výměna oken a balkonových dveří v objektu Ženské domovy - Radlická 2000/3, Ostrovského 11/16, Praha 5</v>
      </c>
      <c r="F7" s="307"/>
      <c r="G7" s="307"/>
      <c r="H7" s="307"/>
      <c r="I7" s="26"/>
      <c r="J7" s="26"/>
      <c r="K7" s="28"/>
    </row>
    <row r="8" spans="1:70" s="1" customFormat="1" ht="15">
      <c r="B8" s="35"/>
      <c r="C8" s="36"/>
      <c r="D8" s="33" t="s">
        <v>83</v>
      </c>
      <c r="E8" s="36"/>
      <c r="F8" s="36"/>
      <c r="G8" s="36"/>
      <c r="H8" s="36"/>
      <c r="I8" s="36"/>
      <c r="J8" s="36"/>
      <c r="K8" s="39"/>
    </row>
    <row r="9" spans="1:70" s="1" customFormat="1" ht="36.950000000000003" customHeight="1">
      <c r="B9" s="35"/>
      <c r="C9" s="36"/>
      <c r="D9" s="36"/>
      <c r="E9" s="308" t="s">
        <v>196</v>
      </c>
      <c r="F9" s="309"/>
      <c r="G9" s="309"/>
      <c r="H9" s="309"/>
      <c r="I9" s="36"/>
      <c r="J9" s="36"/>
      <c r="K9" s="39"/>
    </row>
    <row r="10" spans="1:70" s="1" customFormat="1">
      <c r="B10" s="35"/>
      <c r="C10" s="36"/>
      <c r="D10" s="36"/>
      <c r="E10" s="36"/>
      <c r="F10" s="36"/>
      <c r="G10" s="36"/>
      <c r="H10" s="36"/>
      <c r="I10" s="36"/>
      <c r="J10" s="36"/>
      <c r="K10" s="39"/>
    </row>
    <row r="11" spans="1:70" s="1" customFormat="1" ht="14.45" customHeight="1">
      <c r="B11" s="35"/>
      <c r="C11" s="36"/>
      <c r="D11" s="33" t="s">
        <v>18</v>
      </c>
      <c r="E11" s="36"/>
      <c r="F11" s="31" t="s">
        <v>5</v>
      </c>
      <c r="G11" s="36"/>
      <c r="H11" s="36"/>
      <c r="I11" s="33" t="s">
        <v>19</v>
      </c>
      <c r="J11" s="31" t="s">
        <v>5</v>
      </c>
      <c r="K11" s="39"/>
    </row>
    <row r="12" spans="1:70" s="1" customFormat="1" ht="14.45" customHeight="1">
      <c r="B12" s="35"/>
      <c r="C12" s="36"/>
      <c r="D12" s="33" t="s">
        <v>20</v>
      </c>
      <c r="E12" s="36"/>
      <c r="F12" s="31" t="str">
        <f>+'Rekapitulace stavby'!K8</f>
        <v xml:space="preserve">Radlická 200/3, Ostrovského 11/16, Praha 5 </v>
      </c>
      <c r="G12" s="36"/>
      <c r="H12" s="36"/>
      <c r="I12" s="33" t="s">
        <v>21</v>
      </c>
      <c r="J12" s="96">
        <f>'Rekapitulace stavby'!AN8</f>
        <v>43753</v>
      </c>
      <c r="K12" s="39"/>
    </row>
    <row r="13" spans="1:70" s="1" customFormat="1" ht="10.9" customHeight="1">
      <c r="B13" s="35"/>
      <c r="C13" s="36"/>
      <c r="D13" s="36"/>
      <c r="E13" s="36"/>
      <c r="F13" s="36"/>
      <c r="G13" s="36"/>
      <c r="H13" s="36"/>
      <c r="I13" s="36"/>
      <c r="J13" s="36"/>
      <c r="K13" s="39"/>
    </row>
    <row r="14" spans="1:70" s="1" customFormat="1" ht="14.45" customHeight="1">
      <c r="B14" s="35"/>
      <c r="C14" s="36"/>
      <c r="D14" s="33" t="s">
        <v>22</v>
      </c>
      <c r="E14" s="36"/>
      <c r="F14" s="36"/>
      <c r="G14" s="36"/>
      <c r="H14" s="36"/>
      <c r="I14" s="33" t="s">
        <v>23</v>
      </c>
      <c r="J14" s="31" t="s">
        <v>5</v>
      </c>
      <c r="K14" s="39"/>
    </row>
    <row r="15" spans="1:70" s="1" customFormat="1" ht="18" customHeight="1">
      <c r="B15" s="35"/>
      <c r="C15" s="36"/>
      <c r="D15" s="36"/>
      <c r="E15" s="31" t="s">
        <v>24</v>
      </c>
      <c r="F15" s="36"/>
      <c r="G15" s="36"/>
      <c r="H15" s="36"/>
      <c r="I15" s="33" t="s">
        <v>25</v>
      </c>
      <c r="J15" s="31" t="s">
        <v>5</v>
      </c>
      <c r="K15" s="39"/>
    </row>
    <row r="16" spans="1:70" s="1" customFormat="1" ht="6.95" customHeight="1">
      <c r="B16" s="35"/>
      <c r="C16" s="36"/>
      <c r="D16" s="36"/>
      <c r="E16" s="36"/>
      <c r="F16" s="36"/>
      <c r="G16" s="36"/>
      <c r="H16" s="36"/>
      <c r="I16" s="36"/>
      <c r="J16" s="36"/>
      <c r="K16" s="39"/>
    </row>
    <row r="17" spans="2:11" s="1" customFormat="1" ht="14.45" customHeight="1">
      <c r="B17" s="35"/>
      <c r="C17" s="36"/>
      <c r="D17" s="33" t="s">
        <v>26</v>
      </c>
      <c r="E17" s="36"/>
      <c r="F17" s="36"/>
      <c r="G17" s="36"/>
      <c r="H17" s="36"/>
      <c r="I17" s="33" t="s">
        <v>23</v>
      </c>
      <c r="J17" s="31" t="str">
        <f>IF('Rekapitulace stavby'!AN13="Vyplň údaj","",IF('Rekapitulace stavby'!AN13="","",'Rekapitulace stavby'!AN13))</f>
        <v/>
      </c>
      <c r="K17" s="39"/>
    </row>
    <row r="18" spans="2:11" s="1" customFormat="1" ht="18" customHeight="1">
      <c r="B18" s="35"/>
      <c r="C18" s="36"/>
      <c r="D18" s="36"/>
      <c r="E18" s="31" t="str">
        <f>IF('Rekapitulace stavby'!E14="Vyplň údaj","",IF('Rekapitulace stavby'!E14="","",'Rekapitulace stavby'!E14))</f>
        <v xml:space="preserve"> </v>
      </c>
      <c r="F18" s="36"/>
      <c r="G18" s="36"/>
      <c r="H18" s="36"/>
      <c r="I18" s="33" t="s">
        <v>25</v>
      </c>
      <c r="J18" s="31" t="str">
        <f>IF('Rekapitulace stavby'!AN14="Vyplň údaj","",IF('Rekapitulace stavby'!AN14="","",'Rekapitulace stavby'!AN14))</f>
        <v/>
      </c>
      <c r="K18" s="39"/>
    </row>
    <row r="19" spans="2:11" s="1" customFormat="1" ht="6.95" customHeight="1">
      <c r="B19" s="35"/>
      <c r="C19" s="36"/>
      <c r="D19" s="36"/>
      <c r="E19" s="36"/>
      <c r="F19" s="36"/>
      <c r="G19" s="36"/>
      <c r="H19" s="36"/>
      <c r="I19" s="36"/>
      <c r="J19" s="36"/>
      <c r="K19" s="39"/>
    </row>
    <row r="20" spans="2:11" s="1" customFormat="1" ht="14.45" customHeight="1">
      <c r="B20" s="35"/>
      <c r="C20" s="36"/>
      <c r="D20" s="33" t="s">
        <v>28</v>
      </c>
      <c r="E20" s="36"/>
      <c r="F20" s="36"/>
      <c r="G20" s="36"/>
      <c r="H20" s="36"/>
      <c r="I20" s="33" t="s">
        <v>23</v>
      </c>
      <c r="J20" s="31">
        <f>+'Rekapitulace stavby'!AN16</f>
        <v>47285265</v>
      </c>
      <c r="K20" s="39"/>
    </row>
    <row r="21" spans="2:11" s="1" customFormat="1" ht="18" customHeight="1">
      <c r="B21" s="35"/>
      <c r="C21" s="36"/>
      <c r="D21" s="36"/>
      <c r="E21" s="31" t="str">
        <f>+'Rekapitulace stavby'!E17</f>
        <v xml:space="preserve">Targeton s.r.o. </v>
      </c>
      <c r="F21" s="36"/>
      <c r="G21" s="36"/>
      <c r="H21" s="36"/>
      <c r="I21" s="33" t="s">
        <v>25</v>
      </c>
      <c r="J21" s="31" t="s">
        <v>5</v>
      </c>
      <c r="K21" s="39"/>
    </row>
    <row r="22" spans="2:11" s="1" customFormat="1" ht="6.95" customHeight="1">
      <c r="B22" s="35"/>
      <c r="C22" s="36"/>
      <c r="D22" s="36"/>
      <c r="E22" s="36"/>
      <c r="F22" s="36"/>
      <c r="G22" s="36"/>
      <c r="H22" s="36"/>
      <c r="I22" s="36"/>
      <c r="J22" s="36"/>
      <c r="K22" s="39"/>
    </row>
    <row r="23" spans="2:11" s="1" customFormat="1" ht="14.45" customHeight="1">
      <c r="B23" s="35"/>
      <c r="C23" s="36"/>
      <c r="D23" s="33" t="s">
        <v>30</v>
      </c>
      <c r="E23" s="36"/>
      <c r="F23" s="36"/>
      <c r="G23" s="36"/>
      <c r="H23" s="36"/>
      <c r="I23" s="36"/>
      <c r="J23" s="36"/>
      <c r="K23" s="39"/>
    </row>
    <row r="24" spans="2:11" s="6" customFormat="1" ht="16.5" customHeight="1">
      <c r="B24" s="97"/>
      <c r="C24" s="98"/>
      <c r="D24" s="98"/>
      <c r="E24" s="282" t="s">
        <v>5</v>
      </c>
      <c r="F24" s="282"/>
      <c r="G24" s="282"/>
      <c r="H24" s="282"/>
      <c r="I24" s="98"/>
      <c r="J24" s="98"/>
      <c r="K24" s="99"/>
    </row>
    <row r="25" spans="2:11" s="1" customFormat="1" ht="6.95" customHeight="1">
      <c r="B25" s="35"/>
      <c r="C25" s="36"/>
      <c r="D25" s="36"/>
      <c r="E25" s="36"/>
      <c r="F25" s="36"/>
      <c r="G25" s="36"/>
      <c r="H25" s="36"/>
      <c r="I25" s="36"/>
      <c r="J25" s="36"/>
      <c r="K25" s="39"/>
    </row>
    <row r="26" spans="2:11" s="1" customFormat="1" ht="6.95" customHeight="1">
      <c r="B26" s="35"/>
      <c r="C26" s="36"/>
      <c r="D26" s="62"/>
      <c r="E26" s="62"/>
      <c r="F26" s="62"/>
      <c r="G26" s="62"/>
      <c r="H26" s="62"/>
      <c r="I26" s="62"/>
      <c r="J26" s="62"/>
      <c r="K26" s="100"/>
    </row>
    <row r="27" spans="2:11" s="1" customFormat="1" ht="25.35" customHeight="1">
      <c r="B27" s="35"/>
      <c r="C27" s="36"/>
      <c r="D27" s="101" t="s">
        <v>31</v>
      </c>
      <c r="E27" s="36"/>
      <c r="F27" s="36"/>
      <c r="G27" s="36"/>
      <c r="H27" s="36"/>
      <c r="I27" s="36"/>
      <c r="J27" s="102">
        <f>ROUND(J80,0)</f>
        <v>0</v>
      </c>
      <c r="K27" s="39"/>
    </row>
    <row r="28" spans="2:11" s="1" customFormat="1" ht="6.95" customHeight="1">
      <c r="B28" s="35"/>
      <c r="C28" s="36"/>
      <c r="D28" s="62"/>
      <c r="E28" s="62"/>
      <c r="F28" s="62"/>
      <c r="G28" s="62"/>
      <c r="H28" s="62"/>
      <c r="I28" s="62"/>
      <c r="J28" s="62"/>
      <c r="K28" s="100"/>
    </row>
    <row r="29" spans="2:11" s="1" customFormat="1" ht="14.45" customHeight="1">
      <c r="B29" s="35"/>
      <c r="C29" s="36"/>
      <c r="D29" s="36"/>
      <c r="E29" s="36"/>
      <c r="F29" s="40" t="s">
        <v>33</v>
      </c>
      <c r="G29" s="36"/>
      <c r="H29" s="36"/>
      <c r="I29" s="40" t="s">
        <v>32</v>
      </c>
      <c r="J29" s="40" t="s">
        <v>34</v>
      </c>
      <c r="K29" s="39"/>
    </row>
    <row r="30" spans="2:11" s="1" customFormat="1" ht="14.45" customHeight="1">
      <c r="B30" s="35"/>
      <c r="C30" s="36"/>
      <c r="D30" s="43" t="s">
        <v>35</v>
      </c>
      <c r="E30" s="43" t="s">
        <v>36</v>
      </c>
      <c r="F30" s="103">
        <f>ROUND(SUM(BE80:BE87), 0)</f>
        <v>0</v>
      </c>
      <c r="G30" s="36"/>
      <c r="H30" s="36"/>
      <c r="I30" s="104">
        <v>0.21</v>
      </c>
      <c r="J30" s="103">
        <f>ROUND(ROUND((SUM(BE80:BE87)), 0)*I30, 0)</f>
        <v>0</v>
      </c>
      <c r="K30" s="39"/>
    </row>
    <row r="31" spans="2:11" s="1" customFormat="1" ht="14.45" customHeight="1">
      <c r="B31" s="35"/>
      <c r="C31" s="36"/>
      <c r="D31" s="36"/>
      <c r="E31" s="43" t="s">
        <v>37</v>
      </c>
      <c r="F31" s="103">
        <f>ROUND(SUM(BF80:BF87), 0)</f>
        <v>0</v>
      </c>
      <c r="G31" s="36"/>
      <c r="H31" s="36"/>
      <c r="I31" s="104">
        <v>0.15</v>
      </c>
      <c r="J31" s="103">
        <f>ROUND(ROUND((SUM(BF80:BF87)), 0)*I31, 0)</f>
        <v>0</v>
      </c>
      <c r="K31" s="39"/>
    </row>
    <row r="32" spans="2:11" s="1" customFormat="1" ht="14.45" hidden="1" customHeight="1">
      <c r="B32" s="35"/>
      <c r="C32" s="36"/>
      <c r="D32" s="36"/>
      <c r="E32" s="43" t="s">
        <v>38</v>
      </c>
      <c r="F32" s="103">
        <f>ROUND(SUM(BG80:BG87), 0)</f>
        <v>0</v>
      </c>
      <c r="G32" s="36"/>
      <c r="H32" s="36"/>
      <c r="I32" s="104">
        <v>0.21</v>
      </c>
      <c r="J32" s="103">
        <v>0</v>
      </c>
      <c r="K32" s="39"/>
    </row>
    <row r="33" spans="2:11" s="1" customFormat="1" ht="14.45" hidden="1" customHeight="1">
      <c r="B33" s="35"/>
      <c r="C33" s="36"/>
      <c r="D33" s="36"/>
      <c r="E33" s="43" t="s">
        <v>39</v>
      </c>
      <c r="F33" s="103">
        <f>ROUND(SUM(BH80:BH87), 0)</f>
        <v>0</v>
      </c>
      <c r="G33" s="36"/>
      <c r="H33" s="36"/>
      <c r="I33" s="104">
        <v>0.15</v>
      </c>
      <c r="J33" s="103">
        <v>0</v>
      </c>
      <c r="K33" s="39"/>
    </row>
    <row r="34" spans="2:11" s="1" customFormat="1" ht="14.45" hidden="1" customHeight="1">
      <c r="B34" s="35"/>
      <c r="C34" s="36"/>
      <c r="D34" s="36"/>
      <c r="E34" s="43" t="s">
        <v>40</v>
      </c>
      <c r="F34" s="103">
        <f>ROUND(SUM(BI80:BI87), 0)</f>
        <v>0</v>
      </c>
      <c r="G34" s="36"/>
      <c r="H34" s="36"/>
      <c r="I34" s="104">
        <v>0</v>
      </c>
      <c r="J34" s="103">
        <v>0</v>
      </c>
      <c r="K34" s="39"/>
    </row>
    <row r="35" spans="2:11" s="1" customFormat="1" ht="6.95" customHeight="1">
      <c r="B35" s="35"/>
      <c r="C35" s="36"/>
      <c r="D35" s="36"/>
      <c r="E35" s="36"/>
      <c r="F35" s="36"/>
      <c r="G35" s="36"/>
      <c r="H35" s="36"/>
      <c r="I35" s="36"/>
      <c r="J35" s="36"/>
      <c r="K35" s="39"/>
    </row>
    <row r="36" spans="2:11" s="1" customFormat="1" ht="25.35" customHeight="1">
      <c r="B36" s="35"/>
      <c r="C36" s="105"/>
      <c r="D36" s="106" t="s">
        <v>41</v>
      </c>
      <c r="E36" s="65"/>
      <c r="F36" s="65"/>
      <c r="G36" s="107" t="s">
        <v>42</v>
      </c>
      <c r="H36" s="108" t="s">
        <v>43</v>
      </c>
      <c r="I36" s="65"/>
      <c r="J36" s="109">
        <f>SUM(J27:J34)</f>
        <v>0</v>
      </c>
      <c r="K36" s="110"/>
    </row>
    <row r="37" spans="2:11" s="1" customFormat="1" ht="14.45" customHeight="1">
      <c r="B37" s="50"/>
      <c r="C37" s="51"/>
      <c r="D37" s="51"/>
      <c r="E37" s="51"/>
      <c r="F37" s="51"/>
      <c r="G37" s="51"/>
      <c r="H37" s="51"/>
      <c r="I37" s="51"/>
      <c r="J37" s="51"/>
      <c r="K37" s="52"/>
    </row>
    <row r="41" spans="2:11" s="1" customFormat="1" ht="6.95" customHeight="1">
      <c r="B41" s="53"/>
      <c r="C41" s="54"/>
      <c r="D41" s="54"/>
      <c r="E41" s="54"/>
      <c r="F41" s="54"/>
      <c r="G41" s="54"/>
      <c r="H41" s="54"/>
      <c r="I41" s="54"/>
      <c r="J41" s="54"/>
      <c r="K41" s="111"/>
    </row>
    <row r="42" spans="2:11" s="1" customFormat="1" ht="36.950000000000003" customHeight="1">
      <c r="B42" s="35"/>
      <c r="C42" s="27" t="s">
        <v>84</v>
      </c>
      <c r="D42" s="36"/>
      <c r="E42" s="36"/>
      <c r="F42" s="36"/>
      <c r="G42" s="36"/>
      <c r="H42" s="36"/>
      <c r="I42" s="36"/>
      <c r="J42" s="36"/>
      <c r="K42" s="39"/>
    </row>
    <row r="43" spans="2:11" s="1" customFormat="1" ht="6.95" customHeight="1">
      <c r="B43" s="35"/>
      <c r="C43" s="36"/>
      <c r="D43" s="36"/>
      <c r="E43" s="36"/>
      <c r="F43" s="36"/>
      <c r="G43" s="36"/>
      <c r="H43" s="36"/>
      <c r="I43" s="36"/>
      <c r="J43" s="36"/>
      <c r="K43" s="39"/>
    </row>
    <row r="44" spans="2:11" s="1" customFormat="1" ht="14.45" customHeight="1">
      <c r="B44" s="35"/>
      <c r="C44" s="33" t="s">
        <v>17</v>
      </c>
      <c r="D44" s="36"/>
      <c r="E44" s="36"/>
      <c r="F44" s="36"/>
      <c r="G44" s="36"/>
      <c r="H44" s="36"/>
      <c r="I44" s="36"/>
      <c r="J44" s="36"/>
      <c r="K44" s="39"/>
    </row>
    <row r="45" spans="2:11" s="1" customFormat="1" ht="16.5" customHeight="1">
      <c r="B45" s="35"/>
      <c r="C45" s="36"/>
      <c r="D45" s="36"/>
      <c r="E45" s="306" t="str">
        <f>E7</f>
        <v>Výměna oken a balkonových dveří v objektu Ženské domovy - Radlická 2000/3, Ostrovského 11/16, Praha 5</v>
      </c>
      <c r="F45" s="307"/>
      <c r="G45" s="307"/>
      <c r="H45" s="307"/>
      <c r="I45" s="36"/>
      <c r="J45" s="36"/>
      <c r="K45" s="39"/>
    </row>
    <row r="46" spans="2:11" s="1" customFormat="1" ht="14.45" customHeight="1">
      <c r="B46" s="35"/>
      <c r="C46" s="33" t="s">
        <v>83</v>
      </c>
      <c r="D46" s="36"/>
      <c r="E46" s="36"/>
      <c r="F46" s="36"/>
      <c r="G46" s="36"/>
      <c r="H46" s="36"/>
      <c r="I46" s="36"/>
      <c r="J46" s="36"/>
      <c r="K46" s="39"/>
    </row>
    <row r="47" spans="2:11" s="1" customFormat="1" ht="17.25" customHeight="1">
      <c r="B47" s="35"/>
      <c r="C47" s="36"/>
      <c r="D47" s="36"/>
      <c r="E47" s="308" t="str">
        <f>E9</f>
        <v>61 - Vedlejší náklady</v>
      </c>
      <c r="F47" s="309"/>
      <c r="G47" s="309"/>
      <c r="H47" s="309"/>
      <c r="I47" s="36"/>
      <c r="J47" s="36"/>
      <c r="K47" s="39"/>
    </row>
    <row r="48" spans="2:11" s="1" customFormat="1" ht="6.95" customHeight="1">
      <c r="B48" s="35"/>
      <c r="C48" s="36"/>
      <c r="D48" s="36"/>
      <c r="E48" s="36"/>
      <c r="F48" s="36"/>
      <c r="G48" s="36"/>
      <c r="H48" s="36"/>
      <c r="I48" s="36"/>
      <c r="J48" s="36"/>
      <c r="K48" s="39"/>
    </row>
    <row r="49" spans="2:47" s="1" customFormat="1" ht="18" customHeight="1">
      <c r="B49" s="35"/>
      <c r="C49" s="33" t="s">
        <v>20</v>
      </c>
      <c r="D49" s="36"/>
      <c r="E49" s="36"/>
      <c r="F49" s="31" t="str">
        <f>F12</f>
        <v xml:space="preserve">Radlická 200/3, Ostrovského 11/16, Praha 5 </v>
      </c>
      <c r="G49" s="36"/>
      <c r="H49" s="36"/>
      <c r="I49" s="33" t="s">
        <v>21</v>
      </c>
      <c r="J49" s="96">
        <f>IF(J12="","",J12)</f>
        <v>43753</v>
      </c>
      <c r="K49" s="39"/>
    </row>
    <row r="50" spans="2:47" s="1" customFormat="1" ht="6.95" customHeight="1">
      <c r="B50" s="35"/>
      <c r="C50" s="36"/>
      <c r="D50" s="36"/>
      <c r="E50" s="36"/>
      <c r="F50" s="36"/>
      <c r="G50" s="36"/>
      <c r="H50" s="36"/>
      <c r="I50" s="36"/>
      <c r="J50" s="36"/>
      <c r="K50" s="39"/>
    </row>
    <row r="51" spans="2:47" s="1" customFormat="1" ht="15">
      <c r="B51" s="35"/>
      <c r="C51" s="33" t="s">
        <v>22</v>
      </c>
      <c r="D51" s="36"/>
      <c r="E51" s="36"/>
      <c r="F51" s="31" t="str">
        <f>E15</f>
        <v>Městská část Praha 5, nám. 14 října č.4</v>
      </c>
      <c r="G51" s="36"/>
      <c r="H51" s="36"/>
      <c r="I51" s="33" t="s">
        <v>28</v>
      </c>
      <c r="J51" s="282" t="s">
        <v>405</v>
      </c>
      <c r="K51" s="39"/>
    </row>
    <row r="52" spans="2:47" s="1" customFormat="1" ht="14.45" customHeight="1">
      <c r="B52" s="35"/>
      <c r="C52" s="33" t="s">
        <v>26</v>
      </c>
      <c r="D52" s="36"/>
      <c r="E52" s="36"/>
      <c r="F52" s="31" t="str">
        <f>IF(E18="","",E18)</f>
        <v xml:space="preserve"> </v>
      </c>
      <c r="G52" s="36"/>
      <c r="H52" s="36"/>
      <c r="I52" s="36"/>
      <c r="J52" s="301"/>
      <c r="K52" s="39"/>
    </row>
    <row r="53" spans="2:47" s="1" customFormat="1" ht="10.35" customHeight="1">
      <c r="B53" s="35"/>
      <c r="C53" s="36"/>
      <c r="D53" s="36"/>
      <c r="E53" s="36"/>
      <c r="F53" s="36"/>
      <c r="G53" s="36"/>
      <c r="H53" s="36"/>
      <c r="I53" s="36"/>
      <c r="J53" s="36"/>
      <c r="K53" s="39"/>
    </row>
    <row r="54" spans="2:47" s="1" customFormat="1" ht="29.25" customHeight="1">
      <c r="B54" s="35"/>
      <c r="C54" s="112" t="s">
        <v>85</v>
      </c>
      <c r="D54" s="105"/>
      <c r="E54" s="105"/>
      <c r="F54" s="105"/>
      <c r="G54" s="105"/>
      <c r="H54" s="105"/>
      <c r="I54" s="105"/>
      <c r="J54" s="113" t="s">
        <v>86</v>
      </c>
      <c r="K54" s="114"/>
    </row>
    <row r="55" spans="2:47" s="1" customFormat="1" ht="10.35" customHeight="1">
      <c r="B55" s="35"/>
      <c r="C55" s="36"/>
      <c r="D55" s="36"/>
      <c r="E55" s="36"/>
      <c r="F55" s="36"/>
      <c r="G55" s="36"/>
      <c r="H55" s="36"/>
      <c r="I55" s="36"/>
      <c r="J55" s="36"/>
      <c r="K55" s="39"/>
    </row>
    <row r="56" spans="2:47" s="1" customFormat="1" ht="29.25" customHeight="1">
      <c r="B56" s="35"/>
      <c r="C56" s="115" t="s">
        <v>87</v>
      </c>
      <c r="D56" s="36"/>
      <c r="E56" s="36"/>
      <c r="F56" s="36"/>
      <c r="G56" s="36"/>
      <c r="H56" s="36"/>
      <c r="I56" s="36"/>
      <c r="J56" s="102">
        <f>J80</f>
        <v>0</v>
      </c>
      <c r="K56" s="39"/>
      <c r="AU56" s="21" t="s">
        <v>88</v>
      </c>
    </row>
    <row r="57" spans="2:47" s="7" customFormat="1" ht="24.95" customHeight="1">
      <c r="B57" s="116"/>
      <c r="C57" s="117"/>
      <c r="D57" s="118" t="s">
        <v>197</v>
      </c>
      <c r="E57" s="119"/>
      <c r="F57" s="119"/>
      <c r="G57" s="119"/>
      <c r="H57" s="119"/>
      <c r="I57" s="119"/>
      <c r="J57" s="120">
        <f>J81</f>
        <v>0</v>
      </c>
      <c r="K57" s="121"/>
    </row>
    <row r="58" spans="2:47" s="8" customFormat="1" ht="19.899999999999999" customHeight="1">
      <c r="B58" s="122"/>
      <c r="C58" s="123"/>
      <c r="D58" s="124" t="s">
        <v>402</v>
      </c>
      <c r="E58" s="125"/>
      <c r="F58" s="125"/>
      <c r="G58" s="125"/>
      <c r="H58" s="125"/>
      <c r="I58" s="125"/>
      <c r="J58" s="126">
        <f>J82</f>
        <v>0</v>
      </c>
      <c r="K58" s="127"/>
    </row>
    <row r="59" spans="2:47" s="8" customFormat="1" ht="19.899999999999999" customHeight="1">
      <c r="B59" s="122"/>
      <c r="C59" s="123"/>
      <c r="D59" s="124" t="s">
        <v>403</v>
      </c>
      <c r="E59" s="125"/>
      <c r="F59" s="125"/>
      <c r="G59" s="125"/>
      <c r="H59" s="125"/>
      <c r="I59" s="125"/>
      <c r="J59" s="126">
        <f>J84</f>
        <v>0</v>
      </c>
      <c r="K59" s="127"/>
    </row>
    <row r="60" spans="2:47" s="8" customFormat="1" ht="19.899999999999999" customHeight="1">
      <c r="B60" s="122"/>
      <c r="C60" s="123"/>
      <c r="D60" s="124" t="s">
        <v>404</v>
      </c>
      <c r="E60" s="125"/>
      <c r="F60" s="125"/>
      <c r="G60" s="125"/>
      <c r="H60" s="125"/>
      <c r="I60" s="125"/>
      <c r="J60" s="126">
        <f>J86</f>
        <v>0</v>
      </c>
      <c r="K60" s="127"/>
    </row>
    <row r="61" spans="2:47" s="1" customFormat="1" ht="21.75" customHeight="1">
      <c r="B61" s="35"/>
      <c r="C61" s="36"/>
      <c r="D61" s="36"/>
      <c r="E61" s="36"/>
      <c r="F61" s="36"/>
      <c r="G61" s="36"/>
      <c r="H61" s="36"/>
      <c r="I61" s="36"/>
      <c r="J61" s="36"/>
      <c r="K61" s="39"/>
    </row>
    <row r="62" spans="2:47" s="1" customFormat="1" ht="6.95" customHeight="1">
      <c r="B62" s="50"/>
      <c r="C62" s="51"/>
      <c r="D62" s="51"/>
      <c r="E62" s="51"/>
      <c r="F62" s="51"/>
      <c r="G62" s="51"/>
      <c r="H62" s="51"/>
      <c r="I62" s="51"/>
      <c r="J62" s="51"/>
      <c r="K62" s="52"/>
    </row>
    <row r="66" spans="2:63" s="1" customFormat="1" ht="6.95" customHeight="1">
      <c r="B66" s="53"/>
      <c r="C66" s="54"/>
      <c r="D66" s="54"/>
      <c r="E66" s="54"/>
      <c r="F66" s="54"/>
      <c r="G66" s="54"/>
      <c r="H66" s="54"/>
      <c r="I66" s="54"/>
      <c r="J66" s="54"/>
      <c r="K66" s="54"/>
      <c r="L66" s="35"/>
    </row>
    <row r="67" spans="2:63" s="1" customFormat="1" ht="36.950000000000003" customHeight="1">
      <c r="B67" s="35"/>
      <c r="C67" s="55" t="s">
        <v>97</v>
      </c>
      <c r="L67" s="35"/>
    </row>
    <row r="68" spans="2:63" s="1" customFormat="1" ht="6.95" customHeight="1">
      <c r="B68" s="35"/>
      <c r="L68" s="35"/>
    </row>
    <row r="69" spans="2:63" s="1" customFormat="1" ht="14.45" customHeight="1">
      <c r="B69" s="35"/>
      <c r="C69" s="57" t="s">
        <v>17</v>
      </c>
      <c r="L69" s="35"/>
    </row>
    <row r="70" spans="2:63" s="1" customFormat="1" ht="16.5" customHeight="1">
      <c r="B70" s="35"/>
      <c r="E70" s="302" t="str">
        <f>E7</f>
        <v>Výměna oken a balkonových dveří v objektu Ženské domovy - Radlická 2000/3, Ostrovského 11/16, Praha 5</v>
      </c>
      <c r="F70" s="303"/>
      <c r="G70" s="303"/>
      <c r="H70" s="303"/>
      <c r="L70" s="35"/>
    </row>
    <row r="71" spans="2:63" s="1" customFormat="1" ht="14.45" customHeight="1">
      <c r="B71" s="35"/>
      <c r="C71" s="57" t="s">
        <v>83</v>
      </c>
      <c r="L71" s="35"/>
    </row>
    <row r="72" spans="2:63" s="1" customFormat="1" ht="17.25" customHeight="1">
      <c r="B72" s="35"/>
      <c r="E72" s="291" t="str">
        <f>E9</f>
        <v>61 - Vedlejší náklady</v>
      </c>
      <c r="F72" s="304"/>
      <c r="G72" s="304"/>
      <c r="H72" s="304"/>
      <c r="L72" s="35"/>
    </row>
    <row r="73" spans="2:63" s="1" customFormat="1" ht="6.95" customHeight="1">
      <c r="B73" s="35"/>
      <c r="L73" s="35"/>
    </row>
    <row r="74" spans="2:63" s="1" customFormat="1" ht="18" customHeight="1">
      <c r="B74" s="35"/>
      <c r="C74" s="57" t="s">
        <v>20</v>
      </c>
      <c r="F74" s="128" t="str">
        <f>F12</f>
        <v xml:space="preserve">Radlická 200/3, Ostrovského 11/16, Praha 5 </v>
      </c>
      <c r="I74" s="57" t="s">
        <v>21</v>
      </c>
      <c r="J74" s="61">
        <f>IF(J12="","",J12)</f>
        <v>43753</v>
      </c>
      <c r="L74" s="35"/>
    </row>
    <row r="75" spans="2:63" s="1" customFormat="1" ht="6.95" customHeight="1">
      <c r="B75" s="35"/>
      <c r="L75" s="35"/>
    </row>
    <row r="76" spans="2:63" s="1" customFormat="1" ht="15">
      <c r="B76" s="35"/>
      <c r="C76" s="57" t="s">
        <v>22</v>
      </c>
      <c r="F76" s="128" t="str">
        <f>E15</f>
        <v>Městská část Praha 5, nám. 14 října č.4</v>
      </c>
      <c r="I76" s="57" t="s">
        <v>28</v>
      </c>
      <c r="J76" s="128" t="str">
        <f>E21</f>
        <v xml:space="preserve">Targeton s.r.o. </v>
      </c>
      <c r="L76" s="35"/>
    </row>
    <row r="77" spans="2:63" s="1" customFormat="1" ht="14.45" customHeight="1">
      <c r="B77" s="35"/>
      <c r="C77" s="57" t="s">
        <v>26</v>
      </c>
      <c r="F77" s="128" t="str">
        <f>IF(E18="","",E18)</f>
        <v xml:space="preserve"> </v>
      </c>
      <c r="L77" s="35"/>
    </row>
    <row r="78" spans="2:63" s="1" customFormat="1" ht="10.35" customHeight="1">
      <c r="B78" s="35"/>
      <c r="L78" s="35"/>
    </row>
    <row r="79" spans="2:63" s="9" customFormat="1" ht="29.25" customHeight="1">
      <c r="B79" s="129"/>
      <c r="C79" s="130" t="s">
        <v>98</v>
      </c>
      <c r="D79" s="131" t="s">
        <v>50</v>
      </c>
      <c r="E79" s="131" t="s">
        <v>46</v>
      </c>
      <c r="F79" s="131" t="s">
        <v>99</v>
      </c>
      <c r="G79" s="131" t="s">
        <v>100</v>
      </c>
      <c r="H79" s="131" t="s">
        <v>101</v>
      </c>
      <c r="I79" s="131" t="s">
        <v>102</v>
      </c>
      <c r="J79" s="131" t="s">
        <v>86</v>
      </c>
      <c r="K79" s="132" t="s">
        <v>103</v>
      </c>
      <c r="L79" s="129"/>
      <c r="M79" s="67" t="s">
        <v>104</v>
      </c>
      <c r="N79" s="68" t="s">
        <v>35</v>
      </c>
      <c r="O79" s="68" t="s">
        <v>105</v>
      </c>
      <c r="P79" s="68" t="s">
        <v>106</v>
      </c>
      <c r="Q79" s="68" t="s">
        <v>107</v>
      </c>
      <c r="R79" s="68" t="s">
        <v>108</v>
      </c>
      <c r="S79" s="68" t="s">
        <v>109</v>
      </c>
      <c r="T79" s="69" t="s">
        <v>110</v>
      </c>
    </row>
    <row r="80" spans="2:63" s="1" customFormat="1" ht="29.25" customHeight="1">
      <c r="B80" s="35"/>
      <c r="C80" s="71" t="s">
        <v>87</v>
      </c>
      <c r="J80" s="133">
        <f>+J81</f>
        <v>0</v>
      </c>
      <c r="L80" s="35"/>
      <c r="M80" s="70"/>
      <c r="N80" s="62"/>
      <c r="O80" s="62"/>
      <c r="P80" s="134" t="e">
        <f>P81</f>
        <v>#REF!</v>
      </c>
      <c r="Q80" s="62"/>
      <c r="R80" s="134" t="e">
        <f>R81</f>
        <v>#REF!</v>
      </c>
      <c r="S80" s="62"/>
      <c r="T80" s="135" t="e">
        <f>T81</f>
        <v>#REF!</v>
      </c>
      <c r="AT80" s="21" t="s">
        <v>64</v>
      </c>
      <c r="AU80" s="21" t="s">
        <v>88</v>
      </c>
      <c r="BK80" s="136" t="e">
        <f>BK81</f>
        <v>#REF!</v>
      </c>
    </row>
    <row r="81" spans="2:65" s="10" customFormat="1" ht="37.35" customHeight="1">
      <c r="B81" s="137"/>
      <c r="D81" s="138" t="s">
        <v>64</v>
      </c>
      <c r="E81" s="139" t="s">
        <v>198</v>
      </c>
      <c r="F81" s="139" t="s">
        <v>199</v>
      </c>
      <c r="J81" s="140">
        <f>+J82+J84+J86</f>
        <v>0</v>
      </c>
      <c r="L81" s="137"/>
      <c r="M81" s="141"/>
      <c r="N81" s="142"/>
      <c r="O81" s="142"/>
      <c r="P81" s="143" t="e">
        <f>#REF!+#REF!+P82+P84+#REF!+#REF!+P86+#REF!+#REF!</f>
        <v>#REF!</v>
      </c>
      <c r="Q81" s="142"/>
      <c r="R81" s="143" t="e">
        <f>#REF!+#REF!+R82+R84+#REF!+#REF!+R86+#REF!+#REF!</f>
        <v>#REF!</v>
      </c>
      <c r="S81" s="142"/>
      <c r="T81" s="144" t="e">
        <f>#REF!+#REF!+T82+T84+#REF!+#REF!+T86+#REF!+#REF!</f>
        <v>#REF!</v>
      </c>
      <c r="AR81" s="138" t="s">
        <v>125</v>
      </c>
      <c r="AT81" s="145" t="s">
        <v>64</v>
      </c>
      <c r="AU81" s="145" t="s">
        <v>65</v>
      </c>
      <c r="AY81" s="138" t="s">
        <v>113</v>
      </c>
      <c r="BK81" s="146" t="e">
        <f>#REF!+#REF!+BK82+BK84+#REF!+#REF!+BK86+#REF!+#REF!</f>
        <v>#REF!</v>
      </c>
    </row>
    <row r="82" spans="2:65" s="10" customFormat="1" ht="29.85" customHeight="1">
      <c r="B82" s="137"/>
      <c r="D82" s="138" t="s">
        <v>64</v>
      </c>
      <c r="E82" s="147" t="s">
        <v>200</v>
      </c>
      <c r="F82" s="147" t="s">
        <v>207</v>
      </c>
      <c r="J82" s="148">
        <f>BK82</f>
        <v>0</v>
      </c>
      <c r="L82" s="137"/>
      <c r="M82" s="141"/>
      <c r="N82" s="142"/>
      <c r="O82" s="142"/>
      <c r="P82" s="143">
        <f>P83</f>
        <v>0</v>
      </c>
      <c r="Q82" s="142"/>
      <c r="R82" s="143">
        <f>R83</f>
        <v>0</v>
      </c>
      <c r="S82" s="142"/>
      <c r="T82" s="144">
        <f>T83</f>
        <v>0</v>
      </c>
      <c r="AR82" s="138" t="s">
        <v>125</v>
      </c>
      <c r="AT82" s="145" t="s">
        <v>64</v>
      </c>
      <c r="AU82" s="145" t="s">
        <v>11</v>
      </c>
      <c r="AY82" s="138" t="s">
        <v>113</v>
      </c>
      <c r="BK82" s="146">
        <f>BK83</f>
        <v>0</v>
      </c>
    </row>
    <row r="83" spans="2:65" s="1" customFormat="1" ht="16.5" customHeight="1">
      <c r="B83" s="149"/>
      <c r="C83" s="150">
        <v>1</v>
      </c>
      <c r="D83" s="150" t="s">
        <v>116</v>
      </c>
      <c r="E83" s="151" t="s">
        <v>201</v>
      </c>
      <c r="F83" s="152" t="s">
        <v>207</v>
      </c>
      <c r="G83" s="153" t="s">
        <v>202</v>
      </c>
      <c r="H83" s="154">
        <v>1</v>
      </c>
      <c r="I83" s="155"/>
      <c r="J83" s="155">
        <f>ROUND(I83*H83,0)</f>
        <v>0</v>
      </c>
      <c r="K83" s="152" t="s">
        <v>397</v>
      </c>
      <c r="L83" s="35"/>
      <c r="M83" s="156" t="s">
        <v>5</v>
      </c>
      <c r="N83" s="157" t="s">
        <v>36</v>
      </c>
      <c r="O83" s="158">
        <v>0</v>
      </c>
      <c r="P83" s="158">
        <f>O83*H83</f>
        <v>0</v>
      </c>
      <c r="Q83" s="158">
        <v>0</v>
      </c>
      <c r="R83" s="158">
        <f>Q83*H83</f>
        <v>0</v>
      </c>
      <c r="S83" s="158">
        <v>0</v>
      </c>
      <c r="T83" s="159">
        <f>S83*H83</f>
        <v>0</v>
      </c>
      <c r="AR83" s="21" t="s">
        <v>203</v>
      </c>
      <c r="AT83" s="21" t="s">
        <v>116</v>
      </c>
      <c r="AU83" s="21" t="s">
        <v>73</v>
      </c>
      <c r="AY83" s="21" t="s">
        <v>113</v>
      </c>
      <c r="BE83" s="160">
        <f>IF(N83="základní",J83,0)</f>
        <v>0</v>
      </c>
      <c r="BF83" s="160">
        <f>IF(N83="snížená",J83,0)</f>
        <v>0</v>
      </c>
      <c r="BG83" s="160">
        <f>IF(N83="zákl. přenesená",J83,0)</f>
        <v>0</v>
      </c>
      <c r="BH83" s="160">
        <f>IF(N83="sníž. přenesená",J83,0)</f>
        <v>0</v>
      </c>
      <c r="BI83" s="160">
        <f>IF(N83="nulová",J83,0)</f>
        <v>0</v>
      </c>
      <c r="BJ83" s="21" t="s">
        <v>11</v>
      </c>
      <c r="BK83" s="160">
        <f>ROUND(I83*H83,0)</f>
        <v>0</v>
      </c>
      <c r="BL83" s="21" t="s">
        <v>203</v>
      </c>
      <c r="BM83" s="21" t="s">
        <v>209</v>
      </c>
    </row>
    <row r="84" spans="2:65" s="10" customFormat="1" ht="29.85" customHeight="1">
      <c r="B84" s="137"/>
      <c r="D84" s="138" t="s">
        <v>64</v>
      </c>
      <c r="E84" s="147" t="s">
        <v>204</v>
      </c>
      <c r="F84" s="147" t="s">
        <v>210</v>
      </c>
      <c r="J84" s="148">
        <f>BK84</f>
        <v>0</v>
      </c>
      <c r="L84" s="137"/>
      <c r="M84" s="141"/>
      <c r="N84" s="142"/>
      <c r="O84" s="142"/>
      <c r="P84" s="143">
        <f>P85</f>
        <v>0</v>
      </c>
      <c r="Q84" s="142"/>
      <c r="R84" s="143">
        <f>R85</f>
        <v>0</v>
      </c>
      <c r="S84" s="142"/>
      <c r="T84" s="144">
        <f>T85</f>
        <v>0</v>
      </c>
      <c r="AR84" s="138" t="s">
        <v>125</v>
      </c>
      <c r="AT84" s="145" t="s">
        <v>64</v>
      </c>
      <c r="AU84" s="145" t="s">
        <v>11</v>
      </c>
      <c r="AY84" s="138" t="s">
        <v>113</v>
      </c>
      <c r="BK84" s="146">
        <f>BK85</f>
        <v>0</v>
      </c>
    </row>
    <row r="85" spans="2:65" s="1" customFormat="1" ht="16.5" customHeight="1">
      <c r="B85" s="149"/>
      <c r="C85" s="150">
        <v>2</v>
      </c>
      <c r="D85" s="150" t="s">
        <v>116</v>
      </c>
      <c r="E85" s="151" t="s">
        <v>205</v>
      </c>
      <c r="F85" s="152" t="s">
        <v>210</v>
      </c>
      <c r="G85" s="153" t="s">
        <v>202</v>
      </c>
      <c r="H85" s="154">
        <v>1</v>
      </c>
      <c r="I85" s="155"/>
      <c r="J85" s="155">
        <f>ROUND(I85*H85,0)</f>
        <v>0</v>
      </c>
      <c r="K85" s="152" t="s">
        <v>397</v>
      </c>
      <c r="L85" s="35"/>
      <c r="M85" s="156" t="s">
        <v>5</v>
      </c>
      <c r="N85" s="157" t="s">
        <v>36</v>
      </c>
      <c r="O85" s="158">
        <v>0</v>
      </c>
      <c r="P85" s="158">
        <f>O85*H85</f>
        <v>0</v>
      </c>
      <c r="Q85" s="158">
        <v>0</v>
      </c>
      <c r="R85" s="158">
        <f>Q85*H85</f>
        <v>0</v>
      </c>
      <c r="S85" s="158">
        <v>0</v>
      </c>
      <c r="T85" s="159">
        <f>S85*H85</f>
        <v>0</v>
      </c>
      <c r="AR85" s="21" t="s">
        <v>203</v>
      </c>
      <c r="AT85" s="21" t="s">
        <v>116</v>
      </c>
      <c r="AU85" s="21" t="s">
        <v>73</v>
      </c>
      <c r="AY85" s="21" t="s">
        <v>113</v>
      </c>
      <c r="BE85" s="160">
        <f>IF(N85="základní",J85,0)</f>
        <v>0</v>
      </c>
      <c r="BF85" s="160">
        <f>IF(N85="snížená",J85,0)</f>
        <v>0</v>
      </c>
      <c r="BG85" s="160">
        <f>IF(N85="zákl. přenesená",J85,0)</f>
        <v>0</v>
      </c>
      <c r="BH85" s="160">
        <f>IF(N85="sníž. přenesená",J85,0)</f>
        <v>0</v>
      </c>
      <c r="BI85" s="160">
        <f>IF(N85="nulová",J85,0)</f>
        <v>0</v>
      </c>
      <c r="BJ85" s="21" t="s">
        <v>11</v>
      </c>
      <c r="BK85" s="160">
        <f>ROUND(I85*H85,0)</f>
        <v>0</v>
      </c>
      <c r="BL85" s="21" t="s">
        <v>203</v>
      </c>
      <c r="BM85" s="21" t="s">
        <v>211</v>
      </c>
    </row>
    <row r="86" spans="2:65" s="10" customFormat="1" ht="29.85" customHeight="1">
      <c r="B86" s="137"/>
      <c r="D86" s="138" t="s">
        <v>64</v>
      </c>
      <c r="E86" s="147" t="s">
        <v>206</v>
      </c>
      <c r="F86" s="147" t="s">
        <v>212</v>
      </c>
      <c r="J86" s="148">
        <f>BK86</f>
        <v>0</v>
      </c>
      <c r="L86" s="137"/>
      <c r="M86" s="141"/>
      <c r="N86" s="142"/>
      <c r="O86" s="142"/>
      <c r="P86" s="143">
        <f>P87</f>
        <v>0</v>
      </c>
      <c r="Q86" s="142"/>
      <c r="R86" s="143">
        <f>R87</f>
        <v>0</v>
      </c>
      <c r="S86" s="142"/>
      <c r="T86" s="144">
        <f>T87</f>
        <v>0</v>
      </c>
      <c r="AR86" s="138" t="s">
        <v>125</v>
      </c>
      <c r="AT86" s="145" t="s">
        <v>64</v>
      </c>
      <c r="AU86" s="145" t="s">
        <v>11</v>
      </c>
      <c r="AY86" s="138" t="s">
        <v>113</v>
      </c>
      <c r="BK86" s="146">
        <f>BK87</f>
        <v>0</v>
      </c>
    </row>
    <row r="87" spans="2:65" s="1" customFormat="1" ht="16.5" customHeight="1">
      <c r="B87" s="149"/>
      <c r="C87" s="150">
        <v>3</v>
      </c>
      <c r="D87" s="150" t="s">
        <v>116</v>
      </c>
      <c r="E87" s="151" t="s">
        <v>208</v>
      </c>
      <c r="F87" s="152" t="s">
        <v>212</v>
      </c>
      <c r="G87" s="153" t="s">
        <v>202</v>
      </c>
      <c r="H87" s="154">
        <v>1</v>
      </c>
      <c r="I87" s="155"/>
      <c r="J87" s="155">
        <f>ROUND(I87*H87,0)</f>
        <v>0</v>
      </c>
      <c r="K87" s="152" t="s">
        <v>397</v>
      </c>
      <c r="L87" s="35"/>
      <c r="M87" s="156" t="s">
        <v>5</v>
      </c>
      <c r="N87" s="157" t="s">
        <v>36</v>
      </c>
      <c r="O87" s="158">
        <v>0</v>
      </c>
      <c r="P87" s="158">
        <f>O87*H87</f>
        <v>0</v>
      </c>
      <c r="Q87" s="158">
        <v>0</v>
      </c>
      <c r="R87" s="158">
        <f>Q87*H87</f>
        <v>0</v>
      </c>
      <c r="S87" s="158">
        <v>0</v>
      </c>
      <c r="T87" s="159">
        <f>S87*H87</f>
        <v>0</v>
      </c>
      <c r="AR87" s="21" t="s">
        <v>203</v>
      </c>
      <c r="AT87" s="21" t="s">
        <v>116</v>
      </c>
      <c r="AU87" s="21" t="s">
        <v>73</v>
      </c>
      <c r="AY87" s="21" t="s">
        <v>113</v>
      </c>
      <c r="BE87" s="160">
        <f>IF(N87="základní",J87,0)</f>
        <v>0</v>
      </c>
      <c r="BF87" s="160">
        <f>IF(N87="snížená",J87,0)</f>
        <v>0</v>
      </c>
      <c r="BG87" s="160">
        <f>IF(N87="zákl. přenesená",J87,0)</f>
        <v>0</v>
      </c>
      <c r="BH87" s="160">
        <f>IF(N87="sníž. přenesená",J87,0)</f>
        <v>0</v>
      </c>
      <c r="BI87" s="160">
        <f>IF(N87="nulová",J87,0)</f>
        <v>0</v>
      </c>
      <c r="BJ87" s="21" t="s">
        <v>11</v>
      </c>
      <c r="BK87" s="160">
        <f>ROUND(I87*H87,0)</f>
        <v>0</v>
      </c>
      <c r="BL87" s="21" t="s">
        <v>203</v>
      </c>
      <c r="BM87" s="21" t="s">
        <v>213</v>
      </c>
    </row>
    <row r="88" spans="2:65" s="1" customFormat="1" ht="6.95" customHeight="1"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35"/>
    </row>
  </sheetData>
  <autoFilter ref="C79:K87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>
      <selection activeCell="F17" sqref="F17:J18"/>
    </sheetView>
  </sheetViews>
  <sheetFormatPr defaultRowHeight="13.5"/>
  <cols>
    <col min="1" max="1" width="8.33203125" style="178" customWidth="1"/>
    <col min="2" max="2" width="1.6640625" style="178" customWidth="1"/>
    <col min="3" max="4" width="5" style="178" customWidth="1"/>
    <col min="5" max="5" width="11.6640625" style="178" customWidth="1"/>
    <col min="6" max="6" width="9.1640625" style="178" customWidth="1"/>
    <col min="7" max="7" width="5" style="178" customWidth="1"/>
    <col min="8" max="8" width="77.83203125" style="178" customWidth="1"/>
    <col min="9" max="10" width="20" style="178" customWidth="1"/>
    <col min="11" max="11" width="1.6640625" style="178" customWidth="1"/>
  </cols>
  <sheetData>
    <row r="1" spans="2:11" ht="37.5" customHeight="1"/>
    <row r="2" spans="2:11" ht="7.5" customHeight="1">
      <c r="B2" s="179"/>
      <c r="C2" s="180"/>
      <c r="D2" s="180"/>
      <c r="E2" s="180"/>
      <c r="F2" s="180"/>
      <c r="G2" s="180"/>
      <c r="H2" s="180"/>
      <c r="I2" s="180"/>
      <c r="J2" s="180"/>
      <c r="K2" s="181"/>
    </row>
    <row r="3" spans="2:11" s="12" customFormat="1" ht="45" customHeight="1">
      <c r="B3" s="182"/>
      <c r="C3" s="313" t="s">
        <v>215</v>
      </c>
      <c r="D3" s="313"/>
      <c r="E3" s="313"/>
      <c r="F3" s="313"/>
      <c r="G3" s="313"/>
      <c r="H3" s="313"/>
      <c r="I3" s="313"/>
      <c r="J3" s="313"/>
      <c r="K3" s="183"/>
    </row>
    <row r="4" spans="2:11" ht="25.5" customHeight="1">
      <c r="B4" s="184"/>
      <c r="C4" s="317" t="s">
        <v>216</v>
      </c>
      <c r="D4" s="317"/>
      <c r="E4" s="317"/>
      <c r="F4" s="317"/>
      <c r="G4" s="317"/>
      <c r="H4" s="317"/>
      <c r="I4" s="317"/>
      <c r="J4" s="317"/>
      <c r="K4" s="185"/>
    </row>
    <row r="5" spans="2:11" ht="5.25" customHeight="1">
      <c r="B5" s="184"/>
      <c r="C5" s="186"/>
      <c r="D5" s="186"/>
      <c r="E5" s="186"/>
      <c r="F5" s="186"/>
      <c r="G5" s="186"/>
      <c r="H5" s="186"/>
      <c r="I5" s="186"/>
      <c r="J5" s="186"/>
      <c r="K5" s="185"/>
    </row>
    <row r="6" spans="2:11" ht="15" customHeight="1">
      <c r="B6" s="184"/>
      <c r="C6" s="315" t="s">
        <v>217</v>
      </c>
      <c r="D6" s="315"/>
      <c r="E6" s="315"/>
      <c r="F6" s="315"/>
      <c r="G6" s="315"/>
      <c r="H6" s="315"/>
      <c r="I6" s="315"/>
      <c r="J6" s="315"/>
      <c r="K6" s="185"/>
    </row>
    <row r="7" spans="2:11" ht="15" customHeight="1">
      <c r="B7" s="188"/>
      <c r="C7" s="315" t="s">
        <v>218</v>
      </c>
      <c r="D7" s="315"/>
      <c r="E7" s="315"/>
      <c r="F7" s="315"/>
      <c r="G7" s="315"/>
      <c r="H7" s="315"/>
      <c r="I7" s="315"/>
      <c r="J7" s="315"/>
      <c r="K7" s="185"/>
    </row>
    <row r="8" spans="2:11" ht="12.75" customHeight="1">
      <c r="B8" s="188"/>
      <c r="C8" s="187"/>
      <c r="D8" s="187"/>
      <c r="E8" s="187"/>
      <c r="F8" s="187"/>
      <c r="G8" s="187"/>
      <c r="H8" s="187"/>
      <c r="I8" s="187"/>
      <c r="J8" s="187"/>
      <c r="K8" s="185"/>
    </row>
    <row r="9" spans="2:11" ht="15" customHeight="1">
      <c r="B9" s="188"/>
      <c r="C9" s="315" t="s">
        <v>219</v>
      </c>
      <c r="D9" s="315"/>
      <c r="E9" s="315"/>
      <c r="F9" s="315"/>
      <c r="G9" s="315"/>
      <c r="H9" s="315"/>
      <c r="I9" s="315"/>
      <c r="J9" s="315"/>
      <c r="K9" s="185"/>
    </row>
    <row r="10" spans="2:11" ht="15" customHeight="1">
      <c r="B10" s="188"/>
      <c r="C10" s="187"/>
      <c r="D10" s="315" t="s">
        <v>220</v>
      </c>
      <c r="E10" s="315"/>
      <c r="F10" s="315"/>
      <c r="G10" s="315"/>
      <c r="H10" s="315"/>
      <c r="I10" s="315"/>
      <c r="J10" s="315"/>
      <c r="K10" s="185"/>
    </row>
    <row r="11" spans="2:11" ht="15" customHeight="1">
      <c r="B11" s="188"/>
      <c r="C11" s="189"/>
      <c r="D11" s="315" t="s">
        <v>221</v>
      </c>
      <c r="E11" s="315"/>
      <c r="F11" s="315"/>
      <c r="G11" s="315"/>
      <c r="H11" s="315"/>
      <c r="I11" s="315"/>
      <c r="J11" s="315"/>
      <c r="K11" s="185"/>
    </row>
    <row r="12" spans="2:11" ht="12.75" customHeight="1">
      <c r="B12" s="188"/>
      <c r="C12" s="189"/>
      <c r="D12" s="189"/>
      <c r="E12" s="189"/>
      <c r="F12" s="189"/>
      <c r="G12" s="189"/>
      <c r="H12" s="189"/>
      <c r="I12" s="189"/>
      <c r="J12" s="189"/>
      <c r="K12" s="185"/>
    </row>
    <row r="13" spans="2:11" ht="15" customHeight="1">
      <c r="B13" s="188"/>
      <c r="C13" s="189"/>
      <c r="D13" s="315" t="s">
        <v>222</v>
      </c>
      <c r="E13" s="315"/>
      <c r="F13" s="315"/>
      <c r="G13" s="315"/>
      <c r="H13" s="315"/>
      <c r="I13" s="315"/>
      <c r="J13" s="315"/>
      <c r="K13" s="185"/>
    </row>
    <row r="14" spans="2:11" ht="15" customHeight="1">
      <c r="B14" s="188"/>
      <c r="C14" s="189"/>
      <c r="D14" s="315" t="s">
        <v>223</v>
      </c>
      <c r="E14" s="315"/>
      <c r="F14" s="315"/>
      <c r="G14" s="315"/>
      <c r="H14" s="315"/>
      <c r="I14" s="315"/>
      <c r="J14" s="315"/>
      <c r="K14" s="185"/>
    </row>
    <row r="15" spans="2:11" ht="15" customHeight="1">
      <c r="B15" s="188"/>
      <c r="C15" s="189"/>
      <c r="D15" s="315" t="s">
        <v>224</v>
      </c>
      <c r="E15" s="315"/>
      <c r="F15" s="315"/>
      <c r="G15" s="315"/>
      <c r="H15" s="315"/>
      <c r="I15" s="315"/>
      <c r="J15" s="315"/>
      <c r="K15" s="185"/>
    </row>
    <row r="16" spans="2:11" ht="15" customHeight="1">
      <c r="B16" s="188"/>
      <c r="C16" s="189"/>
      <c r="D16" s="189"/>
      <c r="E16" s="190" t="s">
        <v>71</v>
      </c>
      <c r="F16" s="315" t="s">
        <v>225</v>
      </c>
      <c r="G16" s="315"/>
      <c r="H16" s="315"/>
      <c r="I16" s="315"/>
      <c r="J16" s="315"/>
      <c r="K16" s="185"/>
    </row>
    <row r="17" spans="2:11" ht="15" customHeight="1">
      <c r="B17" s="188"/>
      <c r="C17" s="189"/>
      <c r="D17" s="189"/>
      <c r="E17" s="190" t="s">
        <v>226</v>
      </c>
      <c r="F17" s="315" t="s">
        <v>227</v>
      </c>
      <c r="G17" s="315"/>
      <c r="H17" s="315"/>
      <c r="I17" s="315"/>
      <c r="J17" s="315"/>
      <c r="K17" s="185"/>
    </row>
    <row r="18" spans="2:11" ht="15" customHeight="1">
      <c r="B18" s="188"/>
      <c r="C18" s="189"/>
      <c r="D18" s="189"/>
      <c r="E18" s="190" t="s">
        <v>228</v>
      </c>
      <c r="F18" s="315" t="s">
        <v>229</v>
      </c>
      <c r="G18" s="315"/>
      <c r="H18" s="315"/>
      <c r="I18" s="315"/>
      <c r="J18" s="315"/>
      <c r="K18" s="185"/>
    </row>
    <row r="19" spans="2:11" ht="15" customHeight="1">
      <c r="B19" s="188"/>
      <c r="C19" s="189"/>
      <c r="D19" s="189"/>
      <c r="E19" s="190" t="s">
        <v>230</v>
      </c>
      <c r="F19" s="315" t="s">
        <v>231</v>
      </c>
      <c r="G19" s="315"/>
      <c r="H19" s="315"/>
      <c r="I19" s="315"/>
      <c r="J19" s="315"/>
      <c r="K19" s="185"/>
    </row>
    <row r="20" spans="2:11" ht="15" customHeight="1">
      <c r="B20" s="188"/>
      <c r="C20" s="189"/>
      <c r="D20" s="189"/>
      <c r="E20" s="190" t="s">
        <v>232</v>
      </c>
      <c r="F20" s="315" t="s">
        <v>233</v>
      </c>
      <c r="G20" s="315"/>
      <c r="H20" s="315"/>
      <c r="I20" s="315"/>
      <c r="J20" s="315"/>
      <c r="K20" s="185"/>
    </row>
    <row r="21" spans="2:11" ht="15" customHeight="1">
      <c r="B21" s="188"/>
      <c r="C21" s="189"/>
      <c r="D21" s="189"/>
      <c r="E21" s="190" t="s">
        <v>234</v>
      </c>
      <c r="F21" s="315" t="s">
        <v>235</v>
      </c>
      <c r="G21" s="315"/>
      <c r="H21" s="315"/>
      <c r="I21" s="315"/>
      <c r="J21" s="315"/>
      <c r="K21" s="185"/>
    </row>
    <row r="22" spans="2:11" ht="12.75" customHeight="1">
      <c r="B22" s="188"/>
      <c r="C22" s="189"/>
      <c r="D22" s="189"/>
      <c r="E22" s="189"/>
      <c r="F22" s="189"/>
      <c r="G22" s="189"/>
      <c r="H22" s="189"/>
      <c r="I22" s="189"/>
      <c r="J22" s="189"/>
      <c r="K22" s="185"/>
    </row>
    <row r="23" spans="2:11" ht="15" customHeight="1">
      <c r="B23" s="188"/>
      <c r="C23" s="315" t="s">
        <v>236</v>
      </c>
      <c r="D23" s="315"/>
      <c r="E23" s="315"/>
      <c r="F23" s="315"/>
      <c r="G23" s="315"/>
      <c r="H23" s="315"/>
      <c r="I23" s="315"/>
      <c r="J23" s="315"/>
      <c r="K23" s="185"/>
    </row>
    <row r="24" spans="2:11" ht="15" customHeight="1">
      <c r="B24" s="188"/>
      <c r="C24" s="315" t="s">
        <v>237</v>
      </c>
      <c r="D24" s="315"/>
      <c r="E24" s="315"/>
      <c r="F24" s="315"/>
      <c r="G24" s="315"/>
      <c r="H24" s="315"/>
      <c r="I24" s="315"/>
      <c r="J24" s="315"/>
      <c r="K24" s="185"/>
    </row>
    <row r="25" spans="2:11" ht="15" customHeight="1">
      <c r="B25" s="188"/>
      <c r="C25" s="187"/>
      <c r="D25" s="315" t="s">
        <v>238</v>
      </c>
      <c r="E25" s="315"/>
      <c r="F25" s="315"/>
      <c r="G25" s="315"/>
      <c r="H25" s="315"/>
      <c r="I25" s="315"/>
      <c r="J25" s="315"/>
      <c r="K25" s="185"/>
    </row>
    <row r="26" spans="2:11" ht="15" customHeight="1">
      <c r="B26" s="188"/>
      <c r="C26" s="189"/>
      <c r="D26" s="315" t="s">
        <v>239</v>
      </c>
      <c r="E26" s="315"/>
      <c r="F26" s="315"/>
      <c r="G26" s="315"/>
      <c r="H26" s="315"/>
      <c r="I26" s="315"/>
      <c r="J26" s="315"/>
      <c r="K26" s="185"/>
    </row>
    <row r="27" spans="2:11" ht="12.75" customHeight="1">
      <c r="B27" s="188"/>
      <c r="C27" s="189"/>
      <c r="D27" s="189"/>
      <c r="E27" s="189"/>
      <c r="F27" s="189"/>
      <c r="G27" s="189"/>
      <c r="H27" s="189"/>
      <c r="I27" s="189"/>
      <c r="J27" s="189"/>
      <c r="K27" s="185"/>
    </row>
    <row r="28" spans="2:11" ht="15" customHeight="1">
      <c r="B28" s="188"/>
      <c r="C28" s="189"/>
      <c r="D28" s="315" t="s">
        <v>240</v>
      </c>
      <c r="E28" s="315"/>
      <c r="F28" s="315"/>
      <c r="G28" s="315"/>
      <c r="H28" s="315"/>
      <c r="I28" s="315"/>
      <c r="J28" s="315"/>
      <c r="K28" s="185"/>
    </row>
    <row r="29" spans="2:11" ht="15" customHeight="1">
      <c r="B29" s="188"/>
      <c r="C29" s="189"/>
      <c r="D29" s="315" t="s">
        <v>241</v>
      </c>
      <c r="E29" s="315"/>
      <c r="F29" s="315"/>
      <c r="G29" s="315"/>
      <c r="H29" s="315"/>
      <c r="I29" s="315"/>
      <c r="J29" s="315"/>
      <c r="K29" s="185"/>
    </row>
    <row r="30" spans="2:11" ht="12.75" customHeight="1">
      <c r="B30" s="188"/>
      <c r="C30" s="189"/>
      <c r="D30" s="189"/>
      <c r="E30" s="189"/>
      <c r="F30" s="189"/>
      <c r="G30" s="189"/>
      <c r="H30" s="189"/>
      <c r="I30" s="189"/>
      <c r="J30" s="189"/>
      <c r="K30" s="185"/>
    </row>
    <row r="31" spans="2:11" ht="15" customHeight="1">
      <c r="B31" s="188"/>
      <c r="C31" s="189"/>
      <c r="D31" s="315" t="s">
        <v>242</v>
      </c>
      <c r="E31" s="315"/>
      <c r="F31" s="315"/>
      <c r="G31" s="315"/>
      <c r="H31" s="315"/>
      <c r="I31" s="315"/>
      <c r="J31" s="315"/>
      <c r="K31" s="185"/>
    </row>
    <row r="32" spans="2:11" ht="15" customHeight="1">
      <c r="B32" s="188"/>
      <c r="C32" s="189"/>
      <c r="D32" s="315" t="s">
        <v>243</v>
      </c>
      <c r="E32" s="315"/>
      <c r="F32" s="315"/>
      <c r="G32" s="315"/>
      <c r="H32" s="315"/>
      <c r="I32" s="315"/>
      <c r="J32" s="315"/>
      <c r="K32" s="185"/>
    </row>
    <row r="33" spans="2:11" ht="15" customHeight="1">
      <c r="B33" s="188"/>
      <c r="C33" s="189"/>
      <c r="D33" s="315" t="s">
        <v>244</v>
      </c>
      <c r="E33" s="315"/>
      <c r="F33" s="315"/>
      <c r="G33" s="315"/>
      <c r="H33" s="315"/>
      <c r="I33" s="315"/>
      <c r="J33" s="315"/>
      <c r="K33" s="185"/>
    </row>
    <row r="34" spans="2:11" ht="15" customHeight="1">
      <c r="B34" s="188"/>
      <c r="C34" s="189"/>
      <c r="D34" s="187"/>
      <c r="E34" s="191" t="s">
        <v>98</v>
      </c>
      <c r="F34" s="187"/>
      <c r="G34" s="315" t="s">
        <v>245</v>
      </c>
      <c r="H34" s="315"/>
      <c r="I34" s="315"/>
      <c r="J34" s="315"/>
      <c r="K34" s="185"/>
    </row>
    <row r="35" spans="2:11" ht="30.75" customHeight="1">
      <c r="B35" s="188"/>
      <c r="C35" s="189"/>
      <c r="D35" s="187"/>
      <c r="E35" s="191" t="s">
        <v>246</v>
      </c>
      <c r="F35" s="187"/>
      <c r="G35" s="315" t="s">
        <v>247</v>
      </c>
      <c r="H35" s="315"/>
      <c r="I35" s="315"/>
      <c r="J35" s="315"/>
      <c r="K35" s="185"/>
    </row>
    <row r="36" spans="2:11" ht="15" customHeight="1">
      <c r="B36" s="188"/>
      <c r="C36" s="189"/>
      <c r="D36" s="187"/>
      <c r="E36" s="191" t="s">
        <v>46</v>
      </c>
      <c r="F36" s="187"/>
      <c r="G36" s="315" t="s">
        <v>248</v>
      </c>
      <c r="H36" s="315"/>
      <c r="I36" s="315"/>
      <c r="J36" s="315"/>
      <c r="K36" s="185"/>
    </row>
    <row r="37" spans="2:11" ht="15" customHeight="1">
      <c r="B37" s="188"/>
      <c r="C37" s="189"/>
      <c r="D37" s="187"/>
      <c r="E37" s="191" t="s">
        <v>99</v>
      </c>
      <c r="F37" s="187"/>
      <c r="G37" s="315" t="s">
        <v>249</v>
      </c>
      <c r="H37" s="315"/>
      <c r="I37" s="315"/>
      <c r="J37" s="315"/>
      <c r="K37" s="185"/>
    </row>
    <row r="38" spans="2:11" ht="15" customHeight="1">
      <c r="B38" s="188"/>
      <c r="C38" s="189"/>
      <c r="D38" s="187"/>
      <c r="E38" s="191" t="s">
        <v>100</v>
      </c>
      <c r="F38" s="187"/>
      <c r="G38" s="315" t="s">
        <v>250</v>
      </c>
      <c r="H38" s="315"/>
      <c r="I38" s="315"/>
      <c r="J38" s="315"/>
      <c r="K38" s="185"/>
    </row>
    <row r="39" spans="2:11" ht="15" customHeight="1">
      <c r="B39" s="188"/>
      <c r="C39" s="189"/>
      <c r="D39" s="187"/>
      <c r="E39" s="191" t="s">
        <v>101</v>
      </c>
      <c r="F39" s="187"/>
      <c r="G39" s="315" t="s">
        <v>251</v>
      </c>
      <c r="H39" s="315"/>
      <c r="I39" s="315"/>
      <c r="J39" s="315"/>
      <c r="K39" s="185"/>
    </row>
    <row r="40" spans="2:11" ht="15" customHeight="1">
      <c r="B40" s="188"/>
      <c r="C40" s="189"/>
      <c r="D40" s="187"/>
      <c r="E40" s="191" t="s">
        <v>252</v>
      </c>
      <c r="F40" s="187"/>
      <c r="G40" s="315" t="s">
        <v>253</v>
      </c>
      <c r="H40" s="315"/>
      <c r="I40" s="315"/>
      <c r="J40" s="315"/>
      <c r="K40" s="185"/>
    </row>
    <row r="41" spans="2:11" ht="15" customHeight="1">
      <c r="B41" s="188"/>
      <c r="C41" s="189"/>
      <c r="D41" s="187"/>
      <c r="E41" s="191"/>
      <c r="F41" s="187"/>
      <c r="G41" s="315" t="s">
        <v>254</v>
      </c>
      <c r="H41" s="315"/>
      <c r="I41" s="315"/>
      <c r="J41" s="315"/>
      <c r="K41" s="185"/>
    </row>
    <row r="42" spans="2:11" ht="15" customHeight="1">
      <c r="B42" s="188"/>
      <c r="C42" s="189"/>
      <c r="D42" s="187"/>
      <c r="E42" s="191" t="s">
        <v>255</v>
      </c>
      <c r="F42" s="187"/>
      <c r="G42" s="315" t="s">
        <v>256</v>
      </c>
      <c r="H42" s="315"/>
      <c r="I42" s="315"/>
      <c r="J42" s="315"/>
      <c r="K42" s="185"/>
    </row>
    <row r="43" spans="2:11" ht="15" customHeight="1">
      <c r="B43" s="188"/>
      <c r="C43" s="189"/>
      <c r="D43" s="187"/>
      <c r="E43" s="191" t="s">
        <v>103</v>
      </c>
      <c r="F43" s="187"/>
      <c r="G43" s="315" t="s">
        <v>257</v>
      </c>
      <c r="H43" s="315"/>
      <c r="I43" s="315"/>
      <c r="J43" s="315"/>
      <c r="K43" s="185"/>
    </row>
    <row r="44" spans="2:11" ht="12.75" customHeight="1">
      <c r="B44" s="188"/>
      <c r="C44" s="189"/>
      <c r="D44" s="187"/>
      <c r="E44" s="187"/>
      <c r="F44" s="187"/>
      <c r="G44" s="187"/>
      <c r="H44" s="187"/>
      <c r="I44" s="187"/>
      <c r="J44" s="187"/>
      <c r="K44" s="185"/>
    </row>
    <row r="45" spans="2:11" ht="15" customHeight="1">
      <c r="B45" s="188"/>
      <c r="C45" s="189"/>
      <c r="D45" s="315" t="s">
        <v>258</v>
      </c>
      <c r="E45" s="315"/>
      <c r="F45" s="315"/>
      <c r="G45" s="315"/>
      <c r="H45" s="315"/>
      <c r="I45" s="315"/>
      <c r="J45" s="315"/>
      <c r="K45" s="185"/>
    </row>
    <row r="46" spans="2:11" ht="15" customHeight="1">
      <c r="B46" s="188"/>
      <c r="C46" s="189"/>
      <c r="D46" s="189"/>
      <c r="E46" s="315" t="s">
        <v>259</v>
      </c>
      <c r="F46" s="315"/>
      <c r="G46" s="315"/>
      <c r="H46" s="315"/>
      <c r="I46" s="315"/>
      <c r="J46" s="315"/>
      <c r="K46" s="185"/>
    </row>
    <row r="47" spans="2:11" ht="15" customHeight="1">
      <c r="B47" s="188"/>
      <c r="C47" s="189"/>
      <c r="D47" s="189"/>
      <c r="E47" s="315" t="s">
        <v>260</v>
      </c>
      <c r="F47" s="315"/>
      <c r="G47" s="315"/>
      <c r="H47" s="315"/>
      <c r="I47" s="315"/>
      <c r="J47" s="315"/>
      <c r="K47" s="185"/>
    </row>
    <row r="48" spans="2:11" ht="15" customHeight="1">
      <c r="B48" s="188"/>
      <c r="C48" s="189"/>
      <c r="D48" s="189"/>
      <c r="E48" s="315" t="s">
        <v>261</v>
      </c>
      <c r="F48" s="315"/>
      <c r="G48" s="315"/>
      <c r="H48" s="315"/>
      <c r="I48" s="315"/>
      <c r="J48" s="315"/>
      <c r="K48" s="185"/>
    </row>
    <row r="49" spans="2:11" ht="15" customHeight="1">
      <c r="B49" s="188"/>
      <c r="C49" s="189"/>
      <c r="D49" s="315" t="s">
        <v>262</v>
      </c>
      <c r="E49" s="315"/>
      <c r="F49" s="315"/>
      <c r="G49" s="315"/>
      <c r="H49" s="315"/>
      <c r="I49" s="315"/>
      <c r="J49" s="315"/>
      <c r="K49" s="185"/>
    </row>
    <row r="50" spans="2:11" ht="25.5" customHeight="1">
      <c r="B50" s="184"/>
      <c r="C50" s="317" t="s">
        <v>263</v>
      </c>
      <c r="D50" s="317"/>
      <c r="E50" s="317"/>
      <c r="F50" s="317"/>
      <c r="G50" s="317"/>
      <c r="H50" s="317"/>
      <c r="I50" s="317"/>
      <c r="J50" s="317"/>
      <c r="K50" s="185"/>
    </row>
    <row r="51" spans="2:11" ht="5.25" customHeight="1">
      <c r="B51" s="184"/>
      <c r="C51" s="186"/>
      <c r="D51" s="186"/>
      <c r="E51" s="186"/>
      <c r="F51" s="186"/>
      <c r="G51" s="186"/>
      <c r="H51" s="186"/>
      <c r="I51" s="186"/>
      <c r="J51" s="186"/>
      <c r="K51" s="185"/>
    </row>
    <row r="52" spans="2:11" ht="15" customHeight="1">
      <c r="B52" s="184"/>
      <c r="C52" s="315" t="s">
        <v>264</v>
      </c>
      <c r="D52" s="315"/>
      <c r="E52" s="315"/>
      <c r="F52" s="315"/>
      <c r="G52" s="315"/>
      <c r="H52" s="315"/>
      <c r="I52" s="315"/>
      <c r="J52" s="315"/>
      <c r="K52" s="185"/>
    </row>
    <row r="53" spans="2:11" ht="15" customHeight="1">
      <c r="B53" s="184"/>
      <c r="C53" s="315" t="s">
        <v>265</v>
      </c>
      <c r="D53" s="315"/>
      <c r="E53" s="315"/>
      <c r="F53" s="315"/>
      <c r="G53" s="315"/>
      <c r="H53" s="315"/>
      <c r="I53" s="315"/>
      <c r="J53" s="315"/>
      <c r="K53" s="185"/>
    </row>
    <row r="54" spans="2:11" ht="12.75" customHeight="1">
      <c r="B54" s="184"/>
      <c r="C54" s="187"/>
      <c r="D54" s="187"/>
      <c r="E54" s="187"/>
      <c r="F54" s="187"/>
      <c r="G54" s="187"/>
      <c r="H54" s="187"/>
      <c r="I54" s="187"/>
      <c r="J54" s="187"/>
      <c r="K54" s="185"/>
    </row>
    <row r="55" spans="2:11" ht="15" customHeight="1">
      <c r="B55" s="184"/>
      <c r="C55" s="315" t="s">
        <v>266</v>
      </c>
      <c r="D55" s="315"/>
      <c r="E55" s="315"/>
      <c r="F55" s="315"/>
      <c r="G55" s="315"/>
      <c r="H55" s="315"/>
      <c r="I55" s="315"/>
      <c r="J55" s="315"/>
      <c r="K55" s="185"/>
    </row>
    <row r="56" spans="2:11" ht="15" customHeight="1">
      <c r="B56" s="184"/>
      <c r="C56" s="189"/>
      <c r="D56" s="315" t="s">
        <v>267</v>
      </c>
      <c r="E56" s="315"/>
      <c r="F56" s="315"/>
      <c r="G56" s="315"/>
      <c r="H56" s="315"/>
      <c r="I56" s="315"/>
      <c r="J56" s="315"/>
      <c r="K56" s="185"/>
    </row>
    <row r="57" spans="2:11" ht="15" customHeight="1">
      <c r="B57" s="184"/>
      <c r="C57" s="189"/>
      <c r="D57" s="315" t="s">
        <v>268</v>
      </c>
      <c r="E57" s="315"/>
      <c r="F57" s="315"/>
      <c r="G57" s="315"/>
      <c r="H57" s="315"/>
      <c r="I57" s="315"/>
      <c r="J57" s="315"/>
      <c r="K57" s="185"/>
    </row>
    <row r="58" spans="2:11" ht="15" customHeight="1">
      <c r="B58" s="184"/>
      <c r="C58" s="189"/>
      <c r="D58" s="315" t="s">
        <v>269</v>
      </c>
      <c r="E58" s="315"/>
      <c r="F58" s="315"/>
      <c r="G58" s="315"/>
      <c r="H58" s="315"/>
      <c r="I58" s="315"/>
      <c r="J58" s="315"/>
      <c r="K58" s="185"/>
    </row>
    <row r="59" spans="2:11" ht="15" customHeight="1">
      <c r="B59" s="184"/>
      <c r="C59" s="189"/>
      <c r="D59" s="315" t="s">
        <v>270</v>
      </c>
      <c r="E59" s="315"/>
      <c r="F59" s="315"/>
      <c r="G59" s="315"/>
      <c r="H59" s="315"/>
      <c r="I59" s="315"/>
      <c r="J59" s="315"/>
      <c r="K59" s="185"/>
    </row>
    <row r="60" spans="2:11" ht="15" customHeight="1">
      <c r="B60" s="184"/>
      <c r="C60" s="189"/>
      <c r="D60" s="316" t="s">
        <v>271</v>
      </c>
      <c r="E60" s="316"/>
      <c r="F60" s="316"/>
      <c r="G60" s="316"/>
      <c r="H60" s="316"/>
      <c r="I60" s="316"/>
      <c r="J60" s="316"/>
      <c r="K60" s="185"/>
    </row>
    <row r="61" spans="2:11" ht="15" customHeight="1">
      <c r="B61" s="184"/>
      <c r="C61" s="189"/>
      <c r="D61" s="315" t="s">
        <v>272</v>
      </c>
      <c r="E61" s="315"/>
      <c r="F61" s="315"/>
      <c r="G61" s="315"/>
      <c r="H61" s="315"/>
      <c r="I61" s="315"/>
      <c r="J61" s="315"/>
      <c r="K61" s="185"/>
    </row>
    <row r="62" spans="2:11" ht="12.75" customHeight="1">
      <c r="B62" s="184"/>
      <c r="C62" s="189"/>
      <c r="D62" s="189"/>
      <c r="E62" s="192"/>
      <c r="F62" s="189"/>
      <c r="G62" s="189"/>
      <c r="H62" s="189"/>
      <c r="I62" s="189"/>
      <c r="J62" s="189"/>
      <c r="K62" s="185"/>
    </row>
    <row r="63" spans="2:11" ht="15" customHeight="1">
      <c r="B63" s="184"/>
      <c r="C63" s="189"/>
      <c r="D63" s="315" t="s">
        <v>273</v>
      </c>
      <c r="E63" s="315"/>
      <c r="F63" s="315"/>
      <c r="G63" s="315"/>
      <c r="H63" s="315"/>
      <c r="I63" s="315"/>
      <c r="J63" s="315"/>
      <c r="K63" s="185"/>
    </row>
    <row r="64" spans="2:11" ht="15" customHeight="1">
      <c r="B64" s="184"/>
      <c r="C64" s="189"/>
      <c r="D64" s="316" t="s">
        <v>274</v>
      </c>
      <c r="E64" s="316"/>
      <c r="F64" s="316"/>
      <c r="G64" s="316"/>
      <c r="H64" s="316"/>
      <c r="I64" s="316"/>
      <c r="J64" s="316"/>
      <c r="K64" s="185"/>
    </row>
    <row r="65" spans="2:11" ht="15" customHeight="1">
      <c r="B65" s="184"/>
      <c r="C65" s="189"/>
      <c r="D65" s="315" t="s">
        <v>275</v>
      </c>
      <c r="E65" s="315"/>
      <c r="F65" s="315"/>
      <c r="G65" s="315"/>
      <c r="H65" s="315"/>
      <c r="I65" s="315"/>
      <c r="J65" s="315"/>
      <c r="K65" s="185"/>
    </row>
    <row r="66" spans="2:11" ht="15" customHeight="1">
      <c r="B66" s="184"/>
      <c r="C66" s="189"/>
      <c r="D66" s="315" t="s">
        <v>276</v>
      </c>
      <c r="E66" s="315"/>
      <c r="F66" s="315"/>
      <c r="G66" s="315"/>
      <c r="H66" s="315"/>
      <c r="I66" s="315"/>
      <c r="J66" s="315"/>
      <c r="K66" s="185"/>
    </row>
    <row r="67" spans="2:11" ht="15" customHeight="1">
      <c r="B67" s="184"/>
      <c r="C67" s="189"/>
      <c r="D67" s="315" t="s">
        <v>277</v>
      </c>
      <c r="E67" s="315"/>
      <c r="F67" s="315"/>
      <c r="G67" s="315"/>
      <c r="H67" s="315"/>
      <c r="I67" s="315"/>
      <c r="J67" s="315"/>
      <c r="K67" s="185"/>
    </row>
    <row r="68" spans="2:11" ht="15" customHeight="1">
      <c r="B68" s="184"/>
      <c r="C68" s="189"/>
      <c r="D68" s="315" t="s">
        <v>278</v>
      </c>
      <c r="E68" s="315"/>
      <c r="F68" s="315"/>
      <c r="G68" s="315"/>
      <c r="H68" s="315"/>
      <c r="I68" s="315"/>
      <c r="J68" s="315"/>
      <c r="K68" s="185"/>
    </row>
    <row r="69" spans="2:11" ht="12.75" customHeight="1">
      <c r="B69" s="193"/>
      <c r="C69" s="194"/>
      <c r="D69" s="194"/>
      <c r="E69" s="194"/>
      <c r="F69" s="194"/>
      <c r="G69" s="194"/>
      <c r="H69" s="194"/>
      <c r="I69" s="194"/>
      <c r="J69" s="194"/>
      <c r="K69" s="195"/>
    </row>
    <row r="70" spans="2:11" ht="18.75" customHeight="1">
      <c r="B70" s="196"/>
      <c r="C70" s="196"/>
      <c r="D70" s="196"/>
      <c r="E70" s="196"/>
      <c r="F70" s="196"/>
      <c r="G70" s="196"/>
      <c r="H70" s="196"/>
      <c r="I70" s="196"/>
      <c r="J70" s="196"/>
      <c r="K70" s="197"/>
    </row>
    <row r="71" spans="2:11" ht="18.75" customHeight="1">
      <c r="B71" s="197"/>
      <c r="C71" s="197"/>
      <c r="D71" s="197"/>
      <c r="E71" s="197"/>
      <c r="F71" s="197"/>
      <c r="G71" s="197"/>
      <c r="H71" s="197"/>
      <c r="I71" s="197"/>
      <c r="J71" s="197"/>
      <c r="K71" s="197"/>
    </row>
    <row r="72" spans="2:11" ht="7.5" customHeight="1">
      <c r="B72" s="198"/>
      <c r="C72" s="199"/>
      <c r="D72" s="199"/>
      <c r="E72" s="199"/>
      <c r="F72" s="199"/>
      <c r="G72" s="199"/>
      <c r="H72" s="199"/>
      <c r="I72" s="199"/>
      <c r="J72" s="199"/>
      <c r="K72" s="200"/>
    </row>
    <row r="73" spans="2:11" ht="45" customHeight="1">
      <c r="B73" s="201"/>
      <c r="C73" s="314" t="s">
        <v>81</v>
      </c>
      <c r="D73" s="314"/>
      <c r="E73" s="314"/>
      <c r="F73" s="314"/>
      <c r="G73" s="314"/>
      <c r="H73" s="314"/>
      <c r="I73" s="314"/>
      <c r="J73" s="314"/>
      <c r="K73" s="202"/>
    </row>
    <row r="74" spans="2:11" ht="17.25" customHeight="1">
      <c r="B74" s="201"/>
      <c r="C74" s="203" t="s">
        <v>279</v>
      </c>
      <c r="D74" s="203"/>
      <c r="E74" s="203"/>
      <c r="F74" s="203" t="s">
        <v>280</v>
      </c>
      <c r="G74" s="204"/>
      <c r="H74" s="203" t="s">
        <v>99</v>
      </c>
      <c r="I74" s="203" t="s">
        <v>50</v>
      </c>
      <c r="J74" s="203" t="s">
        <v>281</v>
      </c>
      <c r="K74" s="202"/>
    </row>
    <row r="75" spans="2:11" ht="17.25" customHeight="1">
      <c r="B75" s="201"/>
      <c r="C75" s="205" t="s">
        <v>282</v>
      </c>
      <c r="D75" s="205"/>
      <c r="E75" s="205"/>
      <c r="F75" s="206" t="s">
        <v>283</v>
      </c>
      <c r="G75" s="207"/>
      <c r="H75" s="205"/>
      <c r="I75" s="205"/>
      <c r="J75" s="205" t="s">
        <v>284</v>
      </c>
      <c r="K75" s="202"/>
    </row>
    <row r="76" spans="2:11" ht="5.25" customHeight="1">
      <c r="B76" s="201"/>
      <c r="C76" s="208"/>
      <c r="D76" s="208"/>
      <c r="E76" s="208"/>
      <c r="F76" s="208"/>
      <c r="G76" s="209"/>
      <c r="H76" s="208"/>
      <c r="I76" s="208"/>
      <c r="J76" s="208"/>
      <c r="K76" s="202"/>
    </row>
    <row r="77" spans="2:11" ht="15" customHeight="1">
      <c r="B77" s="201"/>
      <c r="C77" s="191" t="s">
        <v>46</v>
      </c>
      <c r="D77" s="208"/>
      <c r="E77" s="208"/>
      <c r="F77" s="210" t="s">
        <v>285</v>
      </c>
      <c r="G77" s="209"/>
      <c r="H77" s="191" t="s">
        <v>286</v>
      </c>
      <c r="I77" s="191" t="s">
        <v>287</v>
      </c>
      <c r="J77" s="191">
        <v>20</v>
      </c>
      <c r="K77" s="202"/>
    </row>
    <row r="78" spans="2:11" ht="15" customHeight="1">
      <c r="B78" s="201"/>
      <c r="C78" s="191" t="s">
        <v>288</v>
      </c>
      <c r="D78" s="191"/>
      <c r="E78" s="191"/>
      <c r="F78" s="210" t="s">
        <v>285</v>
      </c>
      <c r="G78" s="209"/>
      <c r="H78" s="191" t="s">
        <v>289</v>
      </c>
      <c r="I78" s="191" t="s">
        <v>287</v>
      </c>
      <c r="J78" s="191">
        <v>120</v>
      </c>
      <c r="K78" s="202"/>
    </row>
    <row r="79" spans="2:11" ht="15" customHeight="1">
      <c r="B79" s="211"/>
      <c r="C79" s="191" t="s">
        <v>290</v>
      </c>
      <c r="D79" s="191"/>
      <c r="E79" s="191"/>
      <c r="F79" s="210" t="s">
        <v>291</v>
      </c>
      <c r="G79" s="209"/>
      <c r="H79" s="191" t="s">
        <v>292</v>
      </c>
      <c r="I79" s="191" t="s">
        <v>287</v>
      </c>
      <c r="J79" s="191">
        <v>50</v>
      </c>
      <c r="K79" s="202"/>
    </row>
    <row r="80" spans="2:11" ht="15" customHeight="1">
      <c r="B80" s="211"/>
      <c r="C80" s="191" t="s">
        <v>293</v>
      </c>
      <c r="D80" s="191"/>
      <c r="E80" s="191"/>
      <c r="F80" s="210" t="s">
        <v>285</v>
      </c>
      <c r="G80" s="209"/>
      <c r="H80" s="191" t="s">
        <v>294</v>
      </c>
      <c r="I80" s="191" t="s">
        <v>295</v>
      </c>
      <c r="J80" s="191"/>
      <c r="K80" s="202"/>
    </row>
    <row r="81" spans="2:11" ht="15" customHeight="1">
      <c r="B81" s="211"/>
      <c r="C81" s="212" t="s">
        <v>296</v>
      </c>
      <c r="D81" s="212"/>
      <c r="E81" s="212"/>
      <c r="F81" s="213" t="s">
        <v>291</v>
      </c>
      <c r="G81" s="212"/>
      <c r="H81" s="212" t="s">
        <v>297</v>
      </c>
      <c r="I81" s="212" t="s">
        <v>287</v>
      </c>
      <c r="J81" s="212">
        <v>15</v>
      </c>
      <c r="K81" s="202"/>
    </row>
    <row r="82" spans="2:11" ht="15" customHeight="1">
      <c r="B82" s="211"/>
      <c r="C82" s="212" t="s">
        <v>298</v>
      </c>
      <c r="D82" s="212"/>
      <c r="E82" s="212"/>
      <c r="F82" s="213" t="s">
        <v>291</v>
      </c>
      <c r="G82" s="212"/>
      <c r="H82" s="212" t="s">
        <v>299</v>
      </c>
      <c r="I82" s="212" t="s">
        <v>287</v>
      </c>
      <c r="J82" s="212">
        <v>15</v>
      </c>
      <c r="K82" s="202"/>
    </row>
    <row r="83" spans="2:11" ht="15" customHeight="1">
      <c r="B83" s="211"/>
      <c r="C83" s="212" t="s">
        <v>300</v>
      </c>
      <c r="D83" s="212"/>
      <c r="E83" s="212"/>
      <c r="F83" s="213" t="s">
        <v>291</v>
      </c>
      <c r="G83" s="212"/>
      <c r="H83" s="212" t="s">
        <v>301</v>
      </c>
      <c r="I83" s="212" t="s">
        <v>287</v>
      </c>
      <c r="J83" s="212">
        <v>20</v>
      </c>
      <c r="K83" s="202"/>
    </row>
    <row r="84" spans="2:11" ht="15" customHeight="1">
      <c r="B84" s="211"/>
      <c r="C84" s="212" t="s">
        <v>302</v>
      </c>
      <c r="D84" s="212"/>
      <c r="E84" s="212"/>
      <c r="F84" s="213" t="s">
        <v>291</v>
      </c>
      <c r="G84" s="212"/>
      <c r="H84" s="212" t="s">
        <v>303</v>
      </c>
      <c r="I84" s="212" t="s">
        <v>287</v>
      </c>
      <c r="J84" s="212">
        <v>20</v>
      </c>
      <c r="K84" s="202"/>
    </row>
    <row r="85" spans="2:11" ht="15" customHeight="1">
      <c r="B85" s="211"/>
      <c r="C85" s="191" t="s">
        <v>304</v>
      </c>
      <c r="D85" s="191"/>
      <c r="E85" s="191"/>
      <c r="F85" s="210" t="s">
        <v>291</v>
      </c>
      <c r="G85" s="209"/>
      <c r="H85" s="191" t="s">
        <v>305</v>
      </c>
      <c r="I85" s="191" t="s">
        <v>287</v>
      </c>
      <c r="J85" s="191">
        <v>50</v>
      </c>
      <c r="K85" s="202"/>
    </row>
    <row r="86" spans="2:11" ht="15" customHeight="1">
      <c r="B86" s="211"/>
      <c r="C86" s="191" t="s">
        <v>306</v>
      </c>
      <c r="D86" s="191"/>
      <c r="E86" s="191"/>
      <c r="F86" s="210" t="s">
        <v>291</v>
      </c>
      <c r="G86" s="209"/>
      <c r="H86" s="191" t="s">
        <v>307</v>
      </c>
      <c r="I86" s="191" t="s">
        <v>287</v>
      </c>
      <c r="J86" s="191">
        <v>20</v>
      </c>
      <c r="K86" s="202"/>
    </row>
    <row r="87" spans="2:11" ht="15" customHeight="1">
      <c r="B87" s="211"/>
      <c r="C87" s="191" t="s">
        <v>308</v>
      </c>
      <c r="D87" s="191"/>
      <c r="E87" s="191"/>
      <c r="F87" s="210" t="s">
        <v>291</v>
      </c>
      <c r="G87" s="209"/>
      <c r="H87" s="191" t="s">
        <v>309</v>
      </c>
      <c r="I87" s="191" t="s">
        <v>287</v>
      </c>
      <c r="J87" s="191">
        <v>20</v>
      </c>
      <c r="K87" s="202"/>
    </row>
    <row r="88" spans="2:11" ht="15" customHeight="1">
      <c r="B88" s="211"/>
      <c r="C88" s="191" t="s">
        <v>310</v>
      </c>
      <c r="D88" s="191"/>
      <c r="E88" s="191"/>
      <c r="F88" s="210" t="s">
        <v>291</v>
      </c>
      <c r="G88" s="209"/>
      <c r="H88" s="191" t="s">
        <v>311</v>
      </c>
      <c r="I88" s="191" t="s">
        <v>287</v>
      </c>
      <c r="J88" s="191">
        <v>50</v>
      </c>
      <c r="K88" s="202"/>
    </row>
    <row r="89" spans="2:11" ht="15" customHeight="1">
      <c r="B89" s="211"/>
      <c r="C89" s="191" t="s">
        <v>312</v>
      </c>
      <c r="D89" s="191"/>
      <c r="E89" s="191"/>
      <c r="F89" s="210" t="s">
        <v>291</v>
      </c>
      <c r="G89" s="209"/>
      <c r="H89" s="191" t="s">
        <v>312</v>
      </c>
      <c r="I89" s="191" t="s">
        <v>287</v>
      </c>
      <c r="J89" s="191">
        <v>50</v>
      </c>
      <c r="K89" s="202"/>
    </row>
    <row r="90" spans="2:11" ht="15" customHeight="1">
      <c r="B90" s="211"/>
      <c r="C90" s="191" t="s">
        <v>104</v>
      </c>
      <c r="D90" s="191"/>
      <c r="E90" s="191"/>
      <c r="F90" s="210" t="s">
        <v>291</v>
      </c>
      <c r="G90" s="209"/>
      <c r="H90" s="191" t="s">
        <v>313</v>
      </c>
      <c r="I90" s="191" t="s">
        <v>287</v>
      </c>
      <c r="J90" s="191">
        <v>255</v>
      </c>
      <c r="K90" s="202"/>
    </row>
    <row r="91" spans="2:11" ht="15" customHeight="1">
      <c r="B91" s="211"/>
      <c r="C91" s="191" t="s">
        <v>314</v>
      </c>
      <c r="D91" s="191"/>
      <c r="E91" s="191"/>
      <c r="F91" s="210" t="s">
        <v>285</v>
      </c>
      <c r="G91" s="209"/>
      <c r="H91" s="191" t="s">
        <v>315</v>
      </c>
      <c r="I91" s="191" t="s">
        <v>316</v>
      </c>
      <c r="J91" s="191"/>
      <c r="K91" s="202"/>
    </row>
    <row r="92" spans="2:11" ht="15" customHeight="1">
      <c r="B92" s="211"/>
      <c r="C92" s="191" t="s">
        <v>317</v>
      </c>
      <c r="D92" s="191"/>
      <c r="E92" s="191"/>
      <c r="F92" s="210" t="s">
        <v>285</v>
      </c>
      <c r="G92" s="209"/>
      <c r="H92" s="191" t="s">
        <v>318</v>
      </c>
      <c r="I92" s="191" t="s">
        <v>319</v>
      </c>
      <c r="J92" s="191"/>
      <c r="K92" s="202"/>
    </row>
    <row r="93" spans="2:11" ht="15" customHeight="1">
      <c r="B93" s="211"/>
      <c r="C93" s="191" t="s">
        <v>320</v>
      </c>
      <c r="D93" s="191"/>
      <c r="E93" s="191"/>
      <c r="F93" s="210" t="s">
        <v>285</v>
      </c>
      <c r="G93" s="209"/>
      <c r="H93" s="191" t="s">
        <v>320</v>
      </c>
      <c r="I93" s="191" t="s">
        <v>319</v>
      </c>
      <c r="J93" s="191"/>
      <c r="K93" s="202"/>
    </row>
    <row r="94" spans="2:11" ht="15" customHeight="1">
      <c r="B94" s="211"/>
      <c r="C94" s="191" t="s">
        <v>31</v>
      </c>
      <c r="D94" s="191"/>
      <c r="E94" s="191"/>
      <c r="F94" s="210" t="s">
        <v>285</v>
      </c>
      <c r="G94" s="209"/>
      <c r="H94" s="191" t="s">
        <v>321</v>
      </c>
      <c r="I94" s="191" t="s">
        <v>319</v>
      </c>
      <c r="J94" s="191"/>
      <c r="K94" s="202"/>
    </row>
    <row r="95" spans="2:11" ht="15" customHeight="1">
      <c r="B95" s="211"/>
      <c r="C95" s="191" t="s">
        <v>41</v>
      </c>
      <c r="D95" s="191"/>
      <c r="E95" s="191"/>
      <c r="F95" s="210" t="s">
        <v>285</v>
      </c>
      <c r="G95" s="209"/>
      <c r="H95" s="191" t="s">
        <v>322</v>
      </c>
      <c r="I95" s="191" t="s">
        <v>319</v>
      </c>
      <c r="J95" s="191"/>
      <c r="K95" s="202"/>
    </row>
    <row r="96" spans="2:11" ht="15" customHeight="1">
      <c r="B96" s="214"/>
      <c r="C96" s="215"/>
      <c r="D96" s="215"/>
      <c r="E96" s="215"/>
      <c r="F96" s="215"/>
      <c r="G96" s="215"/>
      <c r="H96" s="215"/>
      <c r="I96" s="215"/>
      <c r="J96" s="215"/>
      <c r="K96" s="216"/>
    </row>
    <row r="97" spans="2:11" ht="18.75" customHeight="1">
      <c r="B97" s="217"/>
      <c r="C97" s="218"/>
      <c r="D97" s="218"/>
      <c r="E97" s="218"/>
      <c r="F97" s="218"/>
      <c r="G97" s="218"/>
      <c r="H97" s="218"/>
      <c r="I97" s="218"/>
      <c r="J97" s="218"/>
      <c r="K97" s="217"/>
    </row>
    <row r="98" spans="2:11" ht="18.75" customHeight="1">
      <c r="B98" s="197"/>
      <c r="C98" s="197"/>
      <c r="D98" s="197"/>
      <c r="E98" s="197"/>
      <c r="F98" s="197"/>
      <c r="G98" s="197"/>
      <c r="H98" s="197"/>
      <c r="I98" s="197"/>
      <c r="J98" s="197"/>
      <c r="K98" s="197"/>
    </row>
    <row r="99" spans="2:11" ht="7.5" customHeight="1">
      <c r="B99" s="198"/>
      <c r="C99" s="199"/>
      <c r="D99" s="199"/>
      <c r="E99" s="199"/>
      <c r="F99" s="199"/>
      <c r="G99" s="199"/>
      <c r="H99" s="199"/>
      <c r="I99" s="199"/>
      <c r="J99" s="199"/>
      <c r="K99" s="200"/>
    </row>
    <row r="100" spans="2:11" ht="45" customHeight="1">
      <c r="B100" s="201"/>
      <c r="C100" s="314" t="s">
        <v>323</v>
      </c>
      <c r="D100" s="314"/>
      <c r="E100" s="314"/>
      <c r="F100" s="314"/>
      <c r="G100" s="314"/>
      <c r="H100" s="314"/>
      <c r="I100" s="314"/>
      <c r="J100" s="314"/>
      <c r="K100" s="202"/>
    </row>
    <row r="101" spans="2:11" ht="17.25" customHeight="1">
      <c r="B101" s="201"/>
      <c r="C101" s="203" t="s">
        <v>279</v>
      </c>
      <c r="D101" s="203"/>
      <c r="E101" s="203"/>
      <c r="F101" s="203" t="s">
        <v>280</v>
      </c>
      <c r="G101" s="204"/>
      <c r="H101" s="203" t="s">
        <v>99</v>
      </c>
      <c r="I101" s="203" t="s">
        <v>50</v>
      </c>
      <c r="J101" s="203" t="s">
        <v>281</v>
      </c>
      <c r="K101" s="202"/>
    </row>
    <row r="102" spans="2:11" ht="17.25" customHeight="1">
      <c r="B102" s="201"/>
      <c r="C102" s="205" t="s">
        <v>282</v>
      </c>
      <c r="D102" s="205"/>
      <c r="E102" s="205"/>
      <c r="F102" s="206" t="s">
        <v>283</v>
      </c>
      <c r="G102" s="207"/>
      <c r="H102" s="205"/>
      <c r="I102" s="205"/>
      <c r="J102" s="205" t="s">
        <v>284</v>
      </c>
      <c r="K102" s="202"/>
    </row>
    <row r="103" spans="2:11" ht="5.25" customHeight="1">
      <c r="B103" s="201"/>
      <c r="C103" s="203"/>
      <c r="D103" s="203"/>
      <c r="E103" s="203"/>
      <c r="F103" s="203"/>
      <c r="G103" s="219"/>
      <c r="H103" s="203"/>
      <c r="I103" s="203"/>
      <c r="J103" s="203"/>
      <c r="K103" s="202"/>
    </row>
    <row r="104" spans="2:11" ht="15" customHeight="1">
      <c r="B104" s="201"/>
      <c r="C104" s="191" t="s">
        <v>46</v>
      </c>
      <c r="D104" s="208"/>
      <c r="E104" s="208"/>
      <c r="F104" s="210" t="s">
        <v>285</v>
      </c>
      <c r="G104" s="219"/>
      <c r="H104" s="191" t="s">
        <v>324</v>
      </c>
      <c r="I104" s="191" t="s">
        <v>287</v>
      </c>
      <c r="J104" s="191">
        <v>20</v>
      </c>
      <c r="K104" s="202"/>
    </row>
    <row r="105" spans="2:11" ht="15" customHeight="1">
      <c r="B105" s="201"/>
      <c r="C105" s="191" t="s">
        <v>288</v>
      </c>
      <c r="D105" s="191"/>
      <c r="E105" s="191"/>
      <c r="F105" s="210" t="s">
        <v>285</v>
      </c>
      <c r="G105" s="191"/>
      <c r="H105" s="191" t="s">
        <v>324</v>
      </c>
      <c r="I105" s="191" t="s">
        <v>287</v>
      </c>
      <c r="J105" s="191">
        <v>120</v>
      </c>
      <c r="K105" s="202"/>
    </row>
    <row r="106" spans="2:11" ht="15" customHeight="1">
      <c r="B106" s="211"/>
      <c r="C106" s="191" t="s">
        <v>290</v>
      </c>
      <c r="D106" s="191"/>
      <c r="E106" s="191"/>
      <c r="F106" s="210" t="s">
        <v>291</v>
      </c>
      <c r="G106" s="191"/>
      <c r="H106" s="191" t="s">
        <v>324</v>
      </c>
      <c r="I106" s="191" t="s">
        <v>287</v>
      </c>
      <c r="J106" s="191">
        <v>50</v>
      </c>
      <c r="K106" s="202"/>
    </row>
    <row r="107" spans="2:11" ht="15" customHeight="1">
      <c r="B107" s="211"/>
      <c r="C107" s="191" t="s">
        <v>293</v>
      </c>
      <c r="D107" s="191"/>
      <c r="E107" s="191"/>
      <c r="F107" s="210" t="s">
        <v>285</v>
      </c>
      <c r="G107" s="191"/>
      <c r="H107" s="191" t="s">
        <v>324</v>
      </c>
      <c r="I107" s="191" t="s">
        <v>295</v>
      </c>
      <c r="J107" s="191"/>
      <c r="K107" s="202"/>
    </row>
    <row r="108" spans="2:11" ht="15" customHeight="1">
      <c r="B108" s="211"/>
      <c r="C108" s="191" t="s">
        <v>304</v>
      </c>
      <c r="D108" s="191"/>
      <c r="E108" s="191"/>
      <c r="F108" s="210" t="s">
        <v>291</v>
      </c>
      <c r="G108" s="191"/>
      <c r="H108" s="191" t="s">
        <v>324</v>
      </c>
      <c r="I108" s="191" t="s">
        <v>287</v>
      </c>
      <c r="J108" s="191">
        <v>50</v>
      </c>
      <c r="K108" s="202"/>
    </row>
    <row r="109" spans="2:11" ht="15" customHeight="1">
      <c r="B109" s="211"/>
      <c r="C109" s="191" t="s">
        <v>312</v>
      </c>
      <c r="D109" s="191"/>
      <c r="E109" s="191"/>
      <c r="F109" s="210" t="s">
        <v>291</v>
      </c>
      <c r="G109" s="191"/>
      <c r="H109" s="191" t="s">
        <v>324</v>
      </c>
      <c r="I109" s="191" t="s">
        <v>287</v>
      </c>
      <c r="J109" s="191">
        <v>50</v>
      </c>
      <c r="K109" s="202"/>
    </row>
    <row r="110" spans="2:11" ht="15" customHeight="1">
      <c r="B110" s="211"/>
      <c r="C110" s="191" t="s">
        <v>310</v>
      </c>
      <c r="D110" s="191"/>
      <c r="E110" s="191"/>
      <c r="F110" s="210" t="s">
        <v>291</v>
      </c>
      <c r="G110" s="191"/>
      <c r="H110" s="191" t="s">
        <v>324</v>
      </c>
      <c r="I110" s="191" t="s">
        <v>287</v>
      </c>
      <c r="J110" s="191">
        <v>50</v>
      </c>
      <c r="K110" s="202"/>
    </row>
    <row r="111" spans="2:11" ht="15" customHeight="1">
      <c r="B111" s="211"/>
      <c r="C111" s="191" t="s">
        <v>46</v>
      </c>
      <c r="D111" s="191"/>
      <c r="E111" s="191"/>
      <c r="F111" s="210" t="s">
        <v>285</v>
      </c>
      <c r="G111" s="191"/>
      <c r="H111" s="191" t="s">
        <v>325</v>
      </c>
      <c r="I111" s="191" t="s">
        <v>287</v>
      </c>
      <c r="J111" s="191">
        <v>20</v>
      </c>
      <c r="K111" s="202"/>
    </row>
    <row r="112" spans="2:11" ht="15" customHeight="1">
      <c r="B112" s="211"/>
      <c r="C112" s="191" t="s">
        <v>326</v>
      </c>
      <c r="D112" s="191"/>
      <c r="E112" s="191"/>
      <c r="F112" s="210" t="s">
        <v>285</v>
      </c>
      <c r="G112" s="191"/>
      <c r="H112" s="191" t="s">
        <v>327</v>
      </c>
      <c r="I112" s="191" t="s">
        <v>287</v>
      </c>
      <c r="J112" s="191">
        <v>120</v>
      </c>
      <c r="K112" s="202"/>
    </row>
    <row r="113" spans="2:11" ht="15" customHeight="1">
      <c r="B113" s="211"/>
      <c r="C113" s="191" t="s">
        <v>31</v>
      </c>
      <c r="D113" s="191"/>
      <c r="E113" s="191"/>
      <c r="F113" s="210" t="s">
        <v>285</v>
      </c>
      <c r="G113" s="191"/>
      <c r="H113" s="191" t="s">
        <v>328</v>
      </c>
      <c r="I113" s="191" t="s">
        <v>319</v>
      </c>
      <c r="J113" s="191"/>
      <c r="K113" s="202"/>
    </row>
    <row r="114" spans="2:11" ht="15" customHeight="1">
      <c r="B114" s="211"/>
      <c r="C114" s="191" t="s">
        <v>41</v>
      </c>
      <c r="D114" s="191"/>
      <c r="E114" s="191"/>
      <c r="F114" s="210" t="s">
        <v>285</v>
      </c>
      <c r="G114" s="191"/>
      <c r="H114" s="191" t="s">
        <v>329</v>
      </c>
      <c r="I114" s="191" t="s">
        <v>319</v>
      </c>
      <c r="J114" s="191"/>
      <c r="K114" s="202"/>
    </row>
    <row r="115" spans="2:11" ht="15" customHeight="1">
      <c r="B115" s="211"/>
      <c r="C115" s="191" t="s">
        <v>50</v>
      </c>
      <c r="D115" s="191"/>
      <c r="E115" s="191"/>
      <c r="F115" s="210" t="s">
        <v>285</v>
      </c>
      <c r="G115" s="191"/>
      <c r="H115" s="191" t="s">
        <v>330</v>
      </c>
      <c r="I115" s="191" t="s">
        <v>331</v>
      </c>
      <c r="J115" s="191"/>
      <c r="K115" s="202"/>
    </row>
    <row r="116" spans="2:11" ht="15" customHeight="1">
      <c r="B116" s="214"/>
      <c r="C116" s="220"/>
      <c r="D116" s="220"/>
      <c r="E116" s="220"/>
      <c r="F116" s="220"/>
      <c r="G116" s="220"/>
      <c r="H116" s="220"/>
      <c r="I116" s="220"/>
      <c r="J116" s="220"/>
      <c r="K116" s="216"/>
    </row>
    <row r="117" spans="2:11" ht="18.75" customHeight="1">
      <c r="B117" s="221"/>
      <c r="C117" s="187"/>
      <c r="D117" s="187"/>
      <c r="E117" s="187"/>
      <c r="F117" s="222"/>
      <c r="G117" s="187"/>
      <c r="H117" s="187"/>
      <c r="I117" s="187"/>
      <c r="J117" s="187"/>
      <c r="K117" s="221"/>
    </row>
    <row r="118" spans="2:11" ht="18.75" customHeight="1"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</row>
    <row r="119" spans="2:11" ht="7.5" customHeight="1">
      <c r="B119" s="223"/>
      <c r="C119" s="224"/>
      <c r="D119" s="224"/>
      <c r="E119" s="224"/>
      <c r="F119" s="224"/>
      <c r="G119" s="224"/>
      <c r="H119" s="224"/>
      <c r="I119" s="224"/>
      <c r="J119" s="224"/>
      <c r="K119" s="225"/>
    </row>
    <row r="120" spans="2:11" ht="45" customHeight="1">
      <c r="B120" s="226"/>
      <c r="C120" s="313" t="s">
        <v>332</v>
      </c>
      <c r="D120" s="313"/>
      <c r="E120" s="313"/>
      <c r="F120" s="313"/>
      <c r="G120" s="313"/>
      <c r="H120" s="313"/>
      <c r="I120" s="313"/>
      <c r="J120" s="313"/>
      <c r="K120" s="227"/>
    </row>
    <row r="121" spans="2:11" ht="17.25" customHeight="1">
      <c r="B121" s="228"/>
      <c r="C121" s="203" t="s">
        <v>279</v>
      </c>
      <c r="D121" s="203"/>
      <c r="E121" s="203"/>
      <c r="F121" s="203" t="s">
        <v>280</v>
      </c>
      <c r="G121" s="204"/>
      <c r="H121" s="203" t="s">
        <v>99</v>
      </c>
      <c r="I121" s="203" t="s">
        <v>50</v>
      </c>
      <c r="J121" s="203" t="s">
        <v>281</v>
      </c>
      <c r="K121" s="229"/>
    </row>
    <row r="122" spans="2:11" ht="17.25" customHeight="1">
      <c r="B122" s="228"/>
      <c r="C122" s="205" t="s">
        <v>282</v>
      </c>
      <c r="D122" s="205"/>
      <c r="E122" s="205"/>
      <c r="F122" s="206" t="s">
        <v>283</v>
      </c>
      <c r="G122" s="207"/>
      <c r="H122" s="205"/>
      <c r="I122" s="205"/>
      <c r="J122" s="205" t="s">
        <v>284</v>
      </c>
      <c r="K122" s="229"/>
    </row>
    <row r="123" spans="2:11" ht="5.25" customHeight="1">
      <c r="B123" s="230"/>
      <c r="C123" s="208"/>
      <c r="D123" s="208"/>
      <c r="E123" s="208"/>
      <c r="F123" s="208"/>
      <c r="G123" s="191"/>
      <c r="H123" s="208"/>
      <c r="I123" s="208"/>
      <c r="J123" s="208"/>
      <c r="K123" s="231"/>
    </row>
    <row r="124" spans="2:11" ht="15" customHeight="1">
      <c r="B124" s="230"/>
      <c r="C124" s="191" t="s">
        <v>288</v>
      </c>
      <c r="D124" s="208"/>
      <c r="E124" s="208"/>
      <c r="F124" s="210" t="s">
        <v>285</v>
      </c>
      <c r="G124" s="191"/>
      <c r="H124" s="191" t="s">
        <v>324</v>
      </c>
      <c r="I124" s="191" t="s">
        <v>287</v>
      </c>
      <c r="J124" s="191">
        <v>120</v>
      </c>
      <c r="K124" s="232"/>
    </row>
    <row r="125" spans="2:11" ht="15" customHeight="1">
      <c r="B125" s="230"/>
      <c r="C125" s="191" t="s">
        <v>333</v>
      </c>
      <c r="D125" s="191"/>
      <c r="E125" s="191"/>
      <c r="F125" s="210" t="s">
        <v>285</v>
      </c>
      <c r="G125" s="191"/>
      <c r="H125" s="191" t="s">
        <v>334</v>
      </c>
      <c r="I125" s="191" t="s">
        <v>287</v>
      </c>
      <c r="J125" s="191" t="s">
        <v>335</v>
      </c>
      <c r="K125" s="232"/>
    </row>
    <row r="126" spans="2:11" ht="15" customHeight="1">
      <c r="B126" s="230"/>
      <c r="C126" s="191" t="s">
        <v>234</v>
      </c>
      <c r="D126" s="191"/>
      <c r="E126" s="191"/>
      <c r="F126" s="210" t="s">
        <v>285</v>
      </c>
      <c r="G126" s="191"/>
      <c r="H126" s="191" t="s">
        <v>336</v>
      </c>
      <c r="I126" s="191" t="s">
        <v>287</v>
      </c>
      <c r="J126" s="191" t="s">
        <v>335</v>
      </c>
      <c r="K126" s="232"/>
    </row>
    <row r="127" spans="2:11" ht="15" customHeight="1">
      <c r="B127" s="230"/>
      <c r="C127" s="191" t="s">
        <v>296</v>
      </c>
      <c r="D127" s="191"/>
      <c r="E127" s="191"/>
      <c r="F127" s="210" t="s">
        <v>291</v>
      </c>
      <c r="G127" s="191"/>
      <c r="H127" s="191" t="s">
        <v>297</v>
      </c>
      <c r="I127" s="191" t="s">
        <v>287</v>
      </c>
      <c r="J127" s="191">
        <v>15</v>
      </c>
      <c r="K127" s="232"/>
    </row>
    <row r="128" spans="2:11" ht="15" customHeight="1">
      <c r="B128" s="230"/>
      <c r="C128" s="212" t="s">
        <v>298</v>
      </c>
      <c r="D128" s="212"/>
      <c r="E128" s="212"/>
      <c r="F128" s="213" t="s">
        <v>291</v>
      </c>
      <c r="G128" s="212"/>
      <c r="H128" s="212" t="s">
        <v>299</v>
      </c>
      <c r="I128" s="212" t="s">
        <v>287</v>
      </c>
      <c r="J128" s="212">
        <v>15</v>
      </c>
      <c r="K128" s="232"/>
    </row>
    <row r="129" spans="2:11" ht="15" customHeight="1">
      <c r="B129" s="230"/>
      <c r="C129" s="212" t="s">
        <v>300</v>
      </c>
      <c r="D129" s="212"/>
      <c r="E129" s="212"/>
      <c r="F129" s="213" t="s">
        <v>291</v>
      </c>
      <c r="G129" s="212"/>
      <c r="H129" s="212" t="s">
        <v>301</v>
      </c>
      <c r="I129" s="212" t="s">
        <v>287</v>
      </c>
      <c r="J129" s="212">
        <v>20</v>
      </c>
      <c r="K129" s="232"/>
    </row>
    <row r="130" spans="2:11" ht="15" customHeight="1">
      <c r="B130" s="230"/>
      <c r="C130" s="212" t="s">
        <v>302</v>
      </c>
      <c r="D130" s="212"/>
      <c r="E130" s="212"/>
      <c r="F130" s="213" t="s">
        <v>291</v>
      </c>
      <c r="G130" s="212"/>
      <c r="H130" s="212" t="s">
        <v>303</v>
      </c>
      <c r="I130" s="212" t="s">
        <v>287</v>
      </c>
      <c r="J130" s="212">
        <v>20</v>
      </c>
      <c r="K130" s="232"/>
    </row>
    <row r="131" spans="2:11" ht="15" customHeight="1">
      <c r="B131" s="230"/>
      <c r="C131" s="191" t="s">
        <v>290</v>
      </c>
      <c r="D131" s="191"/>
      <c r="E131" s="191"/>
      <c r="F131" s="210" t="s">
        <v>291</v>
      </c>
      <c r="G131" s="191"/>
      <c r="H131" s="191" t="s">
        <v>324</v>
      </c>
      <c r="I131" s="191" t="s">
        <v>287</v>
      </c>
      <c r="J131" s="191">
        <v>50</v>
      </c>
      <c r="K131" s="232"/>
    </row>
    <row r="132" spans="2:11" ht="15" customHeight="1">
      <c r="B132" s="230"/>
      <c r="C132" s="191" t="s">
        <v>304</v>
      </c>
      <c r="D132" s="191"/>
      <c r="E132" s="191"/>
      <c r="F132" s="210" t="s">
        <v>291</v>
      </c>
      <c r="G132" s="191"/>
      <c r="H132" s="191" t="s">
        <v>324</v>
      </c>
      <c r="I132" s="191" t="s">
        <v>287</v>
      </c>
      <c r="J132" s="191">
        <v>50</v>
      </c>
      <c r="K132" s="232"/>
    </row>
    <row r="133" spans="2:11" ht="15" customHeight="1">
      <c r="B133" s="230"/>
      <c r="C133" s="191" t="s">
        <v>310</v>
      </c>
      <c r="D133" s="191"/>
      <c r="E133" s="191"/>
      <c r="F133" s="210" t="s">
        <v>291</v>
      </c>
      <c r="G133" s="191"/>
      <c r="H133" s="191" t="s">
        <v>324</v>
      </c>
      <c r="I133" s="191" t="s">
        <v>287</v>
      </c>
      <c r="J133" s="191">
        <v>50</v>
      </c>
      <c r="K133" s="232"/>
    </row>
    <row r="134" spans="2:11" ht="15" customHeight="1">
      <c r="B134" s="230"/>
      <c r="C134" s="191" t="s">
        <v>312</v>
      </c>
      <c r="D134" s="191"/>
      <c r="E134" s="191"/>
      <c r="F134" s="210" t="s">
        <v>291</v>
      </c>
      <c r="G134" s="191"/>
      <c r="H134" s="191" t="s">
        <v>324</v>
      </c>
      <c r="I134" s="191" t="s">
        <v>287</v>
      </c>
      <c r="J134" s="191">
        <v>50</v>
      </c>
      <c r="K134" s="232"/>
    </row>
    <row r="135" spans="2:11" ht="15" customHeight="1">
      <c r="B135" s="230"/>
      <c r="C135" s="191" t="s">
        <v>104</v>
      </c>
      <c r="D135" s="191"/>
      <c r="E135" s="191"/>
      <c r="F135" s="210" t="s">
        <v>291</v>
      </c>
      <c r="G135" s="191"/>
      <c r="H135" s="191" t="s">
        <v>337</v>
      </c>
      <c r="I135" s="191" t="s">
        <v>287</v>
      </c>
      <c r="J135" s="191">
        <v>255</v>
      </c>
      <c r="K135" s="232"/>
    </row>
    <row r="136" spans="2:11" ht="15" customHeight="1">
      <c r="B136" s="230"/>
      <c r="C136" s="191" t="s">
        <v>314</v>
      </c>
      <c r="D136" s="191"/>
      <c r="E136" s="191"/>
      <c r="F136" s="210" t="s">
        <v>285</v>
      </c>
      <c r="G136" s="191"/>
      <c r="H136" s="191" t="s">
        <v>338</v>
      </c>
      <c r="I136" s="191" t="s">
        <v>316</v>
      </c>
      <c r="J136" s="191"/>
      <c r="K136" s="232"/>
    </row>
    <row r="137" spans="2:11" ht="15" customHeight="1">
      <c r="B137" s="230"/>
      <c r="C137" s="191" t="s">
        <v>317</v>
      </c>
      <c r="D137" s="191"/>
      <c r="E137" s="191"/>
      <c r="F137" s="210" t="s">
        <v>285</v>
      </c>
      <c r="G137" s="191"/>
      <c r="H137" s="191" t="s">
        <v>339</v>
      </c>
      <c r="I137" s="191" t="s">
        <v>319</v>
      </c>
      <c r="J137" s="191"/>
      <c r="K137" s="232"/>
    </row>
    <row r="138" spans="2:11" ht="15" customHeight="1">
      <c r="B138" s="230"/>
      <c r="C138" s="191" t="s">
        <v>320</v>
      </c>
      <c r="D138" s="191"/>
      <c r="E138" s="191"/>
      <c r="F138" s="210" t="s">
        <v>285</v>
      </c>
      <c r="G138" s="191"/>
      <c r="H138" s="191" t="s">
        <v>320</v>
      </c>
      <c r="I138" s="191" t="s">
        <v>319</v>
      </c>
      <c r="J138" s="191"/>
      <c r="K138" s="232"/>
    </row>
    <row r="139" spans="2:11" ht="15" customHeight="1">
      <c r="B139" s="230"/>
      <c r="C139" s="191" t="s">
        <v>31</v>
      </c>
      <c r="D139" s="191"/>
      <c r="E139" s="191"/>
      <c r="F139" s="210" t="s">
        <v>285</v>
      </c>
      <c r="G139" s="191"/>
      <c r="H139" s="191" t="s">
        <v>340</v>
      </c>
      <c r="I139" s="191" t="s">
        <v>319</v>
      </c>
      <c r="J139" s="191"/>
      <c r="K139" s="232"/>
    </row>
    <row r="140" spans="2:11" ht="15" customHeight="1">
      <c r="B140" s="230"/>
      <c r="C140" s="191" t="s">
        <v>341</v>
      </c>
      <c r="D140" s="191"/>
      <c r="E140" s="191"/>
      <c r="F140" s="210" t="s">
        <v>285</v>
      </c>
      <c r="G140" s="191"/>
      <c r="H140" s="191" t="s">
        <v>342</v>
      </c>
      <c r="I140" s="191" t="s">
        <v>319</v>
      </c>
      <c r="J140" s="191"/>
      <c r="K140" s="232"/>
    </row>
    <row r="141" spans="2:11" ht="15" customHeight="1">
      <c r="B141" s="233"/>
      <c r="C141" s="234"/>
      <c r="D141" s="234"/>
      <c r="E141" s="234"/>
      <c r="F141" s="234"/>
      <c r="G141" s="234"/>
      <c r="H141" s="234"/>
      <c r="I141" s="234"/>
      <c r="J141" s="234"/>
      <c r="K141" s="235"/>
    </row>
    <row r="142" spans="2:11" ht="18.75" customHeight="1">
      <c r="B142" s="187"/>
      <c r="C142" s="187"/>
      <c r="D142" s="187"/>
      <c r="E142" s="187"/>
      <c r="F142" s="222"/>
      <c r="G142" s="187"/>
      <c r="H142" s="187"/>
      <c r="I142" s="187"/>
      <c r="J142" s="187"/>
      <c r="K142" s="187"/>
    </row>
    <row r="143" spans="2:11" ht="18.75" customHeight="1">
      <c r="B143" s="197"/>
      <c r="C143" s="197"/>
      <c r="D143" s="197"/>
      <c r="E143" s="197"/>
      <c r="F143" s="197"/>
      <c r="G143" s="197"/>
      <c r="H143" s="197"/>
      <c r="I143" s="197"/>
      <c r="J143" s="197"/>
      <c r="K143" s="197"/>
    </row>
    <row r="144" spans="2:11" ht="7.5" customHeight="1">
      <c r="B144" s="198"/>
      <c r="C144" s="199"/>
      <c r="D144" s="199"/>
      <c r="E144" s="199"/>
      <c r="F144" s="199"/>
      <c r="G144" s="199"/>
      <c r="H144" s="199"/>
      <c r="I144" s="199"/>
      <c r="J144" s="199"/>
      <c r="K144" s="200"/>
    </row>
    <row r="145" spans="2:11" ht="45" customHeight="1">
      <c r="B145" s="201"/>
      <c r="C145" s="314" t="s">
        <v>343</v>
      </c>
      <c r="D145" s="314"/>
      <c r="E145" s="314"/>
      <c r="F145" s="314"/>
      <c r="G145" s="314"/>
      <c r="H145" s="314"/>
      <c r="I145" s="314"/>
      <c r="J145" s="314"/>
      <c r="K145" s="202"/>
    </row>
    <row r="146" spans="2:11" ht="17.25" customHeight="1">
      <c r="B146" s="201"/>
      <c r="C146" s="203" t="s">
        <v>279</v>
      </c>
      <c r="D146" s="203"/>
      <c r="E146" s="203"/>
      <c r="F146" s="203" t="s">
        <v>280</v>
      </c>
      <c r="G146" s="204"/>
      <c r="H146" s="203" t="s">
        <v>99</v>
      </c>
      <c r="I146" s="203" t="s">
        <v>50</v>
      </c>
      <c r="J146" s="203" t="s">
        <v>281</v>
      </c>
      <c r="K146" s="202"/>
    </row>
    <row r="147" spans="2:11" ht="17.25" customHeight="1">
      <c r="B147" s="201"/>
      <c r="C147" s="205" t="s">
        <v>282</v>
      </c>
      <c r="D147" s="205"/>
      <c r="E147" s="205"/>
      <c r="F147" s="206" t="s">
        <v>283</v>
      </c>
      <c r="G147" s="207"/>
      <c r="H147" s="205"/>
      <c r="I147" s="205"/>
      <c r="J147" s="205" t="s">
        <v>284</v>
      </c>
      <c r="K147" s="202"/>
    </row>
    <row r="148" spans="2:11" ht="5.25" customHeight="1">
      <c r="B148" s="211"/>
      <c r="C148" s="208"/>
      <c r="D148" s="208"/>
      <c r="E148" s="208"/>
      <c r="F148" s="208"/>
      <c r="G148" s="209"/>
      <c r="H148" s="208"/>
      <c r="I148" s="208"/>
      <c r="J148" s="208"/>
      <c r="K148" s="232"/>
    </row>
    <row r="149" spans="2:11" ht="15" customHeight="1">
      <c r="B149" s="211"/>
      <c r="C149" s="236" t="s">
        <v>288</v>
      </c>
      <c r="D149" s="191"/>
      <c r="E149" s="191"/>
      <c r="F149" s="237" t="s">
        <v>285</v>
      </c>
      <c r="G149" s="191"/>
      <c r="H149" s="236" t="s">
        <v>324</v>
      </c>
      <c r="I149" s="236" t="s">
        <v>287</v>
      </c>
      <c r="J149" s="236">
        <v>120</v>
      </c>
      <c r="K149" s="232"/>
    </row>
    <row r="150" spans="2:11" ht="15" customHeight="1">
      <c r="B150" s="211"/>
      <c r="C150" s="236" t="s">
        <v>333</v>
      </c>
      <c r="D150" s="191"/>
      <c r="E150" s="191"/>
      <c r="F150" s="237" t="s">
        <v>285</v>
      </c>
      <c r="G150" s="191"/>
      <c r="H150" s="236" t="s">
        <v>344</v>
      </c>
      <c r="I150" s="236" t="s">
        <v>287</v>
      </c>
      <c r="J150" s="236" t="s">
        <v>335</v>
      </c>
      <c r="K150" s="232"/>
    </row>
    <row r="151" spans="2:11" ht="15" customHeight="1">
      <c r="B151" s="211"/>
      <c r="C151" s="236" t="s">
        <v>234</v>
      </c>
      <c r="D151" s="191"/>
      <c r="E151" s="191"/>
      <c r="F151" s="237" t="s">
        <v>285</v>
      </c>
      <c r="G151" s="191"/>
      <c r="H151" s="236" t="s">
        <v>345</v>
      </c>
      <c r="I151" s="236" t="s">
        <v>287</v>
      </c>
      <c r="J151" s="236" t="s">
        <v>335</v>
      </c>
      <c r="K151" s="232"/>
    </row>
    <row r="152" spans="2:11" ht="15" customHeight="1">
      <c r="B152" s="211"/>
      <c r="C152" s="236" t="s">
        <v>290</v>
      </c>
      <c r="D152" s="191"/>
      <c r="E152" s="191"/>
      <c r="F152" s="237" t="s">
        <v>291</v>
      </c>
      <c r="G152" s="191"/>
      <c r="H152" s="236" t="s">
        <v>324</v>
      </c>
      <c r="I152" s="236" t="s">
        <v>287</v>
      </c>
      <c r="J152" s="236">
        <v>50</v>
      </c>
      <c r="K152" s="232"/>
    </row>
    <row r="153" spans="2:11" ht="15" customHeight="1">
      <c r="B153" s="211"/>
      <c r="C153" s="236" t="s">
        <v>293</v>
      </c>
      <c r="D153" s="191"/>
      <c r="E153" s="191"/>
      <c r="F153" s="237" t="s">
        <v>285</v>
      </c>
      <c r="G153" s="191"/>
      <c r="H153" s="236" t="s">
        <v>324</v>
      </c>
      <c r="I153" s="236" t="s">
        <v>295</v>
      </c>
      <c r="J153" s="236"/>
      <c r="K153" s="232"/>
    </row>
    <row r="154" spans="2:11" ht="15" customHeight="1">
      <c r="B154" s="211"/>
      <c r="C154" s="236" t="s">
        <v>304</v>
      </c>
      <c r="D154" s="191"/>
      <c r="E154" s="191"/>
      <c r="F154" s="237" t="s">
        <v>291</v>
      </c>
      <c r="G154" s="191"/>
      <c r="H154" s="236" t="s">
        <v>324</v>
      </c>
      <c r="I154" s="236" t="s">
        <v>287</v>
      </c>
      <c r="J154" s="236">
        <v>50</v>
      </c>
      <c r="K154" s="232"/>
    </row>
    <row r="155" spans="2:11" ht="15" customHeight="1">
      <c r="B155" s="211"/>
      <c r="C155" s="236" t="s">
        <v>312</v>
      </c>
      <c r="D155" s="191"/>
      <c r="E155" s="191"/>
      <c r="F155" s="237" t="s">
        <v>291</v>
      </c>
      <c r="G155" s="191"/>
      <c r="H155" s="236" t="s">
        <v>324</v>
      </c>
      <c r="I155" s="236" t="s">
        <v>287</v>
      </c>
      <c r="J155" s="236">
        <v>50</v>
      </c>
      <c r="K155" s="232"/>
    </row>
    <row r="156" spans="2:11" ht="15" customHeight="1">
      <c r="B156" s="211"/>
      <c r="C156" s="236" t="s">
        <v>310</v>
      </c>
      <c r="D156" s="191"/>
      <c r="E156" s="191"/>
      <c r="F156" s="237" t="s">
        <v>291</v>
      </c>
      <c r="G156" s="191"/>
      <c r="H156" s="236" t="s">
        <v>324</v>
      </c>
      <c r="I156" s="236" t="s">
        <v>287</v>
      </c>
      <c r="J156" s="236">
        <v>50</v>
      </c>
      <c r="K156" s="232"/>
    </row>
    <row r="157" spans="2:11" ht="15" customHeight="1">
      <c r="B157" s="211"/>
      <c r="C157" s="236" t="s">
        <v>85</v>
      </c>
      <c r="D157" s="191"/>
      <c r="E157" s="191"/>
      <c r="F157" s="237" t="s">
        <v>285</v>
      </c>
      <c r="G157" s="191"/>
      <c r="H157" s="236" t="s">
        <v>346</v>
      </c>
      <c r="I157" s="236" t="s">
        <v>287</v>
      </c>
      <c r="J157" s="236" t="s">
        <v>347</v>
      </c>
      <c r="K157" s="232"/>
    </row>
    <row r="158" spans="2:11" ht="15" customHeight="1">
      <c r="B158" s="211"/>
      <c r="C158" s="236" t="s">
        <v>348</v>
      </c>
      <c r="D158" s="191"/>
      <c r="E158" s="191"/>
      <c r="F158" s="237" t="s">
        <v>285</v>
      </c>
      <c r="G158" s="191"/>
      <c r="H158" s="236" t="s">
        <v>349</v>
      </c>
      <c r="I158" s="236" t="s">
        <v>319</v>
      </c>
      <c r="J158" s="236"/>
      <c r="K158" s="232"/>
    </row>
    <row r="159" spans="2:11" ht="15" customHeight="1">
      <c r="B159" s="238"/>
      <c r="C159" s="220"/>
      <c r="D159" s="220"/>
      <c r="E159" s="220"/>
      <c r="F159" s="220"/>
      <c r="G159" s="220"/>
      <c r="H159" s="220"/>
      <c r="I159" s="220"/>
      <c r="J159" s="220"/>
      <c r="K159" s="239"/>
    </row>
    <row r="160" spans="2:11" ht="18.75" customHeight="1">
      <c r="B160" s="187"/>
      <c r="C160" s="191"/>
      <c r="D160" s="191"/>
      <c r="E160" s="191"/>
      <c r="F160" s="210"/>
      <c r="G160" s="191"/>
      <c r="H160" s="191"/>
      <c r="I160" s="191"/>
      <c r="J160" s="191"/>
      <c r="K160" s="187"/>
    </row>
    <row r="161" spans="2:11" ht="18.75" customHeight="1">
      <c r="B161" s="197"/>
      <c r="C161" s="197"/>
      <c r="D161" s="197"/>
      <c r="E161" s="197"/>
      <c r="F161" s="197"/>
      <c r="G161" s="197"/>
      <c r="H161" s="197"/>
      <c r="I161" s="197"/>
      <c r="J161" s="197"/>
      <c r="K161" s="197"/>
    </row>
    <row r="162" spans="2:11" ht="7.5" customHeight="1">
      <c r="B162" s="179"/>
      <c r="C162" s="180"/>
      <c r="D162" s="180"/>
      <c r="E162" s="180"/>
      <c r="F162" s="180"/>
      <c r="G162" s="180"/>
      <c r="H162" s="180"/>
      <c r="I162" s="180"/>
      <c r="J162" s="180"/>
      <c r="K162" s="181"/>
    </row>
    <row r="163" spans="2:11" ht="45" customHeight="1">
      <c r="B163" s="182"/>
      <c r="C163" s="313" t="s">
        <v>350</v>
      </c>
      <c r="D163" s="313"/>
      <c r="E163" s="313"/>
      <c r="F163" s="313"/>
      <c r="G163" s="313"/>
      <c r="H163" s="313"/>
      <c r="I163" s="313"/>
      <c r="J163" s="313"/>
      <c r="K163" s="183"/>
    </row>
    <row r="164" spans="2:11" ht="17.25" customHeight="1">
      <c r="B164" s="182"/>
      <c r="C164" s="203" t="s">
        <v>279</v>
      </c>
      <c r="D164" s="203"/>
      <c r="E164" s="203"/>
      <c r="F164" s="203" t="s">
        <v>280</v>
      </c>
      <c r="G164" s="240"/>
      <c r="H164" s="241" t="s">
        <v>99</v>
      </c>
      <c r="I164" s="241" t="s">
        <v>50</v>
      </c>
      <c r="J164" s="203" t="s">
        <v>281</v>
      </c>
      <c r="K164" s="183"/>
    </row>
    <row r="165" spans="2:11" ht="17.25" customHeight="1">
      <c r="B165" s="184"/>
      <c r="C165" s="205" t="s">
        <v>282</v>
      </c>
      <c r="D165" s="205"/>
      <c r="E165" s="205"/>
      <c r="F165" s="206" t="s">
        <v>283</v>
      </c>
      <c r="G165" s="242"/>
      <c r="H165" s="243"/>
      <c r="I165" s="243"/>
      <c r="J165" s="205" t="s">
        <v>284</v>
      </c>
      <c r="K165" s="185"/>
    </row>
    <row r="166" spans="2:11" ht="5.25" customHeight="1">
      <c r="B166" s="211"/>
      <c r="C166" s="208"/>
      <c r="D166" s="208"/>
      <c r="E166" s="208"/>
      <c r="F166" s="208"/>
      <c r="G166" s="209"/>
      <c r="H166" s="208"/>
      <c r="I166" s="208"/>
      <c r="J166" s="208"/>
      <c r="K166" s="232"/>
    </row>
    <row r="167" spans="2:11" ht="15" customHeight="1">
      <c r="B167" s="211"/>
      <c r="C167" s="191" t="s">
        <v>288</v>
      </c>
      <c r="D167" s="191"/>
      <c r="E167" s="191"/>
      <c r="F167" s="210" t="s">
        <v>285</v>
      </c>
      <c r="G167" s="191"/>
      <c r="H167" s="191" t="s">
        <v>324</v>
      </c>
      <c r="I167" s="191" t="s">
        <v>287</v>
      </c>
      <c r="J167" s="191">
        <v>120</v>
      </c>
      <c r="K167" s="232"/>
    </row>
    <row r="168" spans="2:11" ht="15" customHeight="1">
      <c r="B168" s="211"/>
      <c r="C168" s="191" t="s">
        <v>333</v>
      </c>
      <c r="D168" s="191"/>
      <c r="E168" s="191"/>
      <c r="F168" s="210" t="s">
        <v>285</v>
      </c>
      <c r="G168" s="191"/>
      <c r="H168" s="191" t="s">
        <v>334</v>
      </c>
      <c r="I168" s="191" t="s">
        <v>287</v>
      </c>
      <c r="J168" s="191" t="s">
        <v>335</v>
      </c>
      <c r="K168" s="232"/>
    </row>
    <row r="169" spans="2:11" ht="15" customHeight="1">
      <c r="B169" s="211"/>
      <c r="C169" s="191" t="s">
        <v>234</v>
      </c>
      <c r="D169" s="191"/>
      <c r="E169" s="191"/>
      <c r="F169" s="210" t="s">
        <v>285</v>
      </c>
      <c r="G169" s="191"/>
      <c r="H169" s="191" t="s">
        <v>351</v>
      </c>
      <c r="I169" s="191" t="s">
        <v>287</v>
      </c>
      <c r="J169" s="191" t="s">
        <v>335</v>
      </c>
      <c r="K169" s="232"/>
    </row>
    <row r="170" spans="2:11" ht="15" customHeight="1">
      <c r="B170" s="211"/>
      <c r="C170" s="191" t="s">
        <v>290</v>
      </c>
      <c r="D170" s="191"/>
      <c r="E170" s="191"/>
      <c r="F170" s="210" t="s">
        <v>291</v>
      </c>
      <c r="G170" s="191"/>
      <c r="H170" s="191" t="s">
        <v>351</v>
      </c>
      <c r="I170" s="191" t="s">
        <v>287</v>
      </c>
      <c r="J170" s="191">
        <v>50</v>
      </c>
      <c r="K170" s="232"/>
    </row>
    <row r="171" spans="2:11" ht="15" customHeight="1">
      <c r="B171" s="211"/>
      <c r="C171" s="191" t="s">
        <v>293</v>
      </c>
      <c r="D171" s="191"/>
      <c r="E171" s="191"/>
      <c r="F171" s="210" t="s">
        <v>285</v>
      </c>
      <c r="G171" s="191"/>
      <c r="H171" s="191" t="s">
        <v>351</v>
      </c>
      <c r="I171" s="191" t="s">
        <v>295</v>
      </c>
      <c r="J171" s="191"/>
      <c r="K171" s="232"/>
    </row>
    <row r="172" spans="2:11" ht="15" customHeight="1">
      <c r="B172" s="211"/>
      <c r="C172" s="191" t="s">
        <v>304</v>
      </c>
      <c r="D172" s="191"/>
      <c r="E172" s="191"/>
      <c r="F172" s="210" t="s">
        <v>291</v>
      </c>
      <c r="G172" s="191"/>
      <c r="H172" s="191" t="s">
        <v>351</v>
      </c>
      <c r="I172" s="191" t="s">
        <v>287</v>
      </c>
      <c r="J172" s="191">
        <v>50</v>
      </c>
      <c r="K172" s="232"/>
    </row>
    <row r="173" spans="2:11" ht="15" customHeight="1">
      <c r="B173" s="211"/>
      <c r="C173" s="191" t="s">
        <v>312</v>
      </c>
      <c r="D173" s="191"/>
      <c r="E173" s="191"/>
      <c r="F173" s="210" t="s">
        <v>291</v>
      </c>
      <c r="G173" s="191"/>
      <c r="H173" s="191" t="s">
        <v>351</v>
      </c>
      <c r="I173" s="191" t="s">
        <v>287</v>
      </c>
      <c r="J173" s="191">
        <v>50</v>
      </c>
      <c r="K173" s="232"/>
    </row>
    <row r="174" spans="2:11" ht="15" customHeight="1">
      <c r="B174" s="211"/>
      <c r="C174" s="191" t="s">
        <v>310</v>
      </c>
      <c r="D174" s="191"/>
      <c r="E174" s="191"/>
      <c r="F174" s="210" t="s">
        <v>291</v>
      </c>
      <c r="G174" s="191"/>
      <c r="H174" s="191" t="s">
        <v>351</v>
      </c>
      <c r="I174" s="191" t="s">
        <v>287</v>
      </c>
      <c r="J174" s="191">
        <v>50</v>
      </c>
      <c r="K174" s="232"/>
    </row>
    <row r="175" spans="2:11" ht="15" customHeight="1">
      <c r="B175" s="211"/>
      <c r="C175" s="191" t="s">
        <v>98</v>
      </c>
      <c r="D175" s="191"/>
      <c r="E175" s="191"/>
      <c r="F175" s="210" t="s">
        <v>285</v>
      </c>
      <c r="G175" s="191"/>
      <c r="H175" s="191" t="s">
        <v>352</v>
      </c>
      <c r="I175" s="191" t="s">
        <v>353</v>
      </c>
      <c r="J175" s="191"/>
      <c r="K175" s="232"/>
    </row>
    <row r="176" spans="2:11" ht="15" customHeight="1">
      <c r="B176" s="211"/>
      <c r="C176" s="191" t="s">
        <v>50</v>
      </c>
      <c r="D176" s="191"/>
      <c r="E176" s="191"/>
      <c r="F176" s="210" t="s">
        <v>285</v>
      </c>
      <c r="G176" s="191"/>
      <c r="H176" s="191" t="s">
        <v>354</v>
      </c>
      <c r="I176" s="191" t="s">
        <v>355</v>
      </c>
      <c r="J176" s="191">
        <v>1</v>
      </c>
      <c r="K176" s="232"/>
    </row>
    <row r="177" spans="2:11" ht="15" customHeight="1">
      <c r="B177" s="211"/>
      <c r="C177" s="191" t="s">
        <v>46</v>
      </c>
      <c r="D177" s="191"/>
      <c r="E177" s="191"/>
      <c r="F177" s="210" t="s">
        <v>285</v>
      </c>
      <c r="G177" s="191"/>
      <c r="H177" s="191" t="s">
        <v>356</v>
      </c>
      <c r="I177" s="191" t="s">
        <v>287</v>
      </c>
      <c r="J177" s="191">
        <v>20</v>
      </c>
      <c r="K177" s="232"/>
    </row>
    <row r="178" spans="2:11" ht="15" customHeight="1">
      <c r="B178" s="211"/>
      <c r="C178" s="191" t="s">
        <v>99</v>
      </c>
      <c r="D178" s="191"/>
      <c r="E178" s="191"/>
      <c r="F178" s="210" t="s">
        <v>285</v>
      </c>
      <c r="G178" s="191"/>
      <c r="H178" s="191" t="s">
        <v>357</v>
      </c>
      <c r="I178" s="191" t="s">
        <v>287</v>
      </c>
      <c r="J178" s="191">
        <v>255</v>
      </c>
      <c r="K178" s="232"/>
    </row>
    <row r="179" spans="2:11" ht="15" customHeight="1">
      <c r="B179" s="211"/>
      <c r="C179" s="191" t="s">
        <v>100</v>
      </c>
      <c r="D179" s="191"/>
      <c r="E179" s="191"/>
      <c r="F179" s="210" t="s">
        <v>285</v>
      </c>
      <c r="G179" s="191"/>
      <c r="H179" s="191" t="s">
        <v>250</v>
      </c>
      <c r="I179" s="191" t="s">
        <v>287</v>
      </c>
      <c r="J179" s="191">
        <v>10</v>
      </c>
      <c r="K179" s="232"/>
    </row>
    <row r="180" spans="2:11" ht="15" customHeight="1">
      <c r="B180" s="211"/>
      <c r="C180" s="191" t="s">
        <v>101</v>
      </c>
      <c r="D180" s="191"/>
      <c r="E180" s="191"/>
      <c r="F180" s="210" t="s">
        <v>285</v>
      </c>
      <c r="G180" s="191"/>
      <c r="H180" s="191" t="s">
        <v>358</v>
      </c>
      <c r="I180" s="191" t="s">
        <v>319</v>
      </c>
      <c r="J180" s="191"/>
      <c r="K180" s="232"/>
    </row>
    <row r="181" spans="2:11" ht="15" customHeight="1">
      <c r="B181" s="211"/>
      <c r="C181" s="191" t="s">
        <v>359</v>
      </c>
      <c r="D181" s="191"/>
      <c r="E181" s="191"/>
      <c r="F181" s="210" t="s">
        <v>285</v>
      </c>
      <c r="G181" s="191"/>
      <c r="H181" s="191" t="s">
        <v>360</v>
      </c>
      <c r="I181" s="191" t="s">
        <v>319</v>
      </c>
      <c r="J181" s="191"/>
      <c r="K181" s="232"/>
    </row>
    <row r="182" spans="2:11" ht="15" customHeight="1">
      <c r="B182" s="211"/>
      <c r="C182" s="191" t="s">
        <v>348</v>
      </c>
      <c r="D182" s="191"/>
      <c r="E182" s="191"/>
      <c r="F182" s="210" t="s">
        <v>285</v>
      </c>
      <c r="G182" s="191"/>
      <c r="H182" s="191" t="s">
        <v>361</v>
      </c>
      <c r="I182" s="191" t="s">
        <v>319</v>
      </c>
      <c r="J182" s="191"/>
      <c r="K182" s="232"/>
    </row>
    <row r="183" spans="2:11" ht="15" customHeight="1">
      <c r="B183" s="211"/>
      <c r="C183" s="191" t="s">
        <v>103</v>
      </c>
      <c r="D183" s="191"/>
      <c r="E183" s="191"/>
      <c r="F183" s="210" t="s">
        <v>291</v>
      </c>
      <c r="G183" s="191"/>
      <c r="H183" s="191" t="s">
        <v>362</v>
      </c>
      <c r="I183" s="191" t="s">
        <v>287</v>
      </c>
      <c r="J183" s="191">
        <v>50</v>
      </c>
      <c r="K183" s="232"/>
    </row>
    <row r="184" spans="2:11" ht="15" customHeight="1">
      <c r="B184" s="211"/>
      <c r="C184" s="191" t="s">
        <v>363</v>
      </c>
      <c r="D184" s="191"/>
      <c r="E184" s="191"/>
      <c r="F184" s="210" t="s">
        <v>291</v>
      </c>
      <c r="G184" s="191"/>
      <c r="H184" s="191" t="s">
        <v>364</v>
      </c>
      <c r="I184" s="191" t="s">
        <v>365</v>
      </c>
      <c r="J184" s="191"/>
      <c r="K184" s="232"/>
    </row>
    <row r="185" spans="2:11" ht="15" customHeight="1">
      <c r="B185" s="211"/>
      <c r="C185" s="191" t="s">
        <v>366</v>
      </c>
      <c r="D185" s="191"/>
      <c r="E185" s="191"/>
      <c r="F185" s="210" t="s">
        <v>291</v>
      </c>
      <c r="G185" s="191"/>
      <c r="H185" s="191" t="s">
        <v>367</v>
      </c>
      <c r="I185" s="191" t="s">
        <v>365</v>
      </c>
      <c r="J185" s="191"/>
      <c r="K185" s="232"/>
    </row>
    <row r="186" spans="2:11" ht="15" customHeight="1">
      <c r="B186" s="211"/>
      <c r="C186" s="191" t="s">
        <v>368</v>
      </c>
      <c r="D186" s="191"/>
      <c r="E186" s="191"/>
      <c r="F186" s="210" t="s">
        <v>291</v>
      </c>
      <c r="G186" s="191"/>
      <c r="H186" s="191" t="s">
        <v>369</v>
      </c>
      <c r="I186" s="191" t="s">
        <v>365</v>
      </c>
      <c r="J186" s="191"/>
      <c r="K186" s="232"/>
    </row>
    <row r="187" spans="2:11" ht="15" customHeight="1">
      <c r="B187" s="211"/>
      <c r="C187" s="244" t="s">
        <v>370</v>
      </c>
      <c r="D187" s="191"/>
      <c r="E187" s="191"/>
      <c r="F187" s="210" t="s">
        <v>291</v>
      </c>
      <c r="G187" s="191"/>
      <c r="H187" s="191" t="s">
        <v>371</v>
      </c>
      <c r="I187" s="191" t="s">
        <v>372</v>
      </c>
      <c r="J187" s="245" t="s">
        <v>373</v>
      </c>
      <c r="K187" s="232"/>
    </row>
    <row r="188" spans="2:11" ht="15" customHeight="1">
      <c r="B188" s="211"/>
      <c r="C188" s="196" t="s">
        <v>35</v>
      </c>
      <c r="D188" s="191"/>
      <c r="E188" s="191"/>
      <c r="F188" s="210" t="s">
        <v>285</v>
      </c>
      <c r="G188" s="191"/>
      <c r="H188" s="187" t="s">
        <v>374</v>
      </c>
      <c r="I188" s="191" t="s">
        <v>375</v>
      </c>
      <c r="J188" s="191"/>
      <c r="K188" s="232"/>
    </row>
    <row r="189" spans="2:11" ht="15" customHeight="1">
      <c r="B189" s="211"/>
      <c r="C189" s="196" t="s">
        <v>376</v>
      </c>
      <c r="D189" s="191"/>
      <c r="E189" s="191"/>
      <c r="F189" s="210" t="s">
        <v>285</v>
      </c>
      <c r="G189" s="191"/>
      <c r="H189" s="191" t="s">
        <v>377</v>
      </c>
      <c r="I189" s="191" t="s">
        <v>319</v>
      </c>
      <c r="J189" s="191"/>
      <c r="K189" s="232"/>
    </row>
    <row r="190" spans="2:11" ht="15" customHeight="1">
      <c r="B190" s="211"/>
      <c r="C190" s="196" t="s">
        <v>378</v>
      </c>
      <c r="D190" s="191"/>
      <c r="E190" s="191"/>
      <c r="F190" s="210" t="s">
        <v>285</v>
      </c>
      <c r="G190" s="191"/>
      <c r="H190" s="191" t="s">
        <v>379</v>
      </c>
      <c r="I190" s="191" t="s">
        <v>319</v>
      </c>
      <c r="J190" s="191"/>
      <c r="K190" s="232"/>
    </row>
    <row r="191" spans="2:11" ht="15" customHeight="1">
      <c r="B191" s="211"/>
      <c r="C191" s="196" t="s">
        <v>380</v>
      </c>
      <c r="D191" s="191"/>
      <c r="E191" s="191"/>
      <c r="F191" s="210" t="s">
        <v>291</v>
      </c>
      <c r="G191" s="191"/>
      <c r="H191" s="191" t="s">
        <v>381</v>
      </c>
      <c r="I191" s="191" t="s">
        <v>319</v>
      </c>
      <c r="J191" s="191"/>
      <c r="K191" s="232"/>
    </row>
    <row r="192" spans="2:11" ht="15" customHeight="1">
      <c r="B192" s="238"/>
      <c r="C192" s="246"/>
      <c r="D192" s="220"/>
      <c r="E192" s="220"/>
      <c r="F192" s="220"/>
      <c r="G192" s="220"/>
      <c r="H192" s="220"/>
      <c r="I192" s="220"/>
      <c r="J192" s="220"/>
      <c r="K192" s="239"/>
    </row>
    <row r="193" spans="2:11" ht="18.75" customHeight="1">
      <c r="B193" s="187"/>
      <c r="C193" s="191"/>
      <c r="D193" s="191"/>
      <c r="E193" s="191"/>
      <c r="F193" s="210"/>
      <c r="G193" s="191"/>
      <c r="H193" s="191"/>
      <c r="I193" s="191"/>
      <c r="J193" s="191"/>
      <c r="K193" s="187"/>
    </row>
    <row r="194" spans="2:11" ht="18.75" customHeight="1">
      <c r="B194" s="187"/>
      <c r="C194" s="191"/>
      <c r="D194" s="191"/>
      <c r="E194" s="191"/>
      <c r="F194" s="210"/>
      <c r="G194" s="191"/>
      <c r="H194" s="191"/>
      <c r="I194" s="191"/>
      <c r="J194" s="191"/>
      <c r="K194" s="187"/>
    </row>
    <row r="195" spans="2:11" ht="18.75" customHeight="1">
      <c r="B195" s="197"/>
      <c r="C195" s="197"/>
      <c r="D195" s="197"/>
      <c r="E195" s="197"/>
      <c r="F195" s="197"/>
      <c r="G195" s="197"/>
      <c r="H195" s="197"/>
      <c r="I195" s="197"/>
      <c r="J195" s="197"/>
      <c r="K195" s="197"/>
    </row>
    <row r="196" spans="2:11">
      <c r="B196" s="179"/>
      <c r="C196" s="180"/>
      <c r="D196" s="180"/>
      <c r="E196" s="180"/>
      <c r="F196" s="180"/>
      <c r="G196" s="180"/>
      <c r="H196" s="180"/>
      <c r="I196" s="180"/>
      <c r="J196" s="180"/>
      <c r="K196" s="181"/>
    </row>
    <row r="197" spans="2:11" ht="21">
      <c r="B197" s="182"/>
      <c r="C197" s="313" t="s">
        <v>382</v>
      </c>
      <c r="D197" s="313"/>
      <c r="E197" s="313"/>
      <c r="F197" s="313"/>
      <c r="G197" s="313"/>
      <c r="H197" s="313"/>
      <c r="I197" s="313"/>
      <c r="J197" s="313"/>
      <c r="K197" s="183"/>
    </row>
    <row r="198" spans="2:11" ht="25.5" customHeight="1">
      <c r="B198" s="182"/>
      <c r="C198" s="247" t="s">
        <v>383</v>
      </c>
      <c r="D198" s="247"/>
      <c r="E198" s="247"/>
      <c r="F198" s="247" t="s">
        <v>384</v>
      </c>
      <c r="G198" s="248"/>
      <c r="H198" s="312" t="s">
        <v>385</v>
      </c>
      <c r="I198" s="312"/>
      <c r="J198" s="312"/>
      <c r="K198" s="183"/>
    </row>
    <row r="199" spans="2:11" ht="5.25" customHeight="1">
      <c r="B199" s="211"/>
      <c r="C199" s="208"/>
      <c r="D199" s="208"/>
      <c r="E199" s="208"/>
      <c r="F199" s="208"/>
      <c r="G199" s="191"/>
      <c r="H199" s="208"/>
      <c r="I199" s="208"/>
      <c r="J199" s="208"/>
      <c r="K199" s="232"/>
    </row>
    <row r="200" spans="2:11" ht="15" customHeight="1">
      <c r="B200" s="211"/>
      <c r="C200" s="191" t="s">
        <v>375</v>
      </c>
      <c r="D200" s="191"/>
      <c r="E200" s="191"/>
      <c r="F200" s="210" t="s">
        <v>36</v>
      </c>
      <c r="G200" s="191"/>
      <c r="H200" s="311" t="s">
        <v>386</v>
      </c>
      <c r="I200" s="311"/>
      <c r="J200" s="311"/>
      <c r="K200" s="232"/>
    </row>
    <row r="201" spans="2:11" ht="15" customHeight="1">
      <c r="B201" s="211"/>
      <c r="C201" s="217"/>
      <c r="D201" s="191"/>
      <c r="E201" s="191"/>
      <c r="F201" s="210" t="s">
        <v>37</v>
      </c>
      <c r="G201" s="191"/>
      <c r="H201" s="311" t="s">
        <v>387</v>
      </c>
      <c r="I201" s="311"/>
      <c r="J201" s="311"/>
      <c r="K201" s="232"/>
    </row>
    <row r="202" spans="2:11" ht="15" customHeight="1">
      <c r="B202" s="211"/>
      <c r="C202" s="217"/>
      <c r="D202" s="191"/>
      <c r="E202" s="191"/>
      <c r="F202" s="210" t="s">
        <v>40</v>
      </c>
      <c r="G202" s="191"/>
      <c r="H202" s="311" t="s">
        <v>388</v>
      </c>
      <c r="I202" s="311"/>
      <c r="J202" s="311"/>
      <c r="K202" s="232"/>
    </row>
    <row r="203" spans="2:11" ht="15" customHeight="1">
      <c r="B203" s="211"/>
      <c r="C203" s="191"/>
      <c r="D203" s="191"/>
      <c r="E203" s="191"/>
      <c r="F203" s="210" t="s">
        <v>38</v>
      </c>
      <c r="G203" s="191"/>
      <c r="H203" s="311" t="s">
        <v>389</v>
      </c>
      <c r="I203" s="311"/>
      <c r="J203" s="311"/>
      <c r="K203" s="232"/>
    </row>
    <row r="204" spans="2:11" ht="15" customHeight="1">
      <c r="B204" s="211"/>
      <c r="C204" s="191"/>
      <c r="D204" s="191"/>
      <c r="E204" s="191"/>
      <c r="F204" s="210" t="s">
        <v>39</v>
      </c>
      <c r="G204" s="191"/>
      <c r="H204" s="311" t="s">
        <v>390</v>
      </c>
      <c r="I204" s="311"/>
      <c r="J204" s="311"/>
      <c r="K204" s="232"/>
    </row>
    <row r="205" spans="2:11" ht="15" customHeight="1">
      <c r="B205" s="211"/>
      <c r="C205" s="191"/>
      <c r="D205" s="191"/>
      <c r="E205" s="191"/>
      <c r="F205" s="210"/>
      <c r="G205" s="191"/>
      <c r="H205" s="191"/>
      <c r="I205" s="191"/>
      <c r="J205" s="191"/>
      <c r="K205" s="232"/>
    </row>
    <row r="206" spans="2:11" ht="15" customHeight="1">
      <c r="B206" s="211"/>
      <c r="C206" s="191" t="s">
        <v>331</v>
      </c>
      <c r="D206" s="191"/>
      <c r="E206" s="191"/>
      <c r="F206" s="210" t="s">
        <v>71</v>
      </c>
      <c r="G206" s="191"/>
      <c r="H206" s="311" t="s">
        <v>391</v>
      </c>
      <c r="I206" s="311"/>
      <c r="J206" s="311"/>
      <c r="K206" s="232"/>
    </row>
    <row r="207" spans="2:11" ht="15" customHeight="1">
      <c r="B207" s="211"/>
      <c r="C207" s="217"/>
      <c r="D207" s="191"/>
      <c r="E207" s="191"/>
      <c r="F207" s="210" t="s">
        <v>228</v>
      </c>
      <c r="G207" s="191"/>
      <c r="H207" s="311" t="s">
        <v>229</v>
      </c>
      <c r="I207" s="311"/>
      <c r="J207" s="311"/>
      <c r="K207" s="232"/>
    </row>
    <row r="208" spans="2:11" ht="15" customHeight="1">
      <c r="B208" s="211"/>
      <c r="C208" s="191"/>
      <c r="D208" s="191"/>
      <c r="E208" s="191"/>
      <c r="F208" s="210" t="s">
        <v>226</v>
      </c>
      <c r="G208" s="191"/>
      <c r="H208" s="311" t="s">
        <v>392</v>
      </c>
      <c r="I208" s="311"/>
      <c r="J208" s="311"/>
      <c r="K208" s="232"/>
    </row>
    <row r="209" spans="2:11" ht="15" customHeight="1">
      <c r="B209" s="249"/>
      <c r="C209" s="217"/>
      <c r="D209" s="217"/>
      <c r="E209" s="217"/>
      <c r="F209" s="210" t="s">
        <v>230</v>
      </c>
      <c r="G209" s="196"/>
      <c r="H209" s="310" t="s">
        <v>231</v>
      </c>
      <c r="I209" s="310"/>
      <c r="J209" s="310"/>
      <c r="K209" s="250"/>
    </row>
    <row r="210" spans="2:11" ht="15" customHeight="1">
      <c r="B210" s="249"/>
      <c r="C210" s="217"/>
      <c r="D210" s="217"/>
      <c r="E210" s="217"/>
      <c r="F210" s="210" t="s">
        <v>232</v>
      </c>
      <c r="G210" s="196"/>
      <c r="H210" s="310" t="s">
        <v>214</v>
      </c>
      <c r="I210" s="310"/>
      <c r="J210" s="310"/>
      <c r="K210" s="250"/>
    </row>
    <row r="211" spans="2:11" ht="15" customHeight="1">
      <c r="B211" s="249"/>
      <c r="C211" s="217"/>
      <c r="D211" s="217"/>
      <c r="E211" s="217"/>
      <c r="F211" s="251"/>
      <c r="G211" s="196"/>
      <c r="H211" s="252"/>
      <c r="I211" s="252"/>
      <c r="J211" s="252"/>
      <c r="K211" s="250"/>
    </row>
    <row r="212" spans="2:11" ht="15" customHeight="1">
      <c r="B212" s="249"/>
      <c r="C212" s="191" t="s">
        <v>355</v>
      </c>
      <c r="D212" s="217"/>
      <c r="E212" s="217"/>
      <c r="F212" s="210">
        <v>1</v>
      </c>
      <c r="G212" s="196"/>
      <c r="H212" s="310" t="s">
        <v>393</v>
      </c>
      <c r="I212" s="310"/>
      <c r="J212" s="310"/>
      <c r="K212" s="250"/>
    </row>
    <row r="213" spans="2:11" ht="15" customHeight="1">
      <c r="B213" s="249"/>
      <c r="C213" s="217"/>
      <c r="D213" s="217"/>
      <c r="E213" s="217"/>
      <c r="F213" s="210">
        <v>2</v>
      </c>
      <c r="G213" s="196"/>
      <c r="H213" s="310" t="s">
        <v>394</v>
      </c>
      <c r="I213" s="310"/>
      <c r="J213" s="310"/>
      <c r="K213" s="250"/>
    </row>
    <row r="214" spans="2:11" ht="15" customHeight="1">
      <c r="B214" s="249"/>
      <c r="C214" s="217"/>
      <c r="D214" s="217"/>
      <c r="E214" s="217"/>
      <c r="F214" s="210">
        <v>3</v>
      </c>
      <c r="G214" s="196"/>
      <c r="H214" s="310" t="s">
        <v>395</v>
      </c>
      <c r="I214" s="310"/>
      <c r="J214" s="310"/>
      <c r="K214" s="250"/>
    </row>
    <row r="215" spans="2:11" ht="15" customHeight="1">
      <c r="B215" s="249"/>
      <c r="C215" s="217"/>
      <c r="D215" s="217"/>
      <c r="E215" s="217"/>
      <c r="F215" s="210">
        <v>4</v>
      </c>
      <c r="G215" s="196"/>
      <c r="H215" s="310" t="s">
        <v>396</v>
      </c>
      <c r="I215" s="310"/>
      <c r="J215" s="310"/>
      <c r="K215" s="250"/>
    </row>
    <row r="216" spans="2:11" ht="12.75" customHeight="1">
      <c r="B216" s="253"/>
      <c r="C216" s="254"/>
      <c r="D216" s="254"/>
      <c r="E216" s="254"/>
      <c r="F216" s="254"/>
      <c r="G216" s="254"/>
      <c r="H216" s="254"/>
      <c r="I216" s="254"/>
      <c r="J216" s="254"/>
      <c r="K216" s="255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112 - Výměna oken - Radli...</vt:lpstr>
      <vt:lpstr>61 - Vedlejší náklady</vt:lpstr>
      <vt:lpstr>Pokyny pro vyplnění</vt:lpstr>
      <vt:lpstr>'112 - Výměna oken - Radli...'!Názvy_tisku</vt:lpstr>
      <vt:lpstr>'61 - Vedlejší náklady'!Názvy_tisku</vt:lpstr>
      <vt:lpstr>'Rekapitulace stavby'!Názvy_tisku</vt:lpstr>
      <vt:lpstr>'112 - Výměna oken - Radli...'!Oblast_tisku</vt:lpstr>
      <vt:lpstr>'61 - Vedlejší náklady'!Oblast_tisku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Lenovo-PC\Svehla</dc:creator>
  <cp:lastModifiedBy>swarzova</cp:lastModifiedBy>
  <cp:lastPrinted>2019-10-22T14:30:20Z</cp:lastPrinted>
  <dcterms:created xsi:type="dcterms:W3CDTF">2019-06-17T17:26:58Z</dcterms:created>
  <dcterms:modified xsi:type="dcterms:W3CDTF">2019-10-31T11:48:14Z</dcterms:modified>
</cp:coreProperties>
</file>