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Tel-chapl - Oprava tělocv..." sheetId="2" r:id="rId2"/>
  </sheets>
  <definedNames>
    <definedName name="_xlnm.Print_Area" localSheetId="0">'Rekapitulace stavby'!$D$4:$AO$76,'Rekapitulace stavby'!$C$82:$AQ$96</definedName>
    <definedName name="_xlnm._FilterDatabase" localSheetId="1" hidden="1">'Tel-chapl - Oprava tělocv...'!$C$140:$K$493</definedName>
    <definedName name="_xlnm.Print_Area" localSheetId="1">'Tel-chapl - Oprava tělocv...'!$C$4:$J$39,'Tel-chapl - Oprava tělocv...'!$C$50:$J$76,'Tel-chapl - Oprava tělocv...'!$C$82:$J$124,'Tel-chapl - Oprava tělocv...'!$C$130:$K$493</definedName>
    <definedName name="_xlnm.Print_Titles" localSheetId="0">'Rekapitulace stavby'!$92:$92</definedName>
    <definedName name="_xlnm.Print_Titles" localSheetId="1">'Tel-chapl - Oprava tělocv...'!$140:$140</definedName>
  </definedNames>
  <calcPr fullCalcOnLoad="1"/>
</workbook>
</file>

<file path=xl/sharedStrings.xml><?xml version="1.0" encoding="utf-8"?>
<sst xmlns="http://schemas.openxmlformats.org/spreadsheetml/2006/main" count="4280" uniqueCount="1011">
  <si>
    <t>Export Komplet</t>
  </si>
  <si>
    <t/>
  </si>
  <si>
    <t>2.0</t>
  </si>
  <si>
    <t>ZAMOK</t>
  </si>
  <si>
    <t>False</t>
  </si>
  <si>
    <t>{a99fe10f-3129-4443-a911-109933be36df}</t>
  </si>
  <si>
    <t>0,1</t>
  </si>
  <si>
    <t>21</t>
  </si>
  <si>
    <t>0,01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</si>
  <si>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</si>
  <si>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</si>
  <si>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</si>
  <si>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</si>
  <si>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</si>
  <si>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</si>
  <si>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Tel-chapl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</si>
  <si>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</si>
  <si>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</si>
  <si>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tělocvičny VTII - Chaplinovo náměstí</t>
  </si>
  <si>
    <t>KSO:</t>
  </si>
  <si>
    <t>CC-CZ:</t>
  </si>
  <si>
    <t>Místo:</t>
  </si>
  <si>
    <t>Praha - Hlubočepy</t>
  </si>
  <si>
    <t>Datum:</t>
  </si>
  <si>
    <t>3.12.2019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</si>
  <si>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</si>
  <si>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</si>
  <si>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</si>
  <si>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</si>
  <si>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</si>
  <si>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</si>
  <si>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</si>
  <si>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</si>
  <si>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</si>
  <si>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</si>
  <si>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</si>
  <si>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</si>
  <si>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</si>
  <si>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</si>
  <si>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</si>
  <si>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</si>
  <si>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</si>
  <si>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</si>
  <si>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</si>
  <si>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</si>
  <si>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</si>
  <si>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</si>
  <si>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</si>
  <si>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</si>
  <si>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</si>
  <si>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</si>
  <si>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</si>
  <si>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</si>
  <si>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</si>
  <si>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</si>
  <si>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</si>
  <si>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</si>
  <si>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</si>
  <si>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</si>
  <si>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</si>
  <si>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</si>
  <si>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</si>
  <si>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</si>
  <si>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</si>
  <si>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</si>
  <si>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</si>
  <si>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</si>
  <si>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</si>
  <si>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</si>
  <si>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</si>
  <si>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</si>
  <si>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</si>
  <si>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</si>
  <si>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</si>
  <si>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</si>
  <si>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</si>
  <si>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</si>
  <si>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</si>
  <si>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</si>
  <si>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</si>
  <si>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</si>
  <si>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</si>
  <si>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</si>
  <si>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</si>
  <si>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</si>
  <si>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</si>
  <si>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</si>
  <si>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</si>
  <si>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</si>
  <si>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</si>
  <si>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</si>
  <si>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</si>
  <si>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</si>
  <si>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</si>
  <si>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</si>
  <si>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</si>
  <si>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</si>
  <si>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</si>
  <si>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</si>
  <si>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</si>
  <si>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</si>
  <si>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</si>
  <si>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</si>
  <si>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</si>
  <si>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</si>
  <si>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</si>
  <si>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</si>
  <si>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</si>
  <si>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</si>
  <si>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</si>
  <si>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</si>
  <si>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</si>
  <si>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</si>
  <si>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</si>
  <si>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</si>
  <si>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</si>
  <si>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</si>
  <si>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</si>
  <si>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</si>
  <si>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</si>
  <si>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</si>
  <si>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</si>
  <si>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</si>
  <si>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</si>
  <si>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</si>
  <si>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</si>
  <si>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</si>
  <si>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</si>
  <si>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</si>
  <si>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</si>
  <si>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</si>
  <si>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</si>
  <si>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</si>
  <si>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</si>
  <si>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</si>
  <si>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</si>
  <si>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</si>
  <si>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</si>
  <si>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</si>
  <si>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317141447</t>
  </si>
  <si>
    <t>Překlad plochý z pórobetonu š 150 mm dl přes 2300 do 2500 mm</t>
  </si>
  <si>
    <t>kus</t>
  </si>
  <si>
    <t>4</t>
  </si>
  <si>
    <t>-2043026889</t>
  </si>
  <si>
    <t>317142442</t>
  </si>
  <si>
    <t>Překlad nenosný pórobetonový š 150 mm v do 250 mm na tenkovrstvou maltu dl do 1250 mm</t>
  </si>
  <si>
    <t>-844998121</t>
  </si>
  <si>
    <t>342272245</t>
  </si>
  <si>
    <t>Příčka z pórobetonových hladkých tvárnic na tenkovrstvou maltu tl 150 mm</t>
  </si>
  <si>
    <t>m2</t>
  </si>
  <si>
    <t>1567491807</t>
  </si>
  <si>
    <t>VV</t>
  </si>
  <si>
    <t>3,1*(5,6+2,8)-1*1,97-1,65*1,97</t>
  </si>
  <si>
    <t>342291112</t>
  </si>
  <si>
    <t>Ukotvení příček montážní polyuretanovou pěnou tl příčky přes 100 mm</t>
  </si>
  <si>
    <t>m</t>
  </si>
  <si>
    <t>863181091</t>
  </si>
  <si>
    <t>2,8+5,6</t>
  </si>
  <si>
    <t>5</t>
  </si>
  <si>
    <t>342291131</t>
  </si>
  <si>
    <t>Ukotvení příček k betonovým konstrukcím plochými kotvami</t>
  </si>
  <si>
    <t>-653774991</t>
  </si>
  <si>
    <t>2,8+5,6+4*3,1</t>
  </si>
  <si>
    <t>6</t>
  </si>
  <si>
    <t>Úpravy povrchů, podlahy a osazování výplní</t>
  </si>
  <si>
    <t>612131121</t>
  </si>
  <si>
    <t>Penetrační disperzní nátěr vnitřních stěn nanášený ručně</t>
  </si>
  <si>
    <t>-1083682725</t>
  </si>
  <si>
    <t>1,92*(0,15+13,6+11,88+0,73+12,24)</t>
  </si>
  <si>
    <t>7</t>
  </si>
  <si>
    <t>612142001</t>
  </si>
  <si>
    <t>Potažení vnitřních stěn sklovláknitým pletivem vtlačeným do tenkovrstvé hmoty</t>
  </si>
  <si>
    <t>1733864429</t>
  </si>
  <si>
    <t>2*(3,1*(5,6+2,8)-1*1,97-1,65*1,97)</t>
  </si>
  <si>
    <t>8</t>
  </si>
  <si>
    <t>612321141</t>
  </si>
  <si>
    <t>Vápenocementová omítka štuková dvouvrstvá vnitřních stěn nanášená ručně</t>
  </si>
  <si>
    <t>-1776015992</t>
  </si>
  <si>
    <t>9</t>
  </si>
  <si>
    <t>612325412</t>
  </si>
  <si>
    <t>Oprava vnitřní vápenocementové hladké omítky stěn v rozsahu plochy do 30%</t>
  </si>
  <si>
    <t>-493532418</t>
  </si>
  <si>
    <t>10</t>
  </si>
  <si>
    <t>613111111</t>
  </si>
  <si>
    <t>Vyspravení celoplošné cementovou maltou vnitřních sloupů betonových nebo železobetonových</t>
  </si>
  <si>
    <t>-1754128891</t>
  </si>
  <si>
    <t>1,92*(2*0,132+0,5+2*0,15+0,8)</t>
  </si>
  <si>
    <t>11</t>
  </si>
  <si>
    <t>613131121</t>
  </si>
  <si>
    <t>Penetrační disperzní nátěr vnitřních pilířů nebo sloupů nanášený ručně</t>
  </si>
  <si>
    <t>-694942436</t>
  </si>
  <si>
    <t>12</t>
  </si>
  <si>
    <t>613311131</t>
  </si>
  <si>
    <t>Potažení vnitřních pilířů nebo sloupů vápenným štukem tloušťky do 3 mm</t>
  </si>
  <si>
    <t>-178908793</t>
  </si>
  <si>
    <t>13</t>
  </si>
  <si>
    <t>632481212</t>
  </si>
  <si>
    <t>Separační vrstva z asfaltovaného pásu</t>
  </si>
  <si>
    <t>-303449404</t>
  </si>
  <si>
    <t>(2,8+5,6)*0,15</t>
  </si>
  <si>
    <t>14</t>
  </si>
  <si>
    <t>642942611</t>
  </si>
  <si>
    <t>Osazování zárubní nebo rámů dveřních kovových do 2,5 m2 na montážní pěnu</t>
  </si>
  <si>
    <t>-918849999</t>
  </si>
  <si>
    <t>M</t>
  </si>
  <si>
    <t>55331388.R</t>
  </si>
  <si>
    <t>zárubeň ocelová pro běžné zdění a porobeton 150 levá/pravá 1000</t>
  </si>
  <si>
    <t>595271227</t>
  </si>
  <si>
    <t>16</t>
  </si>
  <si>
    <t>642942721</t>
  </si>
  <si>
    <t>Osazování zárubní nebo rámů dveřních kovových do 4 m2 na montážní pěnu</t>
  </si>
  <si>
    <t>1772859024</t>
  </si>
  <si>
    <t>17</t>
  </si>
  <si>
    <t>55331427.R</t>
  </si>
  <si>
    <t>zárubeň ocelová pro běžné zdění a porobeton s drážkou 150 dvoukřídlá 1650</t>
  </si>
  <si>
    <t>-1029005212</t>
  </si>
  <si>
    <t>18</t>
  </si>
  <si>
    <t>644941112</t>
  </si>
  <si>
    <t>Osazování ventilačních mřížek velikosti do 300 x 300 mm</t>
  </si>
  <si>
    <t>-1908746037</t>
  </si>
  <si>
    <t>19</t>
  </si>
  <si>
    <t>56245601.R1</t>
  </si>
  <si>
    <t>mřížka větrací hranatá plast se síťovinou 600x300mm</t>
  </si>
  <si>
    <t>1446164873</t>
  </si>
  <si>
    <t>Ostatní konstrukce a práce, bourání</t>
  </si>
  <si>
    <t>20</t>
  </si>
  <si>
    <t>941311111</t>
  </si>
  <si>
    <t>Montáž lešení řadového modulového lehkého zatížení do 200 kg/m2 š do 0,9 m v do 10 m</t>
  </si>
  <si>
    <t>686786899</t>
  </si>
  <si>
    <t>3,5*24*2</t>
  </si>
  <si>
    <t>941311211</t>
  </si>
  <si>
    <t>Příplatek k lešení řadovému modulovému lehkému š 0,9 m v do 25 m za první a ZKD den použití</t>
  </si>
  <si>
    <t>385595335</t>
  </si>
  <si>
    <t>168*10 'Přepočtené koeficientem množství</t>
  </si>
  <si>
    <t>22</t>
  </si>
  <si>
    <t>941311811</t>
  </si>
  <si>
    <t>Demontáž lešení řadového modulového lehkého zatížení do 200 kg/m2 š do 0,9 m v do 10 m</t>
  </si>
  <si>
    <t>-1882103716</t>
  </si>
  <si>
    <t>23</t>
  </si>
  <si>
    <t>949111113</t>
  </si>
  <si>
    <t>Montáž lešení lehkého kozového trubkového v do 2,5 m</t>
  </si>
  <si>
    <t>sada</t>
  </si>
  <si>
    <t>2141277991</t>
  </si>
  <si>
    <t>2+2</t>
  </si>
  <si>
    <t>24</t>
  </si>
  <si>
    <t>949111213</t>
  </si>
  <si>
    <t>Příplatek k lešení lehkému kozovému trubkovému v do 2,5 m za první a ZKD den použití</t>
  </si>
  <si>
    <t>-840525613</t>
  </si>
  <si>
    <t>4*5</t>
  </si>
  <si>
    <t>25</t>
  </si>
  <si>
    <t>949111813</t>
  </si>
  <si>
    <t>Demontáž lešení lehkého kozového trubkového v do 2,5 m</t>
  </si>
  <si>
    <t>705785691</t>
  </si>
  <si>
    <t>26</t>
  </si>
  <si>
    <t>952901111</t>
  </si>
  <si>
    <t>Vyčištění budov bytové a občanské výstavby při výšce podlaží do 4 m</t>
  </si>
  <si>
    <t>-675506393</t>
  </si>
  <si>
    <t>7,64+16,38</t>
  </si>
  <si>
    <t>27</t>
  </si>
  <si>
    <t>952901114</t>
  </si>
  <si>
    <t>Vyčištění budov bytové a občanské výstavby při výšce podlaží přes 4 m</t>
  </si>
  <si>
    <t>1316157250</t>
  </si>
  <si>
    <t>28</t>
  </si>
  <si>
    <t>953961213</t>
  </si>
  <si>
    <t>Kotvy chemickou patronou M 12 hl 110 mm do betonu, ŽB nebo kamene s vyvrtáním otvoru</t>
  </si>
  <si>
    <t>-1500148010</t>
  </si>
  <si>
    <t>2*21+1*8+1</t>
  </si>
  <si>
    <t>29</t>
  </si>
  <si>
    <t>953961214</t>
  </si>
  <si>
    <t>Kotvy chemickou patronou M 16 hl 125 mm do betonu, ŽB nebo kamene s vyvrtáním otvoru</t>
  </si>
  <si>
    <t>-1573605967</t>
  </si>
  <si>
    <t>4*2*4</t>
  </si>
  <si>
    <t>30</t>
  </si>
  <si>
    <t>953962113</t>
  </si>
  <si>
    <t>Kotvy chemickým tmelem M 12 hl 80 mm do zdiva z plných cihel s vyvrtáním otvoru</t>
  </si>
  <si>
    <t>-1584452283</t>
  </si>
  <si>
    <t>31</t>
  </si>
  <si>
    <t>953962211</t>
  </si>
  <si>
    <t>Kotvy chemickým tmelem M 8 hl 80 mm do zdiva z děrovaných cihel s pouzdrem a vyvrtáním otvoru</t>
  </si>
  <si>
    <t>512407540</t>
  </si>
  <si>
    <t>8*4*2</t>
  </si>
  <si>
    <t>32</t>
  </si>
  <si>
    <t>953965112</t>
  </si>
  <si>
    <t>Kotevní šroub pro chemické kotvy M 8 dl 150 mm</t>
  </si>
  <si>
    <t>1110997762</t>
  </si>
  <si>
    <t>33</t>
  </si>
  <si>
    <t>953965121</t>
  </si>
  <si>
    <t>Kotevní šroub pro chemické kotvy M 12 dl 160 mm</t>
  </si>
  <si>
    <t>-630592974</t>
  </si>
  <si>
    <t>34</t>
  </si>
  <si>
    <t>953965122</t>
  </si>
  <si>
    <t>Kotevní šroub pro chemické kotvy M 12 dl 220 mm</t>
  </si>
  <si>
    <t>705211890</t>
  </si>
  <si>
    <t>35</t>
  </si>
  <si>
    <t>-940801800</t>
  </si>
  <si>
    <t>36</t>
  </si>
  <si>
    <t>965046111</t>
  </si>
  <si>
    <t>Broušení stávajících betonových podlah úběr do 3 mm</t>
  </si>
  <si>
    <t>268756847</t>
  </si>
  <si>
    <t>12*24,9</t>
  </si>
  <si>
    <t>37</t>
  </si>
  <si>
    <t>965046119</t>
  </si>
  <si>
    <t>Příplatek k broušení stávajících betonových podlah za každý další 1 mm úběru</t>
  </si>
  <si>
    <t>-1656586356</t>
  </si>
  <si>
    <t>298,8*2 'Přepočtené koeficientem množství</t>
  </si>
  <si>
    <t>38</t>
  </si>
  <si>
    <t>968062455</t>
  </si>
  <si>
    <t>Vybourání dřevěných dveřních zárubní pl do 2 m2</t>
  </si>
  <si>
    <t>1879832272</t>
  </si>
  <si>
    <t>0,9*2</t>
  </si>
  <si>
    <t>39</t>
  </si>
  <si>
    <t>968062456</t>
  </si>
  <si>
    <t>Vybourání dřevěných dveřních zárubní pl přes 2 m2</t>
  </si>
  <si>
    <t>756305611</t>
  </si>
  <si>
    <t>1,4*2</t>
  </si>
  <si>
    <t>40</t>
  </si>
  <si>
    <t>978013141</t>
  </si>
  <si>
    <t>Otlučení (osekání) vnitřní vápenné nebo vápenocementové omítky stěn v rozsahu do 30 %</t>
  </si>
  <si>
    <t>-835445990</t>
  </si>
  <si>
    <t>41</t>
  </si>
  <si>
    <t>HZS1292</t>
  </si>
  <si>
    <t>Hodinová zúčtovací sazba stavební dělník</t>
  </si>
  <si>
    <t>hod</t>
  </si>
  <si>
    <t>815193894</t>
  </si>
  <si>
    <t>P</t>
  </si>
  <si>
    <t>Poznámka k položce:
Vystěhování a zpětné nastěhování laviček a volného tělocvičného nářadí a vybavení</t>
  </si>
  <si>
    <t>2*8</t>
  </si>
  <si>
    <t>997</t>
  </si>
  <si>
    <t>Přesun sutě</t>
  </si>
  <si>
    <t>42</t>
  </si>
  <si>
    <t>997013211</t>
  </si>
  <si>
    <t>Vnitrostaveništní doprava suti a vybouraných hmot pro budovy v do 6 m ručně</t>
  </si>
  <si>
    <t>t</t>
  </si>
  <si>
    <t>440596878</t>
  </si>
  <si>
    <t>43</t>
  </si>
  <si>
    <t>997013219</t>
  </si>
  <si>
    <t>Příplatek k vnitrostaveništní dopravě suti a vybouraných hmot za zvětšenou dopravu suti ZKD 10 m</t>
  </si>
  <si>
    <t>-25305769</t>
  </si>
  <si>
    <t>19,03*20 'Přepočtené koeficientem množství</t>
  </si>
  <si>
    <t>44</t>
  </si>
  <si>
    <t>997013501</t>
  </si>
  <si>
    <t>Odvoz suti a vybouraných hmot na skládku nebo meziskládku do 1 km se složením</t>
  </si>
  <si>
    <t>68694887</t>
  </si>
  <si>
    <t>45</t>
  </si>
  <si>
    <t>997013509</t>
  </si>
  <si>
    <t>Příplatek k odvozu suti a vybouraných hmot na skládku ZKD 1 km přes 1 km</t>
  </si>
  <si>
    <t>-1503475277</t>
  </si>
  <si>
    <t>19,03*18 'Přepočtené koeficientem množství</t>
  </si>
  <si>
    <t>46</t>
  </si>
  <si>
    <t>997013831</t>
  </si>
  <si>
    <t>Poplatek za uložení na skládce (skládkovné) stavebního odpadu směsného kód odpadu 170 904</t>
  </si>
  <si>
    <t>-1709580570</t>
  </si>
  <si>
    <t>998</t>
  </si>
  <si>
    <t>Přesun hmot</t>
  </si>
  <si>
    <t>47</t>
  </si>
  <si>
    <t>998018001</t>
  </si>
  <si>
    <t>Přesun hmot ruční pro budovy v do 6 m</t>
  </si>
  <si>
    <t>-215117644</t>
  </si>
  <si>
    <t>48</t>
  </si>
  <si>
    <t>998018011</t>
  </si>
  <si>
    <t>Příplatek k ručnímu přesunu hmot pro budovy zděné za zvětšený přesun ZKD 100 m</t>
  </si>
  <si>
    <t>1916235678</t>
  </si>
  <si>
    <t>4,496*2 'Přepočtené koeficientem množství</t>
  </si>
  <si>
    <t>PSV</t>
  </si>
  <si>
    <t>Práce a dodávky PSV</t>
  </si>
  <si>
    <t>713</t>
  </si>
  <si>
    <t>Izolace tepelné</t>
  </si>
  <si>
    <t>49</t>
  </si>
  <si>
    <t>713121211</t>
  </si>
  <si>
    <t>Montáž izolace tepelné podlah volně kladenými okrajovými pásky</t>
  </si>
  <si>
    <t>-597059151</t>
  </si>
  <si>
    <t>(2,8+5,6)*2+0,15*4</t>
  </si>
  <si>
    <t>50</t>
  </si>
  <si>
    <t>63140274</t>
  </si>
  <si>
    <t>pásek okrajový izolační minerální plovoucích podlah š 120mm tl 12mm</t>
  </si>
  <si>
    <t>727765738</t>
  </si>
  <si>
    <t>17,4*1,1 'Přepočtené koeficientem množství</t>
  </si>
  <si>
    <t>51</t>
  </si>
  <si>
    <t>998713101</t>
  </si>
  <si>
    <t>Přesun hmot tonážní pro izolace tepelné v objektech v do 6 m</t>
  </si>
  <si>
    <t>-2094626677</t>
  </si>
  <si>
    <t>52</t>
  </si>
  <si>
    <t>998713192</t>
  </si>
  <si>
    <t>Příplatek k přesunu hmot tonážní 713 za zvětšený přesun do 100 m</t>
  </si>
  <si>
    <t>-306403725</t>
  </si>
  <si>
    <t>0,001*2 'Přepočtené koeficientem množství</t>
  </si>
  <si>
    <t>733</t>
  </si>
  <si>
    <t>Ústřední vytápění - rozvodné potrubí</t>
  </si>
  <si>
    <t>53</t>
  </si>
  <si>
    <t>733110806</t>
  </si>
  <si>
    <t>Demontáž potrubí ocelového závitového do DN 32</t>
  </si>
  <si>
    <t>-2145111486</t>
  </si>
  <si>
    <t>54</t>
  </si>
  <si>
    <t>733111224</t>
  </si>
  <si>
    <t>Potrubí ocelové závitové bezešvé zesílené nízkotlaké nebo středotlaké DN 20</t>
  </si>
  <si>
    <t>-387293447</t>
  </si>
  <si>
    <t>8*2*1</t>
  </si>
  <si>
    <t>55</t>
  </si>
  <si>
    <t>733890801</t>
  </si>
  <si>
    <t>Přemístění potrubí demontovaného vodorovně do 100 m v objektech výšky do 6 m</t>
  </si>
  <si>
    <t>1532255527</t>
  </si>
  <si>
    <t>56</t>
  </si>
  <si>
    <t>998733101</t>
  </si>
  <si>
    <t>Přesun hmot tonážní pro rozvody potrubí v objektech v do 6 m</t>
  </si>
  <si>
    <t>2021260952</t>
  </si>
  <si>
    <t>57</t>
  </si>
  <si>
    <t>998733181</t>
  </si>
  <si>
    <t>Příplatek k přesunu hmot tonážní 733 prováděný bez použití mechanizace</t>
  </si>
  <si>
    <t>-2012751086</t>
  </si>
  <si>
    <t>58</t>
  </si>
  <si>
    <t>998733193</t>
  </si>
  <si>
    <t>Příplatek k přesunu hmot tonážní 733 za zvětšený přesun do 500 m</t>
  </si>
  <si>
    <t>-1774417014</t>
  </si>
  <si>
    <t>734</t>
  </si>
  <si>
    <t>Ústřední vytápění - armatury</t>
  </si>
  <si>
    <t>59</t>
  </si>
  <si>
    <t>734200812</t>
  </si>
  <si>
    <t>Demontáž armatury závitové s jedním závitem do G 1</t>
  </si>
  <si>
    <t>265544416</t>
  </si>
  <si>
    <t>60</t>
  </si>
  <si>
    <t>734221536</t>
  </si>
  <si>
    <t>Ventil závitový termostatický rohový dvouregulační G 1/2 PN 16 do 110°C bez hlavice ovládání</t>
  </si>
  <si>
    <t>-901378739</t>
  </si>
  <si>
    <t>61</t>
  </si>
  <si>
    <t>734221680</t>
  </si>
  <si>
    <t>Termostatická hlavice kapalinová PN 10 do 110°C s odděleným čidlem</t>
  </si>
  <si>
    <t>soubor</t>
  </si>
  <si>
    <t>1971468189</t>
  </si>
  <si>
    <t>62</t>
  </si>
  <si>
    <t>734261233</t>
  </si>
  <si>
    <t>Šroubení topenářské přímé G 1/2 PN 16 do 120°C</t>
  </si>
  <si>
    <t>-197856866</t>
  </si>
  <si>
    <t>8*2</t>
  </si>
  <si>
    <t>63</t>
  </si>
  <si>
    <t>734300822</t>
  </si>
  <si>
    <t>Rozpojení šroubení horkovodního do DN 25</t>
  </si>
  <si>
    <t>-29218563</t>
  </si>
  <si>
    <t>4*8</t>
  </si>
  <si>
    <t>64</t>
  </si>
  <si>
    <t>998734101</t>
  </si>
  <si>
    <t>Přesun hmot tonážní pro armatury v objektech v do 6 m</t>
  </si>
  <si>
    <t>2103156400</t>
  </si>
  <si>
    <t>65</t>
  </si>
  <si>
    <t>998734181</t>
  </si>
  <si>
    <t>Příplatek k přesunu hmot tonážní 734 prováděný bez použití mechanizace</t>
  </si>
  <si>
    <t>736537815</t>
  </si>
  <si>
    <t>66</t>
  </si>
  <si>
    <t>998734193</t>
  </si>
  <si>
    <t>Příplatek k přesunu hmot tonážní 734 za zvětšený přesun do 500 m</t>
  </si>
  <si>
    <t>-1468597039</t>
  </si>
  <si>
    <t>735</t>
  </si>
  <si>
    <t>Ústřední vytápění - otopná tělesa</t>
  </si>
  <si>
    <t>67</t>
  </si>
  <si>
    <t>735111810</t>
  </si>
  <si>
    <t>Demontáž otopného tělesa litinového článkového</t>
  </si>
  <si>
    <t>-769540167</t>
  </si>
  <si>
    <t>42*0,32*8</t>
  </si>
  <si>
    <t>68</t>
  </si>
  <si>
    <t>735151642.KRD</t>
  </si>
  <si>
    <t>Otopné těleso panelové třídeskové 3 přídavné přestupní plochy KORADO Radik Klasik typ 33 výška/délka 400/1800 mm výkon 3128 W</t>
  </si>
  <si>
    <t>1619306844</t>
  </si>
  <si>
    <t>69</t>
  </si>
  <si>
    <t>735890801</t>
  </si>
  <si>
    <t>Přemístění demontovaného otopného tělesa vodorovně 100 m v objektech výšky do 6 m</t>
  </si>
  <si>
    <t>-1527319925</t>
  </si>
  <si>
    <t>70</t>
  </si>
  <si>
    <t>HZS2212</t>
  </si>
  <si>
    <t>Hodinová zúčtovací sazba instalatér odborný</t>
  </si>
  <si>
    <t>-244307714</t>
  </si>
  <si>
    <t>Poznámka k položce:
Dopojení a úprava potrubí ÚT
Vypuštění, napuštění rozvodů a odzkoušení ÚT</t>
  </si>
  <si>
    <t>2*8*2</t>
  </si>
  <si>
    <t>71</t>
  </si>
  <si>
    <t>735.01.R</t>
  </si>
  <si>
    <t>Drobný a montážní materiál</t>
  </si>
  <si>
    <t>kpl.</t>
  </si>
  <si>
    <t>-2121621886</t>
  </si>
  <si>
    <t>72</t>
  </si>
  <si>
    <t>998735101</t>
  </si>
  <si>
    <t>Přesun hmot tonážní pro otopná tělesa v objektech v do 6 m</t>
  </si>
  <si>
    <t>-410427284</t>
  </si>
  <si>
    <t>73</t>
  </si>
  <si>
    <t>998735181</t>
  </si>
  <si>
    <t>Příplatek k přesunu hmot tonážní 735 prováděný bez použití mechanizace</t>
  </si>
  <si>
    <t>733125607</t>
  </si>
  <si>
    <t>74</t>
  </si>
  <si>
    <t>998735193</t>
  </si>
  <si>
    <t>Příplatek k přesunu hmot tonážní 735 za zvětšený přesun do 500 m</t>
  </si>
  <si>
    <t>2066180719</t>
  </si>
  <si>
    <t>762</t>
  </si>
  <si>
    <t>Konstrukce tesařské</t>
  </si>
  <si>
    <t>75</t>
  </si>
  <si>
    <t>762521962</t>
  </si>
  <si>
    <t>Vyřezání části podlahy z desek tvrdých plochy jednotlivě do 1 m2</t>
  </si>
  <si>
    <t>972828770</t>
  </si>
  <si>
    <t>(2,8+5,6)*2</t>
  </si>
  <si>
    <t>76</t>
  </si>
  <si>
    <t>762522812</t>
  </si>
  <si>
    <t>Demontáž podlah s polštáři z prken nebo fošen tloušťky přes 32 mm</t>
  </si>
  <si>
    <t>-1898447064</t>
  </si>
  <si>
    <t>Mezisoučet</t>
  </si>
  <si>
    <t>0,15*(2,8+5,6)</t>
  </si>
  <si>
    <t>Součet</t>
  </si>
  <si>
    <t>77</t>
  </si>
  <si>
    <t>762526110</t>
  </si>
  <si>
    <t>Položení polštáře pod podlahy při osové vzdálenosti 65 cm</t>
  </si>
  <si>
    <t>-31911919</t>
  </si>
  <si>
    <t>12*24,8+0,1*(2,8+5,6)</t>
  </si>
  <si>
    <t>298,44*2 'Přepočtené koeficientem množství</t>
  </si>
  <si>
    <t>78</t>
  </si>
  <si>
    <t>60516100</t>
  </si>
  <si>
    <t>řezivo smrkové sušené tl 30mm</t>
  </si>
  <si>
    <t>m3</t>
  </si>
  <si>
    <t>321847004</t>
  </si>
  <si>
    <t>298,440*5*0,02*0,1</t>
  </si>
  <si>
    <t>2,984*1,05 'Přepočtené koeficientem množství</t>
  </si>
  <si>
    <t>79</t>
  </si>
  <si>
    <t>60516192.R</t>
  </si>
  <si>
    <t>Dřevěný dvojnosník 60*54 mm</t>
  </si>
  <si>
    <t>-269146998</t>
  </si>
  <si>
    <t>298,44/0,75</t>
  </si>
  <si>
    <t>397,92*1,05 'Přepočtené koeficientem množství</t>
  </si>
  <si>
    <t>80</t>
  </si>
  <si>
    <t>762595001</t>
  </si>
  <si>
    <t>Spojovací prostředky pro položení dřevěných podlah a zakrytí kanálů</t>
  </si>
  <si>
    <t>474212613</t>
  </si>
  <si>
    <t>81</t>
  </si>
  <si>
    <t>998762101</t>
  </si>
  <si>
    <t>Přesun hmot tonážní pro kce tesařské v objektech v do 6 m</t>
  </si>
  <si>
    <t>-1282031412</t>
  </si>
  <si>
    <t>82</t>
  </si>
  <si>
    <t>998762181</t>
  </si>
  <si>
    <t>Příplatek k přesunu hmot tonážní 762 prováděný bez použití mechanizace</t>
  </si>
  <si>
    <t>1769011738</t>
  </si>
  <si>
    <t>83</t>
  </si>
  <si>
    <t>998762194</t>
  </si>
  <si>
    <t>Příplatek k přesunu hmot tonážní 762 za zvětšený přesun do 1000 m</t>
  </si>
  <si>
    <t>671248036</t>
  </si>
  <si>
    <t>763</t>
  </si>
  <si>
    <t>Konstrukce suché výstavby</t>
  </si>
  <si>
    <t>84</t>
  </si>
  <si>
    <t>763211811</t>
  </si>
  <si>
    <t>Demontáž sádrovláknité příčky s jednoduchou ocelovou nosnou konstrukcí opláštění jednoduché</t>
  </si>
  <si>
    <t>761501235</t>
  </si>
  <si>
    <t>(2,8*2,93+5,6*2,93-0,8*1,97-1,2*1,97)</t>
  </si>
  <si>
    <t>766</t>
  </si>
  <si>
    <t>Konstrukce truhlářské</t>
  </si>
  <si>
    <t>85</t>
  </si>
  <si>
    <t>766211200</t>
  </si>
  <si>
    <t>Montáž madel schodišťových dřevených nebo verzalitových průběžných</t>
  </si>
  <si>
    <t>1208491914</t>
  </si>
  <si>
    <t>2*24</t>
  </si>
  <si>
    <t>86</t>
  </si>
  <si>
    <t>766211811</t>
  </si>
  <si>
    <t>Demontáž schodišťového madla</t>
  </si>
  <si>
    <t>-1975880038</t>
  </si>
  <si>
    <t>24*2</t>
  </si>
  <si>
    <t>87</t>
  </si>
  <si>
    <t>766411811</t>
  </si>
  <si>
    <t>Demontáž truhlářského obložení stěn z panelů plochy do 1,5 m2</t>
  </si>
  <si>
    <t>1867045259</t>
  </si>
  <si>
    <t>Mezisoučet obklad stěny</t>
  </si>
  <si>
    <t>0,4*23,6</t>
  </si>
  <si>
    <t>Mezisoučet obklad lavičky</t>
  </si>
  <si>
    <t>88</t>
  </si>
  <si>
    <t>766411822</t>
  </si>
  <si>
    <t>Demontáž truhlářského obložení stěn podkladových roštů</t>
  </si>
  <si>
    <t>-559326999</t>
  </si>
  <si>
    <t>89</t>
  </si>
  <si>
    <t>766416231</t>
  </si>
  <si>
    <t>Montáž obložení stěn plochy přes 5 m2 panely dýhovanými do 0,60 m2</t>
  </si>
  <si>
    <t>1402906136</t>
  </si>
  <si>
    <t>2,2*(0,8+12+24,81+12,2)-1,75*2,02-1,1*2,02-1,74*2,2</t>
  </si>
  <si>
    <t>90</t>
  </si>
  <si>
    <t>62432067.R</t>
  </si>
  <si>
    <t>deska kompaktní obkladová HARO Protect Classic</t>
  </si>
  <si>
    <t>-1738490135</t>
  </si>
  <si>
    <t>99,997*1,05 'Přepočtené koeficientem množství</t>
  </si>
  <si>
    <t>91</t>
  </si>
  <si>
    <t>766417211</t>
  </si>
  <si>
    <t>Montáž obložení stěn podkladového roštu</t>
  </si>
  <si>
    <t>-220863525</t>
  </si>
  <si>
    <t>(2,2*(0,8+12+24,81+12,2)-1,75*2,02-1,1*2,02-1,74*2,2)/0,75</t>
  </si>
  <si>
    <t>((0,8+12+24,81+12,2)-1,75-1,1-1,74)*6</t>
  </si>
  <si>
    <t>92</t>
  </si>
  <si>
    <t>60516101</t>
  </si>
  <si>
    <t>řezivo smrkové sušené tl 50mm</t>
  </si>
  <si>
    <t>-125021669</t>
  </si>
  <si>
    <t>133,329*0,036*0,1</t>
  </si>
  <si>
    <t>0,48*1,1 'Přepočtené koeficientem množství</t>
  </si>
  <si>
    <t>93</t>
  </si>
  <si>
    <t>60516191.R</t>
  </si>
  <si>
    <t>Dřevěný dvojnosník 60*39 mm</t>
  </si>
  <si>
    <t>-881875120</t>
  </si>
  <si>
    <t>271,32*1,05 'Přepočtené koeficientem množství</t>
  </si>
  <si>
    <t>94</t>
  </si>
  <si>
    <t>766431811</t>
  </si>
  <si>
    <t>Demontáž truhlářského obložení sloupů a pilířů z panelů plochy do 1,5 m2</t>
  </si>
  <si>
    <t>-2022723085</t>
  </si>
  <si>
    <t>95</t>
  </si>
  <si>
    <t>766432841.R</t>
  </si>
  <si>
    <t>Demontáž dřevěného obložení laviček</t>
  </si>
  <si>
    <t>-562423347</t>
  </si>
  <si>
    <t>3*(3*5,6+5,7)</t>
  </si>
  <si>
    <t>96</t>
  </si>
  <si>
    <t>766434331</t>
  </si>
  <si>
    <t>Montáž obložení sloupů a pilířů plochy do 5 m2 panely dýhovanými do 0,60 m2</t>
  </si>
  <si>
    <t>-1454507505</t>
  </si>
  <si>
    <t>2,2*0,1*3+(0,43*2+0,4)*4*2,2</t>
  </si>
  <si>
    <t>97</t>
  </si>
  <si>
    <t>-1035474400</t>
  </si>
  <si>
    <t>11,748*1,1 'Přepočtené koeficientem množství</t>
  </si>
  <si>
    <t>98</t>
  </si>
  <si>
    <t>766496110.R</t>
  </si>
  <si>
    <t>Ukončení obložení u vstupních otvorů a ukončení obkladu stěn</t>
  </si>
  <si>
    <t>-1086040826</t>
  </si>
  <si>
    <t>2,02*4+1,75+1,1+2,2*2</t>
  </si>
  <si>
    <t>0,1*3+(0,43*2+0,4)*4</t>
  </si>
  <si>
    <t>(0,8+12+24,81+12,2)-1,75-1,1-1,74</t>
  </si>
  <si>
    <t>99</t>
  </si>
  <si>
    <t>1600956638</t>
  </si>
  <si>
    <t>65,89*0,15 'Přepočtené koeficientem množství</t>
  </si>
  <si>
    <t>100</t>
  </si>
  <si>
    <t>766660002</t>
  </si>
  <si>
    <t>Montáž dveřních křídel otvíravých jednokřídlových š přes 0,8 m do ocelové zárubně</t>
  </si>
  <si>
    <t>-247042770</t>
  </si>
  <si>
    <t>101</t>
  </si>
  <si>
    <t>61161724.R</t>
  </si>
  <si>
    <t>dveře vnitřní hladké HPL laminát plné 1křídlé 1000x1970mm RAL 1015</t>
  </si>
  <si>
    <t>-1606061725</t>
  </si>
  <si>
    <t>102</t>
  </si>
  <si>
    <t>766660012</t>
  </si>
  <si>
    <t>Montáž dveřních křídel otvíravých dvoukřídlových š přes 1,45 m do ocelové zárubně</t>
  </si>
  <si>
    <t>-1446504707</t>
  </si>
  <si>
    <t>103</t>
  </si>
  <si>
    <t>61162418.R</t>
  </si>
  <si>
    <t>dveře vnitřní hladké HPL laminát plné 2křídlé 1650x1970mm RAL 1015</t>
  </si>
  <si>
    <t>757109427</t>
  </si>
  <si>
    <t>104</t>
  </si>
  <si>
    <t>766660718</t>
  </si>
  <si>
    <t>Montáž dveřních křídel dokování stavěče křídla</t>
  </si>
  <si>
    <t>800413340</t>
  </si>
  <si>
    <t>105</t>
  </si>
  <si>
    <t>54916362</t>
  </si>
  <si>
    <t>kování dveřní stavěč dveří K501 lak</t>
  </si>
  <si>
    <t>-224063953</t>
  </si>
  <si>
    <t>106</t>
  </si>
  <si>
    <t>766660727</t>
  </si>
  <si>
    <t>Montáž dveřního kování - vrchní zástrče</t>
  </si>
  <si>
    <t>1227450607</t>
  </si>
  <si>
    <t>107</t>
  </si>
  <si>
    <t>54916340</t>
  </si>
  <si>
    <t>kování dveřní zástrč dveřová lakovaná 140/100mm</t>
  </si>
  <si>
    <t>100 kus</t>
  </si>
  <si>
    <t>-1350987413</t>
  </si>
  <si>
    <t>108</t>
  </si>
  <si>
    <t>766660728</t>
  </si>
  <si>
    <t>Montáž dveřního interiérového kování - zámku</t>
  </si>
  <si>
    <t>1851561401</t>
  </si>
  <si>
    <t>109</t>
  </si>
  <si>
    <t>54926043</t>
  </si>
  <si>
    <t>zámek stavební zadlabací vložkový 24026 s převodem levý HB</t>
  </si>
  <si>
    <t>615567478</t>
  </si>
  <si>
    <t>110</t>
  </si>
  <si>
    <t>54964150</t>
  </si>
  <si>
    <t>vložka zámková cylindrická oboustranná+4 klíče</t>
  </si>
  <si>
    <t>520277365</t>
  </si>
  <si>
    <t>111</t>
  </si>
  <si>
    <t>766660729</t>
  </si>
  <si>
    <t>Montáž dveřního interiérového kování - štítku s klikou</t>
  </si>
  <si>
    <t>4797990</t>
  </si>
  <si>
    <t>112</t>
  </si>
  <si>
    <t>54914630.R</t>
  </si>
  <si>
    <t>kování dveřní skryté klika - klika</t>
  </si>
  <si>
    <t>-901125618</t>
  </si>
  <si>
    <t>113</t>
  </si>
  <si>
    <t>766691914</t>
  </si>
  <si>
    <t>Vyvěšení nebo zavěšení dřevěných křídel dveří pl do 2 m2</t>
  </si>
  <si>
    <t>148063301</t>
  </si>
  <si>
    <t>114</t>
  </si>
  <si>
    <t>766691915</t>
  </si>
  <si>
    <t>Vyvěšení nebo zavěšení dřevěných křídel dveří pl přes 2 m2</t>
  </si>
  <si>
    <t>-1274182932</t>
  </si>
  <si>
    <t>115</t>
  </si>
  <si>
    <t>766695212</t>
  </si>
  <si>
    <t>Montáž truhlářských prahů dveří jednokřídlových šířky do 10 cm</t>
  </si>
  <si>
    <t>584690803</t>
  </si>
  <si>
    <t>116</t>
  </si>
  <si>
    <t>766695232</t>
  </si>
  <si>
    <t>Montáž truhlářských prahů dveří dvoukřídlových šířky do 10 cm</t>
  </si>
  <si>
    <t>-488936439</t>
  </si>
  <si>
    <t>117</t>
  </si>
  <si>
    <t>59054102.R</t>
  </si>
  <si>
    <t>profil přechodový Al - vyrovnávací</t>
  </si>
  <si>
    <t>801251401</t>
  </si>
  <si>
    <t>1+1,65</t>
  </si>
  <si>
    <t>118</t>
  </si>
  <si>
    <t>766699211</t>
  </si>
  <si>
    <t>Montáž truhlářských desek lavic šířky do 500 mm</t>
  </si>
  <si>
    <t>-332403786</t>
  </si>
  <si>
    <t>5,6*4*2</t>
  </si>
  <si>
    <t>Mezisoučet T1+T3</t>
  </si>
  <si>
    <t>0,118</t>
  </si>
  <si>
    <t>Mezisoučet T2+T4</t>
  </si>
  <si>
    <t>119</t>
  </si>
  <si>
    <t>60721520.R</t>
  </si>
  <si>
    <t>Kryty topení včetně sedáků na lavičky-ozn.T1+T3</t>
  </si>
  <si>
    <t>1555878115</t>
  </si>
  <si>
    <t>120</t>
  </si>
  <si>
    <t>60721521.R</t>
  </si>
  <si>
    <t>Kryty topení včetně sedáků na lavičky-ozn.T2+T4</t>
  </si>
  <si>
    <t>-156167956</t>
  </si>
  <si>
    <t>121</t>
  </si>
  <si>
    <t>HZS2122</t>
  </si>
  <si>
    <t>Hodinová zúčtovací sazba truhlář odborný</t>
  </si>
  <si>
    <t>744434276</t>
  </si>
  <si>
    <t>Poznámka k položce:
Demontáž a zpětná montáž těl.nářadí (ribstole, lavičky, set na volejbal)</t>
  </si>
  <si>
    <t>6*8</t>
  </si>
  <si>
    <t>122</t>
  </si>
  <si>
    <t>766990001.R</t>
  </si>
  <si>
    <t>Kotevní úchyty na ribstole</t>
  </si>
  <si>
    <t>-56759395</t>
  </si>
  <si>
    <t>8*4</t>
  </si>
  <si>
    <t>123</t>
  </si>
  <si>
    <t>998766101</t>
  </si>
  <si>
    <t>Přesun hmot tonážní pro konstrukce truhlářské v objektech v do 6 m</t>
  </si>
  <si>
    <t>793373620</t>
  </si>
  <si>
    <t>124</t>
  </si>
  <si>
    <t>998766181</t>
  </si>
  <si>
    <t>Příplatek k přesunu hmot tonážní 766 prováděný bez použití mechanizace</t>
  </si>
  <si>
    <t>1631684796</t>
  </si>
  <si>
    <t>125</t>
  </si>
  <si>
    <t>998766192</t>
  </si>
  <si>
    <t>Příplatek k přesunu hmot tonážní 766 za zvětšený přesun do 100 m</t>
  </si>
  <si>
    <t>870998775</t>
  </si>
  <si>
    <t>4,367*2 'Přepočtené koeficientem množství</t>
  </si>
  <si>
    <t>767</t>
  </si>
  <si>
    <t>Konstrukce zámečnické</t>
  </si>
  <si>
    <t>126</t>
  </si>
  <si>
    <t>767691823</t>
  </si>
  <si>
    <t>Vyvěšení nebo zavěšení kovových křídel dveří přes 2 m2</t>
  </si>
  <si>
    <t>295238034</t>
  </si>
  <si>
    <t>127</t>
  </si>
  <si>
    <t>767995111</t>
  </si>
  <si>
    <t>Montáž atypických zámečnických konstrukcí hmotnosti do 5 kg</t>
  </si>
  <si>
    <t>kg</t>
  </si>
  <si>
    <t>-281036055</t>
  </si>
  <si>
    <t>3,06*21+3,08*8+3,06+0,05175*48+0,029*48+1,131*24</t>
  </si>
  <si>
    <t>128</t>
  </si>
  <si>
    <t>767995112</t>
  </si>
  <si>
    <t>Montáž atypických zámečnických konstrukcí hmotnosti do 10 kg</t>
  </si>
  <si>
    <t>-191125358</t>
  </si>
  <si>
    <t>5,796*20</t>
  </si>
  <si>
    <t>129</t>
  </si>
  <si>
    <t>767995113</t>
  </si>
  <si>
    <t>Montáž atypických zámečnických konstrukcí hmotnosti do 20 kg</t>
  </si>
  <si>
    <t>269995029</t>
  </si>
  <si>
    <t>11,34*4</t>
  </si>
  <si>
    <t>130</t>
  </si>
  <si>
    <t>767995115</t>
  </si>
  <si>
    <t>Montáž atypických zámečnických konstrukcí hmotnosti do 100 kg</t>
  </si>
  <si>
    <t>1204396803</t>
  </si>
  <si>
    <t>61,024*16+98,877*4</t>
  </si>
  <si>
    <t>131</t>
  </si>
  <si>
    <t>767.01.R</t>
  </si>
  <si>
    <t>Posuvný rám na okna včetně zink. a práškové barvy -ozn.Z4</t>
  </si>
  <si>
    <t>1327825548</t>
  </si>
  <si>
    <t>132</t>
  </si>
  <si>
    <t>767.02.R</t>
  </si>
  <si>
    <t xml:space="preserve">Zámek pro posuvný rám na okna vč.vložky na spol. klíč včetně zink. a práškové barvy </t>
  </si>
  <si>
    <t>-251098328</t>
  </si>
  <si>
    <t>133</t>
  </si>
  <si>
    <t>767.03.R</t>
  </si>
  <si>
    <t>Podélný nosník I140 včetně kotev.patek - zinkování a prášková barva</t>
  </si>
  <si>
    <t>-699170147</t>
  </si>
  <si>
    <t>134</t>
  </si>
  <si>
    <t>767.04.R</t>
  </si>
  <si>
    <t>Drobné zámečnické doplňky, komponenty pro posuv - zinkování a prášková barva</t>
  </si>
  <si>
    <t>-444381055</t>
  </si>
  <si>
    <t>20*5,8+4*0,052+48*0,029+24*1,131+4*11,34</t>
  </si>
  <si>
    <t>135</t>
  </si>
  <si>
    <t>767.05.R</t>
  </si>
  <si>
    <t>Zámečnický prvek - příčný nosníček ozn. Z1 vč. zinkování a prášková barva</t>
  </si>
  <si>
    <t>12573900</t>
  </si>
  <si>
    <t>136</t>
  </si>
  <si>
    <t>767.06.R</t>
  </si>
  <si>
    <t>Zámečnický prvek - příčný nosníček ozn. Z2 vč. zinkování a prášková barva</t>
  </si>
  <si>
    <t>-1166988237</t>
  </si>
  <si>
    <t>137</t>
  </si>
  <si>
    <t>767.07.R</t>
  </si>
  <si>
    <t>Zámečnický prvek - příčný nosníček ozn. Z3 vč. zinkování a prášková barva</t>
  </si>
  <si>
    <t>359440778</t>
  </si>
  <si>
    <t>138</t>
  </si>
  <si>
    <t>767996801</t>
  </si>
  <si>
    <t>Demontáž atypických zámečnických konstrukcí rozebráním hmotnosti jednotlivých dílů do 50 kg</t>
  </si>
  <si>
    <t>-928947061</t>
  </si>
  <si>
    <t>5,89*1,8*6</t>
  </si>
  <si>
    <t>1,376*(0,45+0,58)*21</t>
  </si>
  <si>
    <t>1,376*4*(3*5,6+5,7)</t>
  </si>
  <si>
    <t>1,376*0,55*21*2</t>
  </si>
  <si>
    <t>139</t>
  </si>
  <si>
    <t>767996803</t>
  </si>
  <si>
    <t>Demontáž atypických zámečnických konstrukcí rozebráním hmotnosti jednotlivých dílů do 250 kg</t>
  </si>
  <si>
    <t>-1409913346</t>
  </si>
  <si>
    <t>1,475*30*2,4*3+31*1,475*2,4</t>
  </si>
  <si>
    <t>2,52*7*2,4*4</t>
  </si>
  <si>
    <t>(5,6*3+5,7)*1,832*2</t>
  </si>
  <si>
    <t>2,52*2*(5,6*3+5,7)</t>
  </si>
  <si>
    <t>140</t>
  </si>
  <si>
    <t>HZS2132</t>
  </si>
  <si>
    <t>Hodinová zúčtovací sazba zámečník odborný</t>
  </si>
  <si>
    <t>1633771577</t>
  </si>
  <si>
    <t>Poznámka k položce:
Demontáž, zpětná montáž a prodložení tyčí na šplh</t>
  </si>
  <si>
    <t>141</t>
  </si>
  <si>
    <t>767990001.R</t>
  </si>
  <si>
    <t>Drobný a pomocný materiál</t>
  </si>
  <si>
    <t>263462838</t>
  </si>
  <si>
    <t>142</t>
  </si>
  <si>
    <t>998767101</t>
  </si>
  <si>
    <t>Přesun hmot tonážní pro zámečnické konstrukce v objektech v do 6 m</t>
  </si>
  <si>
    <t>663298538</t>
  </si>
  <si>
    <t>143</t>
  </si>
  <si>
    <t>998767181</t>
  </si>
  <si>
    <t>Příplatek k přesunu hmot tonážní 767 prováděný bez použití mechanizace</t>
  </si>
  <si>
    <t>-313530126</t>
  </si>
  <si>
    <t>144</t>
  </si>
  <si>
    <t>998767192</t>
  </si>
  <si>
    <t>Příplatek k přesunu hmot tonážní 767 za zvětšený přesun do 100 m</t>
  </si>
  <si>
    <t>1882017097</t>
  </si>
  <si>
    <t>2,75*2 'Přepočtené koeficientem množství</t>
  </si>
  <si>
    <t>771</t>
  </si>
  <si>
    <t>Podlahy z dlaždic</t>
  </si>
  <si>
    <t>145</t>
  </si>
  <si>
    <t>771121011</t>
  </si>
  <si>
    <t>Nátěr penetrační na podlahu</t>
  </si>
  <si>
    <t>2084434888</t>
  </si>
  <si>
    <t>146</t>
  </si>
  <si>
    <t>771151023.LSS</t>
  </si>
  <si>
    <t>Samonivelační stěrka podlah pevnosti 40 MPa tl 8 mm LE 40 DINO</t>
  </si>
  <si>
    <t>-1812500034</t>
  </si>
  <si>
    <t>147</t>
  </si>
  <si>
    <t>998771101</t>
  </si>
  <si>
    <t>Přesun hmot tonážní pro podlahy z dlaždic v objektech v do 6 m</t>
  </si>
  <si>
    <t>2147113104</t>
  </si>
  <si>
    <t>148</t>
  </si>
  <si>
    <t>998771181</t>
  </si>
  <si>
    <t>Příplatek k přesunu hmot tonážní 771 prováděný bez použití mechanizace</t>
  </si>
  <si>
    <t>-198451149</t>
  </si>
  <si>
    <t>149</t>
  </si>
  <si>
    <t>998771192</t>
  </si>
  <si>
    <t>Příplatek k přesunu hmot tonážní 771 za zvětšený přesun do 100 m</t>
  </si>
  <si>
    <t>1319201248</t>
  </si>
  <si>
    <t>4,153*2 'Přepočtené koeficientem množství</t>
  </si>
  <si>
    <t>775</t>
  </si>
  <si>
    <t>Podlahy skládané</t>
  </si>
  <si>
    <t>150</t>
  </si>
  <si>
    <t>775541111</t>
  </si>
  <si>
    <t>Montáž podlah plovoucích z lamel dýhovaných a laminovaných lepených v drážce š dílce do 150 mm</t>
  </si>
  <si>
    <t>-1147069102</t>
  </si>
  <si>
    <t>151</t>
  </si>
  <si>
    <t>62432099.R</t>
  </si>
  <si>
    <t>Parketová podlaha - sport.pružný systém</t>
  </si>
  <si>
    <t>549445875</t>
  </si>
  <si>
    <t>298,44*1,05 'Přepočtené koeficientem množství</t>
  </si>
  <si>
    <t>152</t>
  </si>
  <si>
    <t>775591195</t>
  </si>
  <si>
    <t>Montáž parozábrany bez samolepícího proužku pro plovoucí podlahy</t>
  </si>
  <si>
    <t>-1933100426</t>
  </si>
  <si>
    <t>153</t>
  </si>
  <si>
    <t>28343111</t>
  </si>
  <si>
    <t>fólie PE nevyztužená pro parotěsnou vrstvu podlah, stěn, stropů a střech nad 200 g/m2</t>
  </si>
  <si>
    <t>1407458086</t>
  </si>
  <si>
    <t>298,44*1,15 'Přepočtené koeficientem množství</t>
  </si>
  <si>
    <t>154</t>
  </si>
  <si>
    <t>998775101</t>
  </si>
  <si>
    <t>Přesun hmot tonážní pro podlahy dřevěné v objektech v do 6 m</t>
  </si>
  <si>
    <t>-410462437</t>
  </si>
  <si>
    <t>155</t>
  </si>
  <si>
    <t>998775181</t>
  </si>
  <si>
    <t>Příplatek k přesunu hmot tonážní 775 prováděný bez použití mechanizace</t>
  </si>
  <si>
    <t>-567196331</t>
  </si>
  <si>
    <t>156</t>
  </si>
  <si>
    <t>998775192</t>
  </si>
  <si>
    <t>Příplatek k přesunu hmot tonážní 775 za zvětšený přesun do 100 m</t>
  </si>
  <si>
    <t>427599910</t>
  </si>
  <si>
    <t>17,445*2 'Přepočtené koeficientem množství</t>
  </si>
  <si>
    <t>783</t>
  </si>
  <si>
    <t>Dokončovací práce - nátěry</t>
  </si>
  <si>
    <t>157</t>
  </si>
  <si>
    <t>783101203</t>
  </si>
  <si>
    <t>Jemné obroušení podkladu truhlářských konstrukcí před provedením nátěru</t>
  </si>
  <si>
    <t>597184119</t>
  </si>
  <si>
    <t>158</t>
  </si>
  <si>
    <t>783106805</t>
  </si>
  <si>
    <t>Odstranění nátěrů z truhlářských konstrukcí opálením</t>
  </si>
  <si>
    <t>-1550426425</t>
  </si>
  <si>
    <t>48,000*3,14*0,075</t>
  </si>
  <si>
    <t>159</t>
  </si>
  <si>
    <t>783113101</t>
  </si>
  <si>
    <t>Jednonásobný napouštěcí syntetický nátěr truhlářských konstrukcí</t>
  </si>
  <si>
    <t>-1806975278</t>
  </si>
  <si>
    <t>160</t>
  </si>
  <si>
    <t>783114101</t>
  </si>
  <si>
    <t>Základní jednonásobný syntetický nátěr truhlářských konstrukcí</t>
  </si>
  <si>
    <t>-456542488</t>
  </si>
  <si>
    <t>161</t>
  </si>
  <si>
    <t>783117101</t>
  </si>
  <si>
    <t>Krycí jednonásobný syntetický nátěr truhlářských konstrukcí</t>
  </si>
  <si>
    <t>-388148420</t>
  </si>
  <si>
    <t>162</t>
  </si>
  <si>
    <t>783122121</t>
  </si>
  <si>
    <t>Lokální tmelení truhlářských konstrukcí včetně přebroušení disperzním tmelem plochy do 50%</t>
  </si>
  <si>
    <t>-1159457594</t>
  </si>
  <si>
    <t>163</t>
  </si>
  <si>
    <t>783306805</t>
  </si>
  <si>
    <t>Odstranění nátěru ze zámečnických konstrukcí opálením</t>
  </si>
  <si>
    <t>-1323279440</t>
  </si>
  <si>
    <t>0,25*(2,25*2+1,7)</t>
  </si>
  <si>
    <t>2,35*1,7*2</t>
  </si>
  <si>
    <t>Mezisoučet dveře</t>
  </si>
  <si>
    <t>(4*0,05+2*0,1)*(2*1,2+3,3)*2+3*2*1,7*(0,02+0,04)*2</t>
  </si>
  <si>
    <t>Mezisoučet šplh</t>
  </si>
  <si>
    <t>((4*0,045+2*0,8)*2*1,0+0,3*2,1*2+2*1,7*(0,02+0,04)*2)*2</t>
  </si>
  <si>
    <t>Mezisoučet koš</t>
  </si>
  <si>
    <t>((0,05+0,02)*2*24*2+240*0,95*(0,045+0,01)*2)*2</t>
  </si>
  <si>
    <t>Mezisoučet zábradlí</t>
  </si>
  <si>
    <t>164</t>
  </si>
  <si>
    <t>783314201</t>
  </si>
  <si>
    <t>Základní antikorozní jednonásobný syntetický standardní nátěr zámečnických konstrukcí</t>
  </si>
  <si>
    <t>-1806225579</t>
  </si>
  <si>
    <t>0,25*(5+5,65)</t>
  </si>
  <si>
    <t>165</t>
  </si>
  <si>
    <t>783315101</t>
  </si>
  <si>
    <t>Mezinátěr jednonásobný syntetický standardní zámečnických konstrukcí</t>
  </si>
  <si>
    <t>-146187232</t>
  </si>
  <si>
    <t>166</t>
  </si>
  <si>
    <t>783317101</t>
  </si>
  <si>
    <t>Krycí jednonásobný syntetický standardní nátěr zámečnických konstrukcí</t>
  </si>
  <si>
    <t>425273526</t>
  </si>
  <si>
    <t>167</t>
  </si>
  <si>
    <t>783322101</t>
  </si>
  <si>
    <t>Tmelení včetně přebroušení zámečnických konstrukcí disperzním tmelem</t>
  </si>
  <si>
    <t>-717221280</t>
  </si>
  <si>
    <t>168</t>
  </si>
  <si>
    <t>783614651</t>
  </si>
  <si>
    <t>Základní antikorozní jednonásobný syntetický potrubí DN do 50 mm</t>
  </si>
  <si>
    <t>1407436291</t>
  </si>
  <si>
    <t>169</t>
  </si>
  <si>
    <t>783615551</t>
  </si>
  <si>
    <t>Mezinátěr jednonásobný syntetický nátěr potrubí DN do 50 mm</t>
  </si>
  <si>
    <t>-478948420</t>
  </si>
  <si>
    <t>170</t>
  </si>
  <si>
    <t>783617611</t>
  </si>
  <si>
    <t>Krycí dvojnásobný syntetický nátěr potrubí DN do 50 mm</t>
  </si>
  <si>
    <t>1771252237</t>
  </si>
  <si>
    <t>171</t>
  </si>
  <si>
    <t>783901201</t>
  </si>
  <si>
    <t>Hrubé broušení dřevěných podlah před provedením nátěru</t>
  </si>
  <si>
    <t>-1335713921</t>
  </si>
  <si>
    <t>172</t>
  </si>
  <si>
    <t>783901203</t>
  </si>
  <si>
    <t>Jemné broušení dřevěných podlah před provedením nátěru</t>
  </si>
  <si>
    <t>775793974</t>
  </si>
  <si>
    <t>173</t>
  </si>
  <si>
    <t>783913101</t>
  </si>
  <si>
    <t>Napouštěcí jednonásobný syntetický nátěr dřevěných podlah</t>
  </si>
  <si>
    <t>594924872</t>
  </si>
  <si>
    <t>174</t>
  </si>
  <si>
    <t>783922121</t>
  </si>
  <si>
    <t>Lokální tmelení dřevěných podlah rozsahu do 50% plochy disperzním tmelem</t>
  </si>
  <si>
    <t>324564283</t>
  </si>
  <si>
    <t>175</t>
  </si>
  <si>
    <t>783928211</t>
  </si>
  <si>
    <t>Lakovací dvojnásobný akrylátový transparentní nátěr dřevěné podlahy</t>
  </si>
  <si>
    <t>119238491</t>
  </si>
  <si>
    <t>176</t>
  </si>
  <si>
    <t>783947111</t>
  </si>
  <si>
    <t>Krycí dvojnásobný polyuretanový vodou ředitelný nátěr dřevěné podlahy</t>
  </si>
  <si>
    <t>2086780568</t>
  </si>
  <si>
    <t>177</t>
  </si>
  <si>
    <t>783998213</t>
  </si>
  <si>
    <t>Příplatek k cenám lakovacího nátěru dřevěné podlahy za vodorovné značení šířky do 100 mm</t>
  </si>
  <si>
    <t>785625036</t>
  </si>
  <si>
    <t>0,1*3,*4+5,02*4+4,33*4</t>
  </si>
  <si>
    <t>10,0*2+2,5*4+1,0*4+8,62*3</t>
  </si>
  <si>
    <t>23,2*2+11,26</t>
  </si>
  <si>
    <t>18,05*2+9,1*5+0,25*4</t>
  </si>
  <si>
    <t>23,2*2+11,26+10,4*3</t>
  </si>
  <si>
    <t>5,77*4+5,65*2+20,5*2</t>
  </si>
  <si>
    <t>784</t>
  </si>
  <si>
    <t>Dokončovací práce - malby a tapety</t>
  </si>
  <si>
    <t>178</t>
  </si>
  <si>
    <t>784121001</t>
  </si>
  <si>
    <t>Oškrabání malby v mísnostech výšky do 3,80 m</t>
  </si>
  <si>
    <t>-1939890931</t>
  </si>
  <si>
    <t>3*(5,8+2,83*2+0,2)+3*(2,83+0,32+1,55+0,46+0,75+1,3+1,35)</t>
  </si>
  <si>
    <t>179</t>
  </si>
  <si>
    <t>784121011</t>
  </si>
  <si>
    <t>Rozmývání podkladu po oškrabání malby v místnostech výšky do 3,80 m</t>
  </si>
  <si>
    <t>1928050874</t>
  </si>
  <si>
    <t>180</t>
  </si>
  <si>
    <t>784181013</t>
  </si>
  <si>
    <t>Dvojnásobné pačokování v místnostech výšky do 5,00 m</t>
  </si>
  <si>
    <t>40645817</t>
  </si>
  <si>
    <t>181</t>
  </si>
  <si>
    <t>784181123</t>
  </si>
  <si>
    <t>Hloubková jednonásobná penetrace podkladu v místnostech výšky do 5,00 m</t>
  </si>
  <si>
    <t>-2123962636</t>
  </si>
  <si>
    <t>182</t>
  </si>
  <si>
    <t>784211103</t>
  </si>
  <si>
    <t>Dvojnásobné bílé malby ze směsí za mokra výborně otěruvzdorných v místnostech výšky do 5,00 m</t>
  </si>
  <si>
    <t>-188643911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</si>
</sst>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16</v>
      </c>
      <c r="BS5" s="17" t="s">
        <v>6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8</v>
      </c>
    </row>
    <row r="20" spans="2:71" s="1" customFormat="1" ht="18.45" customHeight="1">
      <c r="B20" s="21"/>
      <c r="C20" s="22"/>
      <c r="D20" s="22"/>
      <c r="E20" s="27" t="s">
        <v>27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ROUND(AG94,1)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ROUND(AZ94,1)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ROUND(AV94,1)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ROUND(BA94,1)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ROUND(AW94,1)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ROUND(BB94,1)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ROUND(BC94,1)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ROUND(BD94,1)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14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Tel-chapl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tělocvičny VTII - Chaplinovo náměstí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Praha - Hlubočepy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IF(AN8="","",AN8)</f>
        <v>3.12.2019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ROUND(AG95,1)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ROUND(AS95,1)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ROUND(AZ95,1)</f>
        <v>0</v>
      </c>
      <c r="BA94" s="114">
        <f>ROUND(BA95,1)</f>
        <v>0</v>
      </c>
      <c r="BB94" s="114">
        <f>ROUND(BB95,1)</f>
        <v>0</v>
      </c>
      <c r="BC94" s="114">
        <f>ROUND(BC95,1)</f>
        <v>0</v>
      </c>
      <c r="BD94" s="116">
        <f>ROUND(BD95,1)</f>
        <v>0</v>
      </c>
      <c r="BE94" s="6"/>
      <c r="BS94" s="117" t="s">
        <v>74</v>
      </c>
      <c r="BT94" s="117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pans="1:90" s="7" customFormat="1" ht="24.75" customHeight="1">
      <c r="A95" s="118" t="s">
        <v>78</v>
      </c>
      <c r="B95" s="119"/>
      <c r="C95" s="120"/>
      <c r="D95" s="121" t="s">
        <v>15</v>
      </c>
      <c r="E95" s="121"/>
      <c r="F95" s="121"/>
      <c r="G95" s="121"/>
      <c r="H95" s="121"/>
      <c r="I95" s="122"/>
      <c r="J95" s="121" t="s">
        <v>18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'Tel-chapl - Oprava tělocv...'!J30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79</v>
      </c>
      <c r="AR95" s="125"/>
      <c r="AS95" s="126">
        <v>0</v>
      </c>
      <c r="AT95" s="127">
        <f>ROUND(SUM(AV95:AW95),2)</f>
        <v>0</v>
      </c>
      <c r="AU95" s="128">
        <f>'Tel-chapl - Oprava tělocv...'!P141</f>
        <v>0</v>
      </c>
      <c r="AV95" s="127">
        <f>'Tel-chapl - Oprava tělocv...'!J33</f>
        <v>0</v>
      </c>
      <c r="AW95" s="127">
        <f>'Tel-chapl - Oprava tělocv...'!J34</f>
        <v>0</v>
      </c>
      <c r="AX95" s="127">
        <f>'Tel-chapl - Oprava tělocv...'!J35</f>
        <v>0</v>
      </c>
      <c r="AY95" s="127">
        <f>'Tel-chapl - Oprava tělocv...'!J36</f>
        <v>0</v>
      </c>
      <c r="AZ95" s="127">
        <f>'Tel-chapl - Oprava tělocv...'!F33</f>
        <v>0</v>
      </c>
      <c r="BA95" s="127">
        <f>'Tel-chapl - Oprava tělocv...'!F34</f>
        <v>0</v>
      </c>
      <c r="BB95" s="127">
        <f>'Tel-chapl - Oprava tělocv...'!F35</f>
        <v>0</v>
      </c>
      <c r="BC95" s="127">
        <f>'Tel-chapl - Oprava tělocv...'!F36</f>
        <v>0</v>
      </c>
      <c r="BD95" s="129">
        <f>'Tel-chapl - Oprava tělocv...'!F37</f>
        <v>0</v>
      </c>
      <c r="BE95" s="7"/>
      <c r="BT95" s="130" t="s">
        <v>80</v>
      </c>
      <c r="BU95" s="130" t="s">
        <v>81</v>
      </c>
      <c r="BV95" s="130" t="s">
        <v>76</v>
      </c>
      <c r="BW95" s="130" t="s">
        <v>5</v>
      </c>
      <c r="BX95" s="130" t="s">
        <v>77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Tel-chapl - Oprava těloc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1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82</v>
      </c>
    </row>
    <row r="4" spans="2:46" s="1" customFormat="1" ht="24.95" customHeight="1">
      <c r="B4" s="20"/>
      <c r="D4" s="135" t="s">
        <v>83</v>
      </c>
      <c r="I4" s="131"/>
      <c r="L4" s="20"/>
      <c r="M4" s="136" t="s">
        <v>11</v>
      </c>
      <c r="AT4" s="17" t="s">
        <v>4</v>
      </c>
    </row>
    <row r="5" spans="2:12" s="1" customFormat="1" ht="6.95" customHeight="1">
      <c r="B5" s="20"/>
      <c r="I5" s="131"/>
      <c r="L5" s="20"/>
    </row>
    <row r="6" spans="1:31" s="2" customFormat="1" ht="12" customHeight="1">
      <c r="A6" s="38"/>
      <c r="B6" s="44"/>
      <c r="C6" s="38"/>
      <c r="D6" s="137" t="s">
        <v>17</v>
      </c>
      <c r="E6" s="38"/>
      <c r="F6" s="38"/>
      <c r="G6" s="38"/>
      <c r="H6" s="38"/>
      <c r="I6" s="1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9" t="s">
        <v>18</v>
      </c>
      <c r="F7" s="38"/>
      <c r="G7" s="38"/>
      <c r="H7" s="38"/>
      <c r="I7" s="1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1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7" t="s">
        <v>19</v>
      </c>
      <c r="E9" s="38"/>
      <c r="F9" s="140" t="s">
        <v>1</v>
      </c>
      <c r="G9" s="38"/>
      <c r="H9" s="38"/>
      <c r="I9" s="141" t="s">
        <v>20</v>
      </c>
      <c r="J9" s="140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7" t="s">
        <v>21</v>
      </c>
      <c r="E10" s="38"/>
      <c r="F10" s="140" t="s">
        <v>22</v>
      </c>
      <c r="G10" s="38"/>
      <c r="H10" s="38"/>
      <c r="I10" s="141" t="s">
        <v>23</v>
      </c>
      <c r="J10" s="142" t="str">
        <f>'Rekapitulace stavby'!AN8</f>
        <v>3.12.2019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1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7" t="s">
        <v>25</v>
      </c>
      <c r="E12" s="38"/>
      <c r="F12" s="38"/>
      <c r="G12" s="38"/>
      <c r="H12" s="38"/>
      <c r="I12" s="141" t="s">
        <v>26</v>
      </c>
      <c r="J12" s="140" t="str">
        <f>IF('Rekapitulace stavby'!AN10="","",'Rekapitulace stavby'!AN10)</f>
        <v/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40" t="str">
        <f>IF('Rekapitulace stavby'!E11="","",'Rekapitulace stavby'!E11)</f>
        <v xml:space="preserve"> </v>
      </c>
      <c r="F13" s="38"/>
      <c r="G13" s="38"/>
      <c r="H13" s="38"/>
      <c r="I13" s="141" t="s">
        <v>28</v>
      </c>
      <c r="J13" s="140" t="str">
        <f>IF('Rekapitulace stavby'!AN11="","",'Rekapitulace stavby'!AN11)</f>
        <v/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1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7" t="s">
        <v>29</v>
      </c>
      <c r="E15" s="38"/>
      <c r="F15" s="38"/>
      <c r="G15" s="38"/>
      <c r="H15" s="38"/>
      <c r="I15" s="141" t="s">
        <v>26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40"/>
      <c r="G16" s="140"/>
      <c r="H16" s="140"/>
      <c r="I16" s="141" t="s">
        <v>28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1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7" t="s">
        <v>31</v>
      </c>
      <c r="E18" s="38"/>
      <c r="F18" s="38"/>
      <c r="G18" s="38"/>
      <c r="H18" s="38"/>
      <c r="I18" s="141" t="s">
        <v>26</v>
      </c>
      <c r="J18" s="140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0" t="str">
        <f>IF('Rekapitulace stavby'!E17="","",'Rekapitulace stavby'!E17)</f>
        <v xml:space="preserve"> </v>
      </c>
      <c r="F19" s="38"/>
      <c r="G19" s="38"/>
      <c r="H19" s="38"/>
      <c r="I19" s="141" t="s">
        <v>28</v>
      </c>
      <c r="J19" s="140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7" t="s">
        <v>33</v>
      </c>
      <c r="E21" s="38"/>
      <c r="F21" s="38"/>
      <c r="G21" s="38"/>
      <c r="H21" s="38"/>
      <c r="I21" s="141" t="s">
        <v>26</v>
      </c>
      <c r="J21" s="140" t="str">
        <f>IF('Rekapitulace stavby'!AN19="","",'Rekapitulace stavby'!AN19)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40" t="str">
        <f>IF('Rekapitulace stavby'!E20="","",'Rekapitulace stavby'!E20)</f>
        <v xml:space="preserve"> </v>
      </c>
      <c r="F22" s="38"/>
      <c r="G22" s="38"/>
      <c r="H22" s="38"/>
      <c r="I22" s="141" t="s">
        <v>28</v>
      </c>
      <c r="J22" s="140" t="str">
        <f>IF('Rekapitulace stavby'!AN20="","",'Rekapitulace stavby'!AN20)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7" t="s">
        <v>34</v>
      </c>
      <c r="E24" s="38"/>
      <c r="F24" s="38"/>
      <c r="G24" s="38"/>
      <c r="H24" s="38"/>
      <c r="I24" s="1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43"/>
      <c r="B25" s="144"/>
      <c r="C25" s="143"/>
      <c r="D25" s="143"/>
      <c r="E25" s="145" t="s">
        <v>1</v>
      </c>
      <c r="F25" s="145"/>
      <c r="G25" s="145"/>
      <c r="H25" s="145"/>
      <c r="I25" s="146"/>
      <c r="J25" s="143"/>
      <c r="K25" s="143"/>
      <c r="L25" s="147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8"/>
      <c r="E27" s="148"/>
      <c r="F27" s="148"/>
      <c r="G27" s="148"/>
      <c r="H27" s="148"/>
      <c r="I27" s="149"/>
      <c r="J27" s="148"/>
      <c r="K27" s="14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4.4" customHeight="1">
      <c r="A28" s="38"/>
      <c r="B28" s="44"/>
      <c r="C28" s="38"/>
      <c r="D28" s="140" t="s">
        <v>84</v>
      </c>
      <c r="E28" s="38"/>
      <c r="F28" s="38"/>
      <c r="G28" s="38"/>
      <c r="H28" s="38"/>
      <c r="I28" s="138"/>
      <c r="J28" s="150">
        <f>J94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14.4" customHeight="1">
      <c r="A29" s="38"/>
      <c r="B29" s="44"/>
      <c r="C29" s="38"/>
      <c r="D29" s="151" t="s">
        <v>85</v>
      </c>
      <c r="E29" s="38"/>
      <c r="F29" s="38"/>
      <c r="G29" s="38"/>
      <c r="H29" s="38"/>
      <c r="I29" s="138"/>
      <c r="J29" s="150">
        <f>J116</f>
        <v>0</v>
      </c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35</v>
      </c>
      <c r="E30" s="38"/>
      <c r="F30" s="38"/>
      <c r="G30" s="38"/>
      <c r="H30" s="38"/>
      <c r="I30" s="138"/>
      <c r="J30" s="153">
        <f>ROUND(J28+J29,1)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8"/>
      <c r="E31" s="148"/>
      <c r="F31" s="148"/>
      <c r="G31" s="148"/>
      <c r="H31" s="148"/>
      <c r="I31" s="149"/>
      <c r="J31" s="148"/>
      <c r="K31" s="14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37</v>
      </c>
      <c r="G32" s="38"/>
      <c r="H32" s="38"/>
      <c r="I32" s="155" t="s">
        <v>36</v>
      </c>
      <c r="J32" s="154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6" t="s">
        <v>39</v>
      </c>
      <c r="E33" s="137" t="s">
        <v>40</v>
      </c>
      <c r="F33" s="157">
        <f>ROUND((SUM(BE116:BE123)+SUM(BE141:BE493)),1)</f>
        <v>0</v>
      </c>
      <c r="G33" s="38"/>
      <c r="H33" s="38"/>
      <c r="I33" s="158">
        <v>0.21</v>
      </c>
      <c r="J33" s="157">
        <f>ROUND(((SUM(BE116:BE123)+SUM(BE141:BE493))*I33),1)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7" t="s">
        <v>41</v>
      </c>
      <c r="F34" s="157">
        <f>ROUND((SUM(BF116:BF123)+SUM(BF141:BF493)),1)</f>
        <v>0</v>
      </c>
      <c r="G34" s="38"/>
      <c r="H34" s="38"/>
      <c r="I34" s="158">
        <v>0.15</v>
      </c>
      <c r="J34" s="157">
        <f>ROUND(((SUM(BF116:BF123)+SUM(BF141:BF493))*I34),1)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7" t="s">
        <v>42</v>
      </c>
      <c r="F35" s="157">
        <f>ROUND((SUM(BG116:BG123)+SUM(BG141:BG493)),1)</f>
        <v>0</v>
      </c>
      <c r="G35" s="38"/>
      <c r="H35" s="38"/>
      <c r="I35" s="158">
        <v>0.21</v>
      </c>
      <c r="J35" s="157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7" t="s">
        <v>43</v>
      </c>
      <c r="F36" s="157">
        <f>ROUND((SUM(BH116:BH123)+SUM(BH141:BH493)),1)</f>
        <v>0</v>
      </c>
      <c r="G36" s="38"/>
      <c r="H36" s="38"/>
      <c r="I36" s="158">
        <v>0.15</v>
      </c>
      <c r="J36" s="157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7" t="s">
        <v>44</v>
      </c>
      <c r="F37" s="157">
        <f>ROUND((SUM(BI116:BI123)+SUM(BI141:BI493)),1)</f>
        <v>0</v>
      </c>
      <c r="G37" s="38"/>
      <c r="H37" s="38"/>
      <c r="I37" s="158">
        <v>0</v>
      </c>
      <c r="J37" s="157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9"/>
      <c r="D39" s="160" t="s">
        <v>45</v>
      </c>
      <c r="E39" s="161"/>
      <c r="F39" s="161"/>
      <c r="G39" s="162" t="s">
        <v>46</v>
      </c>
      <c r="H39" s="163" t="s">
        <v>47</v>
      </c>
      <c r="I39" s="164"/>
      <c r="J39" s="165">
        <f>SUM(J30:J37)</f>
        <v>0</v>
      </c>
      <c r="K39" s="166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1"/>
      <c r="L41" s="20"/>
    </row>
    <row r="42" spans="2:12" s="1" customFormat="1" ht="14.4" customHeight="1">
      <c r="B42" s="20"/>
      <c r="I42" s="131"/>
      <c r="L42" s="20"/>
    </row>
    <row r="43" spans="2:12" s="1" customFormat="1" ht="14.4" customHeight="1">
      <c r="B43" s="20"/>
      <c r="I43" s="131"/>
      <c r="L43" s="20"/>
    </row>
    <row r="44" spans="2:12" s="1" customFormat="1" ht="14.4" customHeight="1">
      <c r="B44" s="20"/>
      <c r="I44" s="131"/>
      <c r="L44" s="20"/>
    </row>
    <row r="45" spans="2:12" s="1" customFormat="1" ht="14.4" customHeight="1">
      <c r="B45" s="20"/>
      <c r="I45" s="131"/>
      <c r="L45" s="20"/>
    </row>
    <row r="46" spans="2:12" s="1" customFormat="1" ht="14.4" customHeight="1">
      <c r="B46" s="20"/>
      <c r="I46" s="131"/>
      <c r="L46" s="20"/>
    </row>
    <row r="47" spans="2:12" s="1" customFormat="1" ht="14.4" customHeight="1">
      <c r="B47" s="20"/>
      <c r="I47" s="131"/>
      <c r="L47" s="20"/>
    </row>
    <row r="48" spans="2:12" s="1" customFormat="1" ht="14.4" customHeight="1">
      <c r="B48" s="20"/>
      <c r="I48" s="131"/>
      <c r="L48" s="20"/>
    </row>
    <row r="49" spans="2:12" s="1" customFormat="1" ht="14.4" customHeight="1">
      <c r="B49" s="20"/>
      <c r="I49" s="131"/>
      <c r="L49" s="20"/>
    </row>
    <row r="50" spans="2:12" s="2" customFormat="1" ht="14.4" customHeight="1">
      <c r="B50" s="63"/>
      <c r="D50" s="167" t="s">
        <v>48</v>
      </c>
      <c r="E50" s="168"/>
      <c r="F50" s="168"/>
      <c r="G50" s="167" t="s">
        <v>49</v>
      </c>
      <c r="H50" s="168"/>
      <c r="I50" s="169"/>
      <c r="J50" s="168"/>
      <c r="K50" s="16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0" t="s">
        <v>50</v>
      </c>
      <c r="E61" s="171"/>
      <c r="F61" s="172" t="s">
        <v>51</v>
      </c>
      <c r="G61" s="170" t="s">
        <v>50</v>
      </c>
      <c r="H61" s="171"/>
      <c r="I61" s="173"/>
      <c r="J61" s="174" t="s">
        <v>51</v>
      </c>
      <c r="K61" s="171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7" t="s">
        <v>52</v>
      </c>
      <c r="E65" s="175"/>
      <c r="F65" s="175"/>
      <c r="G65" s="167" t="s">
        <v>53</v>
      </c>
      <c r="H65" s="175"/>
      <c r="I65" s="176"/>
      <c r="J65" s="175"/>
      <c r="K65" s="17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0" t="s">
        <v>50</v>
      </c>
      <c r="E76" s="171"/>
      <c r="F76" s="172" t="s">
        <v>51</v>
      </c>
      <c r="G76" s="170" t="s">
        <v>50</v>
      </c>
      <c r="H76" s="171"/>
      <c r="I76" s="173"/>
      <c r="J76" s="174" t="s">
        <v>51</v>
      </c>
      <c r="K76" s="171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7"/>
      <c r="C77" s="178"/>
      <c r="D77" s="178"/>
      <c r="E77" s="178"/>
      <c r="F77" s="178"/>
      <c r="G77" s="178"/>
      <c r="H77" s="178"/>
      <c r="I77" s="179"/>
      <c r="J77" s="178"/>
      <c r="K77" s="178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0"/>
      <c r="C81" s="181"/>
      <c r="D81" s="181"/>
      <c r="E81" s="181"/>
      <c r="F81" s="181"/>
      <c r="G81" s="181"/>
      <c r="H81" s="181"/>
      <c r="I81" s="182"/>
      <c r="J81" s="181"/>
      <c r="K81" s="181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86</v>
      </c>
      <c r="D82" s="40"/>
      <c r="E82" s="40"/>
      <c r="F82" s="40"/>
      <c r="G82" s="40"/>
      <c r="H82" s="40"/>
      <c r="I82" s="138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38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138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Oprava tělocvičny VTII - Chaplinovo náměstí</v>
      </c>
      <c r="F85" s="40"/>
      <c r="G85" s="40"/>
      <c r="H85" s="40"/>
      <c r="I85" s="138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138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21</v>
      </c>
      <c r="D87" s="40"/>
      <c r="E87" s="40"/>
      <c r="F87" s="27" t="str">
        <f>F10</f>
        <v>Praha - Hlubočepy</v>
      </c>
      <c r="G87" s="40"/>
      <c r="H87" s="40"/>
      <c r="I87" s="141" t="s">
        <v>23</v>
      </c>
      <c r="J87" s="79" t="str">
        <f>IF(J10="","",J10)</f>
        <v>3.12.2019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38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25</v>
      </c>
      <c r="D89" s="40"/>
      <c r="E89" s="40"/>
      <c r="F89" s="27" t="str">
        <f>E13</f>
        <v xml:space="preserve"> </v>
      </c>
      <c r="G89" s="40"/>
      <c r="H89" s="40"/>
      <c r="I89" s="141" t="s">
        <v>31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29</v>
      </c>
      <c r="D90" s="40"/>
      <c r="E90" s="40"/>
      <c r="F90" s="27" t="str">
        <f>IF(E16="","",E16)</f>
        <v>Vyplň údaj</v>
      </c>
      <c r="G90" s="40"/>
      <c r="H90" s="40"/>
      <c r="I90" s="141" t="s">
        <v>33</v>
      </c>
      <c r="J90" s="36" t="str">
        <f>E22</f>
        <v xml:space="preserve"> 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138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83" t="s">
        <v>87</v>
      </c>
      <c r="D92" s="184"/>
      <c r="E92" s="184"/>
      <c r="F92" s="184"/>
      <c r="G92" s="184"/>
      <c r="H92" s="184"/>
      <c r="I92" s="185"/>
      <c r="J92" s="186" t="s">
        <v>88</v>
      </c>
      <c r="K92" s="184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38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87" t="s">
        <v>89</v>
      </c>
      <c r="D94" s="40"/>
      <c r="E94" s="40"/>
      <c r="F94" s="40"/>
      <c r="G94" s="40"/>
      <c r="H94" s="40"/>
      <c r="I94" s="138"/>
      <c r="J94" s="110">
        <f>J141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90</v>
      </c>
    </row>
    <row r="95" spans="1:31" s="9" customFormat="1" ht="24.95" customHeight="1">
      <c r="A95" s="9"/>
      <c r="B95" s="188"/>
      <c r="C95" s="189"/>
      <c r="D95" s="190" t="s">
        <v>91</v>
      </c>
      <c r="E95" s="191"/>
      <c r="F95" s="191"/>
      <c r="G95" s="191"/>
      <c r="H95" s="191"/>
      <c r="I95" s="192"/>
      <c r="J95" s="193">
        <f>J142</f>
        <v>0</v>
      </c>
      <c r="K95" s="189"/>
      <c r="L95" s="19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5"/>
      <c r="C96" s="196"/>
      <c r="D96" s="197" t="s">
        <v>92</v>
      </c>
      <c r="E96" s="198"/>
      <c r="F96" s="198"/>
      <c r="G96" s="198"/>
      <c r="H96" s="198"/>
      <c r="I96" s="199"/>
      <c r="J96" s="200">
        <f>J143</f>
        <v>0</v>
      </c>
      <c r="K96" s="196"/>
      <c r="L96" s="20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5"/>
      <c r="C97" s="196"/>
      <c r="D97" s="197" t="s">
        <v>93</v>
      </c>
      <c r="E97" s="198"/>
      <c r="F97" s="198"/>
      <c r="G97" s="198"/>
      <c r="H97" s="198"/>
      <c r="I97" s="199"/>
      <c r="J97" s="200">
        <f>J152</f>
        <v>0</v>
      </c>
      <c r="K97" s="196"/>
      <c r="L97" s="20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5"/>
      <c r="C98" s="196"/>
      <c r="D98" s="197" t="s">
        <v>94</v>
      </c>
      <c r="E98" s="198"/>
      <c r="F98" s="198"/>
      <c r="G98" s="198"/>
      <c r="H98" s="198"/>
      <c r="I98" s="199"/>
      <c r="J98" s="200">
        <f>J175</f>
        <v>0</v>
      </c>
      <c r="K98" s="196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96"/>
      <c r="D99" s="197" t="s">
        <v>95</v>
      </c>
      <c r="E99" s="198"/>
      <c r="F99" s="198"/>
      <c r="G99" s="198"/>
      <c r="H99" s="198"/>
      <c r="I99" s="199"/>
      <c r="J99" s="200">
        <f>J214</f>
        <v>0</v>
      </c>
      <c r="K99" s="196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96"/>
      <c r="D100" s="197" t="s">
        <v>96</v>
      </c>
      <c r="E100" s="198"/>
      <c r="F100" s="198"/>
      <c r="G100" s="198"/>
      <c r="H100" s="198"/>
      <c r="I100" s="199"/>
      <c r="J100" s="200">
        <f>J222</f>
        <v>0</v>
      </c>
      <c r="K100" s="196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8"/>
      <c r="C101" s="189"/>
      <c r="D101" s="190" t="s">
        <v>97</v>
      </c>
      <c r="E101" s="191"/>
      <c r="F101" s="191"/>
      <c r="G101" s="191"/>
      <c r="H101" s="191"/>
      <c r="I101" s="192"/>
      <c r="J101" s="193">
        <f>J226</f>
        <v>0</v>
      </c>
      <c r="K101" s="189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96"/>
      <c r="D102" s="197" t="s">
        <v>98</v>
      </c>
      <c r="E102" s="198"/>
      <c r="F102" s="198"/>
      <c r="G102" s="198"/>
      <c r="H102" s="198"/>
      <c r="I102" s="199"/>
      <c r="J102" s="200">
        <f>J227</f>
        <v>0</v>
      </c>
      <c r="K102" s="196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96"/>
      <c r="D103" s="197" t="s">
        <v>99</v>
      </c>
      <c r="E103" s="198"/>
      <c r="F103" s="198"/>
      <c r="G103" s="198"/>
      <c r="H103" s="198"/>
      <c r="I103" s="199"/>
      <c r="J103" s="200">
        <f>J235</f>
        <v>0</v>
      </c>
      <c r="K103" s="196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96"/>
      <c r="D104" s="197" t="s">
        <v>100</v>
      </c>
      <c r="E104" s="198"/>
      <c r="F104" s="198"/>
      <c r="G104" s="198"/>
      <c r="H104" s="198"/>
      <c r="I104" s="199"/>
      <c r="J104" s="200">
        <f>J243</f>
        <v>0</v>
      </c>
      <c r="K104" s="196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96"/>
      <c r="D105" s="197" t="s">
        <v>101</v>
      </c>
      <c r="E105" s="198"/>
      <c r="F105" s="198"/>
      <c r="G105" s="198"/>
      <c r="H105" s="198"/>
      <c r="I105" s="199"/>
      <c r="J105" s="200">
        <f>J254</f>
        <v>0</v>
      </c>
      <c r="K105" s="196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96"/>
      <c r="D106" s="197" t="s">
        <v>102</v>
      </c>
      <c r="E106" s="198"/>
      <c r="F106" s="198"/>
      <c r="G106" s="198"/>
      <c r="H106" s="198"/>
      <c r="I106" s="199"/>
      <c r="J106" s="200">
        <f>J266</f>
        <v>0</v>
      </c>
      <c r="K106" s="196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96"/>
      <c r="D107" s="197" t="s">
        <v>103</v>
      </c>
      <c r="E107" s="198"/>
      <c r="F107" s="198"/>
      <c r="G107" s="198"/>
      <c r="H107" s="198"/>
      <c r="I107" s="199"/>
      <c r="J107" s="200">
        <f>J288</f>
        <v>0</v>
      </c>
      <c r="K107" s="196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96"/>
      <c r="D108" s="197" t="s">
        <v>104</v>
      </c>
      <c r="E108" s="198"/>
      <c r="F108" s="198"/>
      <c r="G108" s="198"/>
      <c r="H108" s="198"/>
      <c r="I108" s="199"/>
      <c r="J108" s="200">
        <f>J291</f>
        <v>0</v>
      </c>
      <c r="K108" s="196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96"/>
      <c r="D109" s="197" t="s">
        <v>105</v>
      </c>
      <c r="E109" s="198"/>
      <c r="F109" s="198"/>
      <c r="G109" s="198"/>
      <c r="H109" s="198"/>
      <c r="I109" s="199"/>
      <c r="J109" s="200">
        <f>J369</f>
        <v>0</v>
      </c>
      <c r="K109" s="196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96"/>
      <c r="D110" s="197" t="s">
        <v>106</v>
      </c>
      <c r="E110" s="198"/>
      <c r="F110" s="198"/>
      <c r="G110" s="198"/>
      <c r="H110" s="198"/>
      <c r="I110" s="199"/>
      <c r="J110" s="200">
        <f>J407</f>
        <v>0</v>
      </c>
      <c r="K110" s="196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96"/>
      <c r="D111" s="197" t="s">
        <v>107</v>
      </c>
      <c r="E111" s="198"/>
      <c r="F111" s="198"/>
      <c r="G111" s="198"/>
      <c r="H111" s="198"/>
      <c r="I111" s="199"/>
      <c r="J111" s="200">
        <f>J414</f>
        <v>0</v>
      </c>
      <c r="K111" s="196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96"/>
      <c r="D112" s="197" t="s">
        <v>108</v>
      </c>
      <c r="E112" s="198"/>
      <c r="F112" s="198"/>
      <c r="G112" s="198"/>
      <c r="H112" s="198"/>
      <c r="I112" s="199"/>
      <c r="J112" s="200">
        <f>J427</f>
        <v>0</v>
      </c>
      <c r="K112" s="196"/>
      <c r="L112" s="20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96"/>
      <c r="D113" s="197" t="s">
        <v>109</v>
      </c>
      <c r="E113" s="198"/>
      <c r="F113" s="198"/>
      <c r="G113" s="198"/>
      <c r="H113" s="198"/>
      <c r="I113" s="199"/>
      <c r="J113" s="200">
        <f>J478</f>
        <v>0</v>
      </c>
      <c r="K113" s="196"/>
      <c r="L113" s="20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8"/>
      <c r="B114" s="39"/>
      <c r="C114" s="40"/>
      <c r="D114" s="40"/>
      <c r="E114" s="40"/>
      <c r="F114" s="40"/>
      <c r="G114" s="40"/>
      <c r="H114" s="40"/>
      <c r="I114" s="138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38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9.25" customHeight="1">
      <c r="A116" s="38"/>
      <c r="B116" s="39"/>
      <c r="C116" s="187" t="s">
        <v>110</v>
      </c>
      <c r="D116" s="40"/>
      <c r="E116" s="40"/>
      <c r="F116" s="40"/>
      <c r="G116" s="40"/>
      <c r="H116" s="40"/>
      <c r="I116" s="138"/>
      <c r="J116" s="202">
        <f>ROUND(J117+J118+J119+J120+J121+J122,1)</f>
        <v>0</v>
      </c>
      <c r="K116" s="40"/>
      <c r="L116" s="63"/>
      <c r="N116" s="203" t="s">
        <v>39</v>
      </c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65" s="2" customFormat="1" ht="18" customHeight="1">
      <c r="A117" s="38"/>
      <c r="B117" s="39"/>
      <c r="C117" s="40"/>
      <c r="D117" s="204" t="s">
        <v>111</v>
      </c>
      <c r="E117" s="205"/>
      <c r="F117" s="205"/>
      <c r="G117" s="40"/>
      <c r="H117" s="40"/>
      <c r="I117" s="138"/>
      <c r="J117" s="206">
        <v>0</v>
      </c>
      <c r="K117" s="40"/>
      <c r="L117" s="207"/>
      <c r="M117" s="208"/>
      <c r="N117" s="209" t="s">
        <v>40</v>
      </c>
      <c r="O117" s="208"/>
      <c r="P117" s="208"/>
      <c r="Q117" s="208"/>
      <c r="R117" s="20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10" t="s">
        <v>112</v>
      </c>
      <c r="AZ117" s="208"/>
      <c r="BA117" s="208"/>
      <c r="BB117" s="208"/>
      <c r="BC117" s="208"/>
      <c r="BD117" s="208"/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210" t="s">
        <v>80</v>
      </c>
      <c r="BK117" s="208"/>
      <c r="BL117" s="208"/>
      <c r="BM117" s="208"/>
    </row>
    <row r="118" spans="1:65" s="2" customFormat="1" ht="18" customHeight="1">
      <c r="A118" s="38"/>
      <c r="B118" s="39"/>
      <c r="C118" s="40"/>
      <c r="D118" s="204" t="s">
        <v>113</v>
      </c>
      <c r="E118" s="205"/>
      <c r="F118" s="205"/>
      <c r="G118" s="40"/>
      <c r="H118" s="40"/>
      <c r="I118" s="138"/>
      <c r="J118" s="206">
        <v>0</v>
      </c>
      <c r="K118" s="40"/>
      <c r="L118" s="207"/>
      <c r="M118" s="208"/>
      <c r="N118" s="209" t="s">
        <v>40</v>
      </c>
      <c r="O118" s="208"/>
      <c r="P118" s="208"/>
      <c r="Q118" s="208"/>
      <c r="R118" s="20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10" t="s">
        <v>112</v>
      </c>
      <c r="AZ118" s="208"/>
      <c r="BA118" s="208"/>
      <c r="BB118" s="208"/>
      <c r="BC118" s="208"/>
      <c r="BD118" s="208"/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210" t="s">
        <v>80</v>
      </c>
      <c r="BK118" s="208"/>
      <c r="BL118" s="208"/>
      <c r="BM118" s="208"/>
    </row>
    <row r="119" spans="1:65" s="2" customFormat="1" ht="18" customHeight="1">
      <c r="A119" s="38"/>
      <c r="B119" s="39"/>
      <c r="C119" s="40"/>
      <c r="D119" s="204" t="s">
        <v>114</v>
      </c>
      <c r="E119" s="205"/>
      <c r="F119" s="205"/>
      <c r="G119" s="40"/>
      <c r="H119" s="40"/>
      <c r="I119" s="138"/>
      <c r="J119" s="206">
        <v>0</v>
      </c>
      <c r="K119" s="40"/>
      <c r="L119" s="207"/>
      <c r="M119" s="208"/>
      <c r="N119" s="209" t="s">
        <v>40</v>
      </c>
      <c r="O119" s="208"/>
      <c r="P119" s="208"/>
      <c r="Q119" s="208"/>
      <c r="R119" s="20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10" t="s">
        <v>112</v>
      </c>
      <c r="AZ119" s="208"/>
      <c r="BA119" s="208"/>
      <c r="BB119" s="208"/>
      <c r="BC119" s="208"/>
      <c r="BD119" s="208"/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210" t="s">
        <v>80</v>
      </c>
      <c r="BK119" s="208"/>
      <c r="BL119" s="208"/>
      <c r="BM119" s="208"/>
    </row>
    <row r="120" spans="1:65" s="2" customFormat="1" ht="18" customHeight="1">
      <c r="A120" s="38"/>
      <c r="B120" s="39"/>
      <c r="C120" s="40"/>
      <c r="D120" s="204" t="s">
        <v>115</v>
      </c>
      <c r="E120" s="205"/>
      <c r="F120" s="205"/>
      <c r="G120" s="40"/>
      <c r="H120" s="40"/>
      <c r="I120" s="138"/>
      <c r="J120" s="206">
        <v>0</v>
      </c>
      <c r="K120" s="40"/>
      <c r="L120" s="207"/>
      <c r="M120" s="208"/>
      <c r="N120" s="209" t="s">
        <v>40</v>
      </c>
      <c r="O120" s="208"/>
      <c r="P120" s="208"/>
      <c r="Q120" s="208"/>
      <c r="R120" s="20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10" t="s">
        <v>112</v>
      </c>
      <c r="AZ120" s="208"/>
      <c r="BA120" s="208"/>
      <c r="BB120" s="208"/>
      <c r="BC120" s="208"/>
      <c r="BD120" s="208"/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210" t="s">
        <v>80</v>
      </c>
      <c r="BK120" s="208"/>
      <c r="BL120" s="208"/>
      <c r="BM120" s="208"/>
    </row>
    <row r="121" spans="1:65" s="2" customFormat="1" ht="18" customHeight="1">
      <c r="A121" s="38"/>
      <c r="B121" s="39"/>
      <c r="C121" s="40"/>
      <c r="D121" s="204" t="s">
        <v>116</v>
      </c>
      <c r="E121" s="205"/>
      <c r="F121" s="205"/>
      <c r="G121" s="40"/>
      <c r="H121" s="40"/>
      <c r="I121" s="138"/>
      <c r="J121" s="206">
        <v>0</v>
      </c>
      <c r="K121" s="40"/>
      <c r="L121" s="207"/>
      <c r="M121" s="208"/>
      <c r="N121" s="209" t="s">
        <v>40</v>
      </c>
      <c r="O121" s="208"/>
      <c r="P121" s="208"/>
      <c r="Q121" s="208"/>
      <c r="R121" s="20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10" t="s">
        <v>112</v>
      </c>
      <c r="AZ121" s="208"/>
      <c r="BA121" s="208"/>
      <c r="BB121" s="208"/>
      <c r="BC121" s="208"/>
      <c r="BD121" s="208"/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210" t="s">
        <v>80</v>
      </c>
      <c r="BK121" s="208"/>
      <c r="BL121" s="208"/>
      <c r="BM121" s="208"/>
    </row>
    <row r="122" spans="1:65" s="2" customFormat="1" ht="18" customHeight="1">
      <c r="A122" s="38"/>
      <c r="B122" s="39"/>
      <c r="C122" s="40"/>
      <c r="D122" s="205" t="s">
        <v>117</v>
      </c>
      <c r="E122" s="40"/>
      <c r="F122" s="40"/>
      <c r="G122" s="40"/>
      <c r="H122" s="40"/>
      <c r="I122" s="138"/>
      <c r="J122" s="206">
        <f>ROUND(J28*T122,1)</f>
        <v>0</v>
      </c>
      <c r="K122" s="40"/>
      <c r="L122" s="207"/>
      <c r="M122" s="208"/>
      <c r="N122" s="209" t="s">
        <v>40</v>
      </c>
      <c r="O122" s="208"/>
      <c r="P122" s="208"/>
      <c r="Q122" s="208"/>
      <c r="R122" s="20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10" t="s">
        <v>118</v>
      </c>
      <c r="AZ122" s="208"/>
      <c r="BA122" s="208"/>
      <c r="BB122" s="208"/>
      <c r="BC122" s="208"/>
      <c r="BD122" s="208"/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210" t="s">
        <v>80</v>
      </c>
      <c r="BK122" s="208"/>
      <c r="BL122" s="208"/>
      <c r="BM122" s="208"/>
    </row>
    <row r="123" spans="1:31" s="2" customFormat="1" ht="12">
      <c r="A123" s="38"/>
      <c r="B123" s="39"/>
      <c r="C123" s="40"/>
      <c r="D123" s="40"/>
      <c r="E123" s="40"/>
      <c r="F123" s="40"/>
      <c r="G123" s="40"/>
      <c r="H123" s="40"/>
      <c r="I123" s="138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9.25" customHeight="1">
      <c r="A124" s="38"/>
      <c r="B124" s="39"/>
      <c r="C124" s="212" t="s">
        <v>119</v>
      </c>
      <c r="D124" s="184"/>
      <c r="E124" s="184"/>
      <c r="F124" s="184"/>
      <c r="G124" s="184"/>
      <c r="H124" s="184"/>
      <c r="I124" s="185"/>
      <c r="J124" s="213">
        <f>ROUND(J94+J116,1)</f>
        <v>0</v>
      </c>
      <c r="K124" s="184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66"/>
      <c r="C125" s="67"/>
      <c r="D125" s="67"/>
      <c r="E125" s="67"/>
      <c r="F125" s="67"/>
      <c r="G125" s="67"/>
      <c r="H125" s="67"/>
      <c r="I125" s="179"/>
      <c r="J125" s="67"/>
      <c r="K125" s="67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9" spans="1:31" s="2" customFormat="1" ht="6.95" customHeight="1">
      <c r="A129" s="38"/>
      <c r="B129" s="68"/>
      <c r="C129" s="69"/>
      <c r="D129" s="69"/>
      <c r="E129" s="69"/>
      <c r="F129" s="69"/>
      <c r="G129" s="69"/>
      <c r="H129" s="69"/>
      <c r="I129" s="182"/>
      <c r="J129" s="69"/>
      <c r="K129" s="69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24.95" customHeight="1">
      <c r="A130" s="38"/>
      <c r="B130" s="39"/>
      <c r="C130" s="23" t="s">
        <v>120</v>
      </c>
      <c r="D130" s="40"/>
      <c r="E130" s="40"/>
      <c r="F130" s="40"/>
      <c r="G130" s="40"/>
      <c r="H130" s="40"/>
      <c r="I130" s="138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138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17</v>
      </c>
      <c r="D132" s="40"/>
      <c r="E132" s="40"/>
      <c r="F132" s="40"/>
      <c r="G132" s="40"/>
      <c r="H132" s="40"/>
      <c r="I132" s="138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6.5" customHeight="1">
      <c r="A133" s="38"/>
      <c r="B133" s="39"/>
      <c r="C133" s="40"/>
      <c r="D133" s="40"/>
      <c r="E133" s="76" t="str">
        <f>E7</f>
        <v>Oprava tělocvičny VTII - Chaplinovo náměstí</v>
      </c>
      <c r="F133" s="40"/>
      <c r="G133" s="40"/>
      <c r="H133" s="40"/>
      <c r="I133" s="138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138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2" customHeight="1">
      <c r="A135" s="38"/>
      <c r="B135" s="39"/>
      <c r="C135" s="32" t="s">
        <v>21</v>
      </c>
      <c r="D135" s="40"/>
      <c r="E135" s="40"/>
      <c r="F135" s="27" t="str">
        <f>F10</f>
        <v>Praha - Hlubočepy</v>
      </c>
      <c r="G135" s="40"/>
      <c r="H135" s="40"/>
      <c r="I135" s="141" t="s">
        <v>23</v>
      </c>
      <c r="J135" s="79" t="str">
        <f>IF(J10="","",J10)</f>
        <v>3.12.2019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6.95" customHeight="1">
      <c r="A136" s="38"/>
      <c r="B136" s="39"/>
      <c r="C136" s="40"/>
      <c r="D136" s="40"/>
      <c r="E136" s="40"/>
      <c r="F136" s="40"/>
      <c r="G136" s="40"/>
      <c r="H136" s="40"/>
      <c r="I136" s="138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5.15" customHeight="1">
      <c r="A137" s="38"/>
      <c r="B137" s="39"/>
      <c r="C137" s="32" t="s">
        <v>25</v>
      </c>
      <c r="D137" s="40"/>
      <c r="E137" s="40"/>
      <c r="F137" s="27" t="str">
        <f>E13</f>
        <v xml:space="preserve"> </v>
      </c>
      <c r="G137" s="40"/>
      <c r="H137" s="40"/>
      <c r="I137" s="141" t="s">
        <v>31</v>
      </c>
      <c r="J137" s="36" t="str">
        <f>E19</f>
        <v xml:space="preserve"> </v>
      </c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5.15" customHeight="1">
      <c r="A138" s="38"/>
      <c r="B138" s="39"/>
      <c r="C138" s="32" t="s">
        <v>29</v>
      </c>
      <c r="D138" s="40"/>
      <c r="E138" s="40"/>
      <c r="F138" s="27" t="str">
        <f>IF(E16="","",E16)</f>
        <v>Vyplň údaj</v>
      </c>
      <c r="G138" s="40"/>
      <c r="H138" s="40"/>
      <c r="I138" s="141" t="s">
        <v>33</v>
      </c>
      <c r="J138" s="36" t="str">
        <f>E22</f>
        <v xml:space="preserve"> </v>
      </c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10.3" customHeight="1">
      <c r="A139" s="38"/>
      <c r="B139" s="39"/>
      <c r="C139" s="40"/>
      <c r="D139" s="40"/>
      <c r="E139" s="40"/>
      <c r="F139" s="40"/>
      <c r="G139" s="40"/>
      <c r="H139" s="40"/>
      <c r="I139" s="138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11" customFormat="1" ht="29.25" customHeight="1">
      <c r="A140" s="214"/>
      <c r="B140" s="215"/>
      <c r="C140" s="216" t="s">
        <v>121</v>
      </c>
      <c r="D140" s="217" t="s">
        <v>60</v>
      </c>
      <c r="E140" s="217" t="s">
        <v>56</v>
      </c>
      <c r="F140" s="217" t="s">
        <v>57</v>
      </c>
      <c r="G140" s="217" t="s">
        <v>122</v>
      </c>
      <c r="H140" s="217" t="s">
        <v>123</v>
      </c>
      <c r="I140" s="218" t="s">
        <v>124</v>
      </c>
      <c r="J140" s="219" t="s">
        <v>88</v>
      </c>
      <c r="K140" s="220" t="s">
        <v>125</v>
      </c>
      <c r="L140" s="221"/>
      <c r="M140" s="100" t="s">
        <v>1</v>
      </c>
      <c r="N140" s="101" t="s">
        <v>39</v>
      </c>
      <c r="O140" s="101" t="s">
        <v>126</v>
      </c>
      <c r="P140" s="101" t="s">
        <v>127</v>
      </c>
      <c r="Q140" s="101" t="s">
        <v>128</v>
      </c>
      <c r="R140" s="101" t="s">
        <v>129</v>
      </c>
      <c r="S140" s="101" t="s">
        <v>130</v>
      </c>
      <c r="T140" s="102" t="s">
        <v>131</v>
      </c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</row>
    <row r="141" spans="1:63" s="2" customFormat="1" ht="22.8" customHeight="1">
      <c r="A141" s="38"/>
      <c r="B141" s="39"/>
      <c r="C141" s="107" t="s">
        <v>132</v>
      </c>
      <c r="D141" s="40"/>
      <c r="E141" s="40"/>
      <c r="F141" s="40"/>
      <c r="G141" s="40"/>
      <c r="H141" s="40"/>
      <c r="I141" s="138"/>
      <c r="J141" s="222">
        <f>BK141</f>
        <v>0</v>
      </c>
      <c r="K141" s="40"/>
      <c r="L141" s="44"/>
      <c r="M141" s="103"/>
      <c r="N141" s="223"/>
      <c r="O141" s="104"/>
      <c r="P141" s="224">
        <f>P142+P226</f>
        <v>0</v>
      </c>
      <c r="Q141" s="104"/>
      <c r="R141" s="224">
        <f>R142+R226</f>
        <v>38.40746785</v>
      </c>
      <c r="S141" s="104"/>
      <c r="T141" s="225">
        <f>T142+T226</f>
        <v>19.03045495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74</v>
      </c>
      <c r="AU141" s="17" t="s">
        <v>90</v>
      </c>
      <c r="BK141" s="226">
        <f>BK142+BK226</f>
        <v>0</v>
      </c>
    </row>
    <row r="142" spans="1:63" s="12" customFormat="1" ht="25.9" customHeight="1">
      <c r="A142" s="12"/>
      <c r="B142" s="227"/>
      <c r="C142" s="228"/>
      <c r="D142" s="229" t="s">
        <v>74</v>
      </c>
      <c r="E142" s="230" t="s">
        <v>133</v>
      </c>
      <c r="F142" s="230" t="s">
        <v>134</v>
      </c>
      <c r="G142" s="228"/>
      <c r="H142" s="228"/>
      <c r="I142" s="231"/>
      <c r="J142" s="232">
        <f>BK142</f>
        <v>0</v>
      </c>
      <c r="K142" s="228"/>
      <c r="L142" s="233"/>
      <c r="M142" s="234"/>
      <c r="N142" s="235"/>
      <c r="O142" s="235"/>
      <c r="P142" s="236">
        <f>P143+P152+P175+P214+P222</f>
        <v>0</v>
      </c>
      <c r="Q142" s="235"/>
      <c r="R142" s="236">
        <f>R143+R152+R175+R214+R222</f>
        <v>4.4961842</v>
      </c>
      <c r="S142" s="235"/>
      <c r="T142" s="237">
        <f>T143+T152+T175+T214+T222</f>
        <v>1.08712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8" t="s">
        <v>80</v>
      </c>
      <c r="AT142" s="239" t="s">
        <v>74</v>
      </c>
      <c r="AU142" s="239" t="s">
        <v>75</v>
      </c>
      <c r="AY142" s="238" t="s">
        <v>135</v>
      </c>
      <c r="BK142" s="240">
        <f>BK143+BK152+BK175+BK214+BK222</f>
        <v>0</v>
      </c>
    </row>
    <row r="143" spans="1:63" s="12" customFormat="1" ht="22.8" customHeight="1">
      <c r="A143" s="12"/>
      <c r="B143" s="227"/>
      <c r="C143" s="228"/>
      <c r="D143" s="229" t="s">
        <v>74</v>
      </c>
      <c r="E143" s="241" t="s">
        <v>136</v>
      </c>
      <c r="F143" s="241" t="s">
        <v>137</v>
      </c>
      <c r="G143" s="228"/>
      <c r="H143" s="228"/>
      <c r="I143" s="231"/>
      <c r="J143" s="242">
        <f>BK143</f>
        <v>0</v>
      </c>
      <c r="K143" s="228"/>
      <c r="L143" s="233"/>
      <c r="M143" s="234"/>
      <c r="N143" s="235"/>
      <c r="O143" s="235"/>
      <c r="P143" s="236">
        <f>SUM(P144:P151)</f>
        <v>0</v>
      </c>
      <c r="Q143" s="235"/>
      <c r="R143" s="236">
        <f>SUM(R144:R151)</f>
        <v>2.235183</v>
      </c>
      <c r="S143" s="235"/>
      <c r="T143" s="237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8" t="s">
        <v>80</v>
      </c>
      <c r="AT143" s="239" t="s">
        <v>74</v>
      </c>
      <c r="AU143" s="239" t="s">
        <v>80</v>
      </c>
      <c r="AY143" s="238" t="s">
        <v>135</v>
      </c>
      <c r="BK143" s="240">
        <f>SUM(BK144:BK151)</f>
        <v>0</v>
      </c>
    </row>
    <row r="144" spans="1:65" s="2" customFormat="1" ht="16.5" customHeight="1">
      <c r="A144" s="38"/>
      <c r="B144" s="39"/>
      <c r="C144" s="243" t="s">
        <v>80</v>
      </c>
      <c r="D144" s="243" t="s">
        <v>138</v>
      </c>
      <c r="E144" s="244" t="s">
        <v>139</v>
      </c>
      <c r="F144" s="245" t="s">
        <v>140</v>
      </c>
      <c r="G144" s="246" t="s">
        <v>141</v>
      </c>
      <c r="H144" s="247">
        <v>1</v>
      </c>
      <c r="I144" s="248"/>
      <c r="J144" s="249">
        <f>ROUND(I144*H144,2)</f>
        <v>0</v>
      </c>
      <c r="K144" s="250"/>
      <c r="L144" s="44"/>
      <c r="M144" s="251" t="s">
        <v>1</v>
      </c>
      <c r="N144" s="252" t="s">
        <v>40</v>
      </c>
      <c r="O144" s="91"/>
      <c r="P144" s="253">
        <f>O144*H144</f>
        <v>0</v>
      </c>
      <c r="Q144" s="253">
        <v>0.04072</v>
      </c>
      <c r="R144" s="253">
        <f>Q144*H144</f>
        <v>0.04072</v>
      </c>
      <c r="S144" s="253">
        <v>0</v>
      </c>
      <c r="T144" s="25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5" t="s">
        <v>142</v>
      </c>
      <c r="AT144" s="255" t="s">
        <v>138</v>
      </c>
      <c r="AU144" s="255" t="s">
        <v>82</v>
      </c>
      <c r="AY144" s="17" t="s">
        <v>135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7" t="s">
        <v>80</v>
      </c>
      <c r="BK144" s="256">
        <f>ROUND(I144*H144,2)</f>
        <v>0</v>
      </c>
      <c r="BL144" s="17" t="s">
        <v>142</v>
      </c>
      <c r="BM144" s="255" t="s">
        <v>143</v>
      </c>
    </row>
    <row r="145" spans="1:65" s="2" customFormat="1" ht="16.5" customHeight="1">
      <c r="A145" s="38"/>
      <c r="B145" s="39"/>
      <c r="C145" s="243" t="s">
        <v>82</v>
      </c>
      <c r="D145" s="243" t="s">
        <v>138</v>
      </c>
      <c r="E145" s="244" t="s">
        <v>144</v>
      </c>
      <c r="F145" s="245" t="s">
        <v>145</v>
      </c>
      <c r="G145" s="246" t="s">
        <v>141</v>
      </c>
      <c r="H145" s="247">
        <v>1</v>
      </c>
      <c r="I145" s="248"/>
      <c r="J145" s="249">
        <f>ROUND(I145*H145,2)</f>
        <v>0</v>
      </c>
      <c r="K145" s="250"/>
      <c r="L145" s="44"/>
      <c r="M145" s="251" t="s">
        <v>1</v>
      </c>
      <c r="N145" s="252" t="s">
        <v>40</v>
      </c>
      <c r="O145" s="91"/>
      <c r="P145" s="253">
        <f>O145*H145</f>
        <v>0</v>
      </c>
      <c r="Q145" s="253">
        <v>0.03963</v>
      </c>
      <c r="R145" s="253">
        <f>Q145*H145</f>
        <v>0.03963</v>
      </c>
      <c r="S145" s="253">
        <v>0</v>
      </c>
      <c r="T145" s="25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5" t="s">
        <v>142</v>
      </c>
      <c r="AT145" s="255" t="s">
        <v>138</v>
      </c>
      <c r="AU145" s="255" t="s">
        <v>82</v>
      </c>
      <c r="AY145" s="17" t="s">
        <v>135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7" t="s">
        <v>80</v>
      </c>
      <c r="BK145" s="256">
        <f>ROUND(I145*H145,2)</f>
        <v>0</v>
      </c>
      <c r="BL145" s="17" t="s">
        <v>142</v>
      </c>
      <c r="BM145" s="255" t="s">
        <v>146</v>
      </c>
    </row>
    <row r="146" spans="1:65" s="2" customFormat="1" ht="16.5" customHeight="1">
      <c r="A146" s="38"/>
      <c r="B146" s="39"/>
      <c r="C146" s="243" t="s">
        <v>136</v>
      </c>
      <c r="D146" s="243" t="s">
        <v>138</v>
      </c>
      <c r="E146" s="244" t="s">
        <v>147</v>
      </c>
      <c r="F146" s="245" t="s">
        <v>148</v>
      </c>
      <c r="G146" s="246" t="s">
        <v>149</v>
      </c>
      <c r="H146" s="247">
        <v>20.82</v>
      </c>
      <c r="I146" s="248"/>
      <c r="J146" s="249">
        <f>ROUND(I146*H146,2)</f>
        <v>0</v>
      </c>
      <c r="K146" s="250"/>
      <c r="L146" s="44"/>
      <c r="M146" s="251" t="s">
        <v>1</v>
      </c>
      <c r="N146" s="252" t="s">
        <v>40</v>
      </c>
      <c r="O146" s="91"/>
      <c r="P146" s="253">
        <f>O146*H146</f>
        <v>0</v>
      </c>
      <c r="Q146" s="253">
        <v>0.10325</v>
      </c>
      <c r="R146" s="253">
        <f>Q146*H146</f>
        <v>2.1496649999999997</v>
      </c>
      <c r="S146" s="253">
        <v>0</v>
      </c>
      <c r="T146" s="25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5" t="s">
        <v>142</v>
      </c>
      <c r="AT146" s="255" t="s">
        <v>138</v>
      </c>
      <c r="AU146" s="255" t="s">
        <v>82</v>
      </c>
      <c r="AY146" s="17" t="s">
        <v>135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7" t="s">
        <v>80</v>
      </c>
      <c r="BK146" s="256">
        <f>ROUND(I146*H146,2)</f>
        <v>0</v>
      </c>
      <c r="BL146" s="17" t="s">
        <v>142</v>
      </c>
      <c r="BM146" s="255" t="s">
        <v>150</v>
      </c>
    </row>
    <row r="147" spans="1:51" s="13" customFormat="1" ht="12">
      <c r="A147" s="13"/>
      <c r="B147" s="257"/>
      <c r="C147" s="258"/>
      <c r="D147" s="259" t="s">
        <v>151</v>
      </c>
      <c r="E147" s="260" t="s">
        <v>1</v>
      </c>
      <c r="F147" s="261" t="s">
        <v>152</v>
      </c>
      <c r="G147" s="258"/>
      <c r="H147" s="262">
        <v>20.82</v>
      </c>
      <c r="I147" s="263"/>
      <c r="J147" s="258"/>
      <c r="K147" s="258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151</v>
      </c>
      <c r="AU147" s="268" t="s">
        <v>82</v>
      </c>
      <c r="AV147" s="13" t="s">
        <v>82</v>
      </c>
      <c r="AW147" s="13" t="s">
        <v>32</v>
      </c>
      <c r="AX147" s="13" t="s">
        <v>80</v>
      </c>
      <c r="AY147" s="268" t="s">
        <v>135</v>
      </c>
    </row>
    <row r="148" spans="1:65" s="2" customFormat="1" ht="16.5" customHeight="1">
      <c r="A148" s="38"/>
      <c r="B148" s="39"/>
      <c r="C148" s="243" t="s">
        <v>142</v>
      </c>
      <c r="D148" s="243" t="s">
        <v>138</v>
      </c>
      <c r="E148" s="244" t="s">
        <v>153</v>
      </c>
      <c r="F148" s="245" t="s">
        <v>154</v>
      </c>
      <c r="G148" s="246" t="s">
        <v>155</v>
      </c>
      <c r="H148" s="247">
        <v>8.4</v>
      </c>
      <c r="I148" s="248"/>
      <c r="J148" s="249">
        <f>ROUND(I148*H148,2)</f>
        <v>0</v>
      </c>
      <c r="K148" s="250"/>
      <c r="L148" s="44"/>
      <c r="M148" s="251" t="s">
        <v>1</v>
      </c>
      <c r="N148" s="252" t="s">
        <v>40</v>
      </c>
      <c r="O148" s="91"/>
      <c r="P148" s="253">
        <f>O148*H148</f>
        <v>0</v>
      </c>
      <c r="Q148" s="253">
        <v>0.00012</v>
      </c>
      <c r="R148" s="253">
        <f>Q148*H148</f>
        <v>0.001008</v>
      </c>
      <c r="S148" s="253">
        <v>0</v>
      </c>
      <c r="T148" s="25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5" t="s">
        <v>142</v>
      </c>
      <c r="AT148" s="255" t="s">
        <v>138</v>
      </c>
      <c r="AU148" s="255" t="s">
        <v>82</v>
      </c>
      <c r="AY148" s="17" t="s">
        <v>135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7" t="s">
        <v>80</v>
      </c>
      <c r="BK148" s="256">
        <f>ROUND(I148*H148,2)</f>
        <v>0</v>
      </c>
      <c r="BL148" s="17" t="s">
        <v>142</v>
      </c>
      <c r="BM148" s="255" t="s">
        <v>156</v>
      </c>
    </row>
    <row r="149" spans="1:51" s="13" customFormat="1" ht="12">
      <c r="A149" s="13"/>
      <c r="B149" s="257"/>
      <c r="C149" s="258"/>
      <c r="D149" s="259" t="s">
        <v>151</v>
      </c>
      <c r="E149" s="260" t="s">
        <v>1</v>
      </c>
      <c r="F149" s="261" t="s">
        <v>157</v>
      </c>
      <c r="G149" s="258"/>
      <c r="H149" s="262">
        <v>8.4</v>
      </c>
      <c r="I149" s="263"/>
      <c r="J149" s="258"/>
      <c r="K149" s="258"/>
      <c r="L149" s="264"/>
      <c r="M149" s="265"/>
      <c r="N149" s="266"/>
      <c r="O149" s="266"/>
      <c r="P149" s="266"/>
      <c r="Q149" s="266"/>
      <c r="R149" s="266"/>
      <c r="S149" s="266"/>
      <c r="T149" s="26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8" t="s">
        <v>151</v>
      </c>
      <c r="AU149" s="268" t="s">
        <v>82</v>
      </c>
      <c r="AV149" s="13" t="s">
        <v>82</v>
      </c>
      <c r="AW149" s="13" t="s">
        <v>32</v>
      </c>
      <c r="AX149" s="13" t="s">
        <v>80</v>
      </c>
      <c r="AY149" s="268" t="s">
        <v>135</v>
      </c>
    </row>
    <row r="150" spans="1:65" s="2" customFormat="1" ht="16.5" customHeight="1">
      <c r="A150" s="38"/>
      <c r="B150" s="39"/>
      <c r="C150" s="243" t="s">
        <v>158</v>
      </c>
      <c r="D150" s="243" t="s">
        <v>138</v>
      </c>
      <c r="E150" s="244" t="s">
        <v>159</v>
      </c>
      <c r="F150" s="245" t="s">
        <v>160</v>
      </c>
      <c r="G150" s="246" t="s">
        <v>155</v>
      </c>
      <c r="H150" s="247">
        <v>20.8</v>
      </c>
      <c r="I150" s="248"/>
      <c r="J150" s="249">
        <f>ROUND(I150*H150,2)</f>
        <v>0</v>
      </c>
      <c r="K150" s="250"/>
      <c r="L150" s="44"/>
      <c r="M150" s="251" t="s">
        <v>1</v>
      </c>
      <c r="N150" s="252" t="s">
        <v>40</v>
      </c>
      <c r="O150" s="91"/>
      <c r="P150" s="253">
        <f>O150*H150</f>
        <v>0</v>
      </c>
      <c r="Q150" s="253">
        <v>0.0002</v>
      </c>
      <c r="R150" s="253">
        <f>Q150*H150</f>
        <v>0.0041600000000000005</v>
      </c>
      <c r="S150" s="253">
        <v>0</v>
      </c>
      <c r="T150" s="25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5" t="s">
        <v>142</v>
      </c>
      <c r="AT150" s="255" t="s">
        <v>138</v>
      </c>
      <c r="AU150" s="255" t="s">
        <v>82</v>
      </c>
      <c r="AY150" s="17" t="s">
        <v>135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7" t="s">
        <v>80</v>
      </c>
      <c r="BK150" s="256">
        <f>ROUND(I150*H150,2)</f>
        <v>0</v>
      </c>
      <c r="BL150" s="17" t="s">
        <v>142</v>
      </c>
      <c r="BM150" s="255" t="s">
        <v>161</v>
      </c>
    </row>
    <row r="151" spans="1:51" s="13" customFormat="1" ht="12">
      <c r="A151" s="13"/>
      <c r="B151" s="257"/>
      <c r="C151" s="258"/>
      <c r="D151" s="259" t="s">
        <v>151</v>
      </c>
      <c r="E151" s="260" t="s">
        <v>1</v>
      </c>
      <c r="F151" s="261" t="s">
        <v>162</v>
      </c>
      <c r="G151" s="258"/>
      <c r="H151" s="262">
        <v>20.8</v>
      </c>
      <c r="I151" s="263"/>
      <c r="J151" s="258"/>
      <c r="K151" s="258"/>
      <c r="L151" s="264"/>
      <c r="M151" s="265"/>
      <c r="N151" s="266"/>
      <c r="O151" s="266"/>
      <c r="P151" s="266"/>
      <c r="Q151" s="266"/>
      <c r="R151" s="266"/>
      <c r="S151" s="266"/>
      <c r="T151" s="26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8" t="s">
        <v>151</v>
      </c>
      <c r="AU151" s="268" t="s">
        <v>82</v>
      </c>
      <c r="AV151" s="13" t="s">
        <v>82</v>
      </c>
      <c r="AW151" s="13" t="s">
        <v>32</v>
      </c>
      <c r="AX151" s="13" t="s">
        <v>80</v>
      </c>
      <c r="AY151" s="268" t="s">
        <v>135</v>
      </c>
    </row>
    <row r="152" spans="1:63" s="12" customFormat="1" ht="22.8" customHeight="1">
      <c r="A152" s="12"/>
      <c r="B152" s="227"/>
      <c r="C152" s="228"/>
      <c r="D152" s="229" t="s">
        <v>74</v>
      </c>
      <c r="E152" s="241" t="s">
        <v>163</v>
      </c>
      <c r="F152" s="241" t="s">
        <v>164</v>
      </c>
      <c r="G152" s="228"/>
      <c r="H152" s="228"/>
      <c r="I152" s="231"/>
      <c r="J152" s="242">
        <f>BK152</f>
        <v>0</v>
      </c>
      <c r="K152" s="228"/>
      <c r="L152" s="233"/>
      <c r="M152" s="234"/>
      <c r="N152" s="235"/>
      <c r="O152" s="235"/>
      <c r="P152" s="236">
        <f>SUM(P153:P174)</f>
        <v>0</v>
      </c>
      <c r="Q152" s="235"/>
      <c r="R152" s="236">
        <f>SUM(R153:R174)</f>
        <v>2.2067772</v>
      </c>
      <c r="S152" s="235"/>
      <c r="T152" s="237">
        <f>SUM(T153:T174)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8" t="s">
        <v>80</v>
      </c>
      <c r="AT152" s="239" t="s">
        <v>74</v>
      </c>
      <c r="AU152" s="239" t="s">
        <v>80</v>
      </c>
      <c r="AY152" s="238" t="s">
        <v>135</v>
      </c>
      <c r="BK152" s="240">
        <f>SUM(BK153:BK174)</f>
        <v>0</v>
      </c>
    </row>
    <row r="153" spans="1:65" s="2" customFormat="1" ht="16.5" customHeight="1">
      <c r="A153" s="38"/>
      <c r="B153" s="39"/>
      <c r="C153" s="243" t="s">
        <v>163</v>
      </c>
      <c r="D153" s="243" t="s">
        <v>138</v>
      </c>
      <c r="E153" s="244" t="s">
        <v>165</v>
      </c>
      <c r="F153" s="245" t="s">
        <v>166</v>
      </c>
      <c r="G153" s="246" t="s">
        <v>149</v>
      </c>
      <c r="H153" s="247">
        <v>74.112</v>
      </c>
      <c r="I153" s="248"/>
      <c r="J153" s="249">
        <f>ROUND(I153*H153,2)</f>
        <v>0</v>
      </c>
      <c r="K153" s="250"/>
      <c r="L153" s="44"/>
      <c r="M153" s="251" t="s">
        <v>1</v>
      </c>
      <c r="N153" s="252" t="s">
        <v>40</v>
      </c>
      <c r="O153" s="91"/>
      <c r="P153" s="253">
        <f>O153*H153</f>
        <v>0</v>
      </c>
      <c r="Q153" s="253">
        <v>0.00026</v>
      </c>
      <c r="R153" s="253">
        <f>Q153*H153</f>
        <v>0.019269119999999997</v>
      </c>
      <c r="S153" s="253">
        <v>0</v>
      </c>
      <c r="T153" s="25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5" t="s">
        <v>142</v>
      </c>
      <c r="AT153" s="255" t="s">
        <v>138</v>
      </c>
      <c r="AU153" s="255" t="s">
        <v>82</v>
      </c>
      <c r="AY153" s="17" t="s">
        <v>135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7" t="s">
        <v>80</v>
      </c>
      <c r="BK153" s="256">
        <f>ROUND(I153*H153,2)</f>
        <v>0</v>
      </c>
      <c r="BL153" s="17" t="s">
        <v>142</v>
      </c>
      <c r="BM153" s="255" t="s">
        <v>167</v>
      </c>
    </row>
    <row r="154" spans="1:51" s="13" customFormat="1" ht="12">
      <c r="A154" s="13"/>
      <c r="B154" s="257"/>
      <c r="C154" s="258"/>
      <c r="D154" s="259" t="s">
        <v>151</v>
      </c>
      <c r="E154" s="260" t="s">
        <v>1</v>
      </c>
      <c r="F154" s="261" t="s">
        <v>168</v>
      </c>
      <c r="G154" s="258"/>
      <c r="H154" s="262">
        <v>74.112</v>
      </c>
      <c r="I154" s="263"/>
      <c r="J154" s="258"/>
      <c r="K154" s="258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151</v>
      </c>
      <c r="AU154" s="268" t="s">
        <v>82</v>
      </c>
      <c r="AV154" s="13" t="s">
        <v>82</v>
      </c>
      <c r="AW154" s="13" t="s">
        <v>32</v>
      </c>
      <c r="AX154" s="13" t="s">
        <v>80</v>
      </c>
      <c r="AY154" s="268" t="s">
        <v>135</v>
      </c>
    </row>
    <row r="155" spans="1:65" s="2" customFormat="1" ht="16.5" customHeight="1">
      <c r="A155" s="38"/>
      <c r="B155" s="39"/>
      <c r="C155" s="243" t="s">
        <v>169</v>
      </c>
      <c r="D155" s="243" t="s">
        <v>138</v>
      </c>
      <c r="E155" s="244" t="s">
        <v>170</v>
      </c>
      <c r="F155" s="245" t="s">
        <v>171</v>
      </c>
      <c r="G155" s="246" t="s">
        <v>149</v>
      </c>
      <c r="H155" s="247">
        <v>41.639</v>
      </c>
      <c r="I155" s="248"/>
      <c r="J155" s="249">
        <f>ROUND(I155*H155,2)</f>
        <v>0</v>
      </c>
      <c r="K155" s="250"/>
      <c r="L155" s="44"/>
      <c r="M155" s="251" t="s">
        <v>1</v>
      </c>
      <c r="N155" s="252" t="s">
        <v>40</v>
      </c>
      <c r="O155" s="91"/>
      <c r="P155" s="253">
        <f>O155*H155</f>
        <v>0</v>
      </c>
      <c r="Q155" s="253">
        <v>0.00438</v>
      </c>
      <c r="R155" s="253">
        <f>Q155*H155</f>
        <v>0.18237882000000002</v>
      </c>
      <c r="S155" s="253">
        <v>0</v>
      </c>
      <c r="T155" s="25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5" t="s">
        <v>142</v>
      </c>
      <c r="AT155" s="255" t="s">
        <v>138</v>
      </c>
      <c r="AU155" s="255" t="s">
        <v>82</v>
      </c>
      <c r="AY155" s="17" t="s">
        <v>135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7" t="s">
        <v>80</v>
      </c>
      <c r="BK155" s="256">
        <f>ROUND(I155*H155,2)</f>
        <v>0</v>
      </c>
      <c r="BL155" s="17" t="s">
        <v>142</v>
      </c>
      <c r="BM155" s="255" t="s">
        <v>172</v>
      </c>
    </row>
    <row r="156" spans="1:51" s="13" customFormat="1" ht="12">
      <c r="A156" s="13"/>
      <c r="B156" s="257"/>
      <c r="C156" s="258"/>
      <c r="D156" s="259" t="s">
        <v>151</v>
      </c>
      <c r="E156" s="260" t="s">
        <v>1</v>
      </c>
      <c r="F156" s="261" t="s">
        <v>173</v>
      </c>
      <c r="G156" s="258"/>
      <c r="H156" s="262">
        <v>41.639</v>
      </c>
      <c r="I156" s="263"/>
      <c r="J156" s="258"/>
      <c r="K156" s="258"/>
      <c r="L156" s="264"/>
      <c r="M156" s="265"/>
      <c r="N156" s="266"/>
      <c r="O156" s="266"/>
      <c r="P156" s="266"/>
      <c r="Q156" s="266"/>
      <c r="R156" s="266"/>
      <c r="S156" s="266"/>
      <c r="T156" s="26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8" t="s">
        <v>151</v>
      </c>
      <c r="AU156" s="268" t="s">
        <v>82</v>
      </c>
      <c r="AV156" s="13" t="s">
        <v>82</v>
      </c>
      <c r="AW156" s="13" t="s">
        <v>32</v>
      </c>
      <c r="AX156" s="13" t="s">
        <v>80</v>
      </c>
      <c r="AY156" s="268" t="s">
        <v>135</v>
      </c>
    </row>
    <row r="157" spans="1:65" s="2" customFormat="1" ht="16.5" customHeight="1">
      <c r="A157" s="38"/>
      <c r="B157" s="39"/>
      <c r="C157" s="243" t="s">
        <v>174</v>
      </c>
      <c r="D157" s="243" t="s">
        <v>138</v>
      </c>
      <c r="E157" s="244" t="s">
        <v>175</v>
      </c>
      <c r="F157" s="245" t="s">
        <v>176</v>
      </c>
      <c r="G157" s="246" t="s">
        <v>149</v>
      </c>
      <c r="H157" s="247">
        <v>41.639</v>
      </c>
      <c r="I157" s="248"/>
      <c r="J157" s="249">
        <f>ROUND(I157*H157,2)</f>
        <v>0</v>
      </c>
      <c r="K157" s="250"/>
      <c r="L157" s="44"/>
      <c r="M157" s="251" t="s">
        <v>1</v>
      </c>
      <c r="N157" s="252" t="s">
        <v>40</v>
      </c>
      <c r="O157" s="91"/>
      <c r="P157" s="253">
        <f>O157*H157</f>
        <v>0</v>
      </c>
      <c r="Q157" s="253">
        <v>0.01838</v>
      </c>
      <c r="R157" s="253">
        <f>Q157*H157</f>
        <v>0.7653248200000001</v>
      </c>
      <c r="S157" s="253">
        <v>0</v>
      </c>
      <c r="T157" s="25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5" t="s">
        <v>142</v>
      </c>
      <c r="AT157" s="255" t="s">
        <v>138</v>
      </c>
      <c r="AU157" s="255" t="s">
        <v>82</v>
      </c>
      <c r="AY157" s="17" t="s">
        <v>135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7" t="s">
        <v>80</v>
      </c>
      <c r="BK157" s="256">
        <f>ROUND(I157*H157,2)</f>
        <v>0</v>
      </c>
      <c r="BL157" s="17" t="s">
        <v>142</v>
      </c>
      <c r="BM157" s="255" t="s">
        <v>177</v>
      </c>
    </row>
    <row r="158" spans="1:51" s="13" customFormat="1" ht="12">
      <c r="A158" s="13"/>
      <c r="B158" s="257"/>
      <c r="C158" s="258"/>
      <c r="D158" s="259" t="s">
        <v>151</v>
      </c>
      <c r="E158" s="260" t="s">
        <v>1</v>
      </c>
      <c r="F158" s="261" t="s">
        <v>173</v>
      </c>
      <c r="G158" s="258"/>
      <c r="H158" s="262">
        <v>41.639</v>
      </c>
      <c r="I158" s="263"/>
      <c r="J158" s="258"/>
      <c r="K158" s="258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151</v>
      </c>
      <c r="AU158" s="268" t="s">
        <v>82</v>
      </c>
      <c r="AV158" s="13" t="s">
        <v>82</v>
      </c>
      <c r="AW158" s="13" t="s">
        <v>32</v>
      </c>
      <c r="AX158" s="13" t="s">
        <v>80</v>
      </c>
      <c r="AY158" s="268" t="s">
        <v>135</v>
      </c>
    </row>
    <row r="159" spans="1:65" s="2" customFormat="1" ht="16.5" customHeight="1">
      <c r="A159" s="38"/>
      <c r="B159" s="39"/>
      <c r="C159" s="243" t="s">
        <v>178</v>
      </c>
      <c r="D159" s="243" t="s">
        <v>138</v>
      </c>
      <c r="E159" s="244" t="s">
        <v>179</v>
      </c>
      <c r="F159" s="245" t="s">
        <v>180</v>
      </c>
      <c r="G159" s="246" t="s">
        <v>149</v>
      </c>
      <c r="H159" s="247">
        <v>74.112</v>
      </c>
      <c r="I159" s="248"/>
      <c r="J159" s="249">
        <f>ROUND(I159*H159,2)</f>
        <v>0</v>
      </c>
      <c r="K159" s="250"/>
      <c r="L159" s="44"/>
      <c r="M159" s="251" t="s">
        <v>1</v>
      </c>
      <c r="N159" s="252" t="s">
        <v>40</v>
      </c>
      <c r="O159" s="91"/>
      <c r="P159" s="253">
        <f>O159*H159</f>
        <v>0</v>
      </c>
      <c r="Q159" s="253">
        <v>0.0156</v>
      </c>
      <c r="R159" s="253">
        <f>Q159*H159</f>
        <v>1.1561472</v>
      </c>
      <c r="S159" s="253">
        <v>0</v>
      </c>
      <c r="T159" s="25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5" t="s">
        <v>142</v>
      </c>
      <c r="AT159" s="255" t="s">
        <v>138</v>
      </c>
      <c r="AU159" s="255" t="s">
        <v>82</v>
      </c>
      <c r="AY159" s="17" t="s">
        <v>135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7" t="s">
        <v>80</v>
      </c>
      <c r="BK159" s="256">
        <f>ROUND(I159*H159,2)</f>
        <v>0</v>
      </c>
      <c r="BL159" s="17" t="s">
        <v>142</v>
      </c>
      <c r="BM159" s="255" t="s">
        <v>181</v>
      </c>
    </row>
    <row r="160" spans="1:51" s="13" customFormat="1" ht="12">
      <c r="A160" s="13"/>
      <c r="B160" s="257"/>
      <c r="C160" s="258"/>
      <c r="D160" s="259" t="s">
        <v>151</v>
      </c>
      <c r="E160" s="260" t="s">
        <v>1</v>
      </c>
      <c r="F160" s="261" t="s">
        <v>168</v>
      </c>
      <c r="G160" s="258"/>
      <c r="H160" s="262">
        <v>74.112</v>
      </c>
      <c r="I160" s="263"/>
      <c r="J160" s="258"/>
      <c r="K160" s="258"/>
      <c r="L160" s="264"/>
      <c r="M160" s="265"/>
      <c r="N160" s="266"/>
      <c r="O160" s="266"/>
      <c r="P160" s="266"/>
      <c r="Q160" s="266"/>
      <c r="R160" s="266"/>
      <c r="S160" s="266"/>
      <c r="T160" s="26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8" t="s">
        <v>151</v>
      </c>
      <c r="AU160" s="268" t="s">
        <v>82</v>
      </c>
      <c r="AV160" s="13" t="s">
        <v>82</v>
      </c>
      <c r="AW160" s="13" t="s">
        <v>32</v>
      </c>
      <c r="AX160" s="13" t="s">
        <v>80</v>
      </c>
      <c r="AY160" s="268" t="s">
        <v>135</v>
      </c>
    </row>
    <row r="161" spans="1:65" s="2" customFormat="1" ht="16.5" customHeight="1">
      <c r="A161" s="38"/>
      <c r="B161" s="39"/>
      <c r="C161" s="243" t="s">
        <v>182</v>
      </c>
      <c r="D161" s="243" t="s">
        <v>138</v>
      </c>
      <c r="E161" s="244" t="s">
        <v>183</v>
      </c>
      <c r="F161" s="245" t="s">
        <v>184</v>
      </c>
      <c r="G161" s="246" t="s">
        <v>149</v>
      </c>
      <c r="H161" s="247">
        <v>3.579</v>
      </c>
      <c r="I161" s="248"/>
      <c r="J161" s="249">
        <f>ROUND(I161*H161,2)</f>
        <v>0</v>
      </c>
      <c r="K161" s="250"/>
      <c r="L161" s="44"/>
      <c r="M161" s="251" t="s">
        <v>1</v>
      </c>
      <c r="N161" s="252" t="s">
        <v>40</v>
      </c>
      <c r="O161" s="91"/>
      <c r="P161" s="253">
        <f>O161*H161</f>
        <v>0</v>
      </c>
      <c r="Q161" s="253">
        <v>0.0063</v>
      </c>
      <c r="R161" s="253">
        <f>Q161*H161</f>
        <v>0.0225477</v>
      </c>
      <c r="S161" s="253">
        <v>0</v>
      </c>
      <c r="T161" s="25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5" t="s">
        <v>142</v>
      </c>
      <c r="AT161" s="255" t="s">
        <v>138</v>
      </c>
      <c r="AU161" s="255" t="s">
        <v>82</v>
      </c>
      <c r="AY161" s="17" t="s">
        <v>135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7" t="s">
        <v>80</v>
      </c>
      <c r="BK161" s="256">
        <f>ROUND(I161*H161,2)</f>
        <v>0</v>
      </c>
      <c r="BL161" s="17" t="s">
        <v>142</v>
      </c>
      <c r="BM161" s="255" t="s">
        <v>185</v>
      </c>
    </row>
    <row r="162" spans="1:51" s="13" customFormat="1" ht="12">
      <c r="A162" s="13"/>
      <c r="B162" s="257"/>
      <c r="C162" s="258"/>
      <c r="D162" s="259" t="s">
        <v>151</v>
      </c>
      <c r="E162" s="260" t="s">
        <v>1</v>
      </c>
      <c r="F162" s="261" t="s">
        <v>186</v>
      </c>
      <c r="G162" s="258"/>
      <c r="H162" s="262">
        <v>3.579</v>
      </c>
      <c r="I162" s="263"/>
      <c r="J162" s="258"/>
      <c r="K162" s="258"/>
      <c r="L162" s="264"/>
      <c r="M162" s="265"/>
      <c r="N162" s="266"/>
      <c r="O162" s="266"/>
      <c r="P162" s="266"/>
      <c r="Q162" s="266"/>
      <c r="R162" s="266"/>
      <c r="S162" s="266"/>
      <c r="T162" s="26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8" t="s">
        <v>151</v>
      </c>
      <c r="AU162" s="268" t="s">
        <v>82</v>
      </c>
      <c r="AV162" s="13" t="s">
        <v>82</v>
      </c>
      <c r="AW162" s="13" t="s">
        <v>32</v>
      </c>
      <c r="AX162" s="13" t="s">
        <v>80</v>
      </c>
      <c r="AY162" s="268" t="s">
        <v>135</v>
      </c>
    </row>
    <row r="163" spans="1:65" s="2" customFormat="1" ht="16.5" customHeight="1">
      <c r="A163" s="38"/>
      <c r="B163" s="39"/>
      <c r="C163" s="243" t="s">
        <v>187</v>
      </c>
      <c r="D163" s="243" t="s">
        <v>138</v>
      </c>
      <c r="E163" s="244" t="s">
        <v>188</v>
      </c>
      <c r="F163" s="245" t="s">
        <v>189</v>
      </c>
      <c r="G163" s="246" t="s">
        <v>149</v>
      </c>
      <c r="H163" s="247">
        <v>3.579</v>
      </c>
      <c r="I163" s="248"/>
      <c r="J163" s="249">
        <f>ROUND(I163*H163,2)</f>
        <v>0</v>
      </c>
      <c r="K163" s="250"/>
      <c r="L163" s="44"/>
      <c r="M163" s="251" t="s">
        <v>1</v>
      </c>
      <c r="N163" s="252" t="s">
        <v>40</v>
      </c>
      <c r="O163" s="91"/>
      <c r="P163" s="253">
        <f>O163*H163</f>
        <v>0</v>
      </c>
      <c r="Q163" s="253">
        <v>0.00026</v>
      </c>
      <c r="R163" s="253">
        <f>Q163*H163</f>
        <v>0.00093054</v>
      </c>
      <c r="S163" s="253">
        <v>0</v>
      </c>
      <c r="T163" s="25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5" t="s">
        <v>142</v>
      </c>
      <c r="AT163" s="255" t="s">
        <v>138</v>
      </c>
      <c r="AU163" s="255" t="s">
        <v>82</v>
      </c>
      <c r="AY163" s="17" t="s">
        <v>135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7" t="s">
        <v>80</v>
      </c>
      <c r="BK163" s="256">
        <f>ROUND(I163*H163,2)</f>
        <v>0</v>
      </c>
      <c r="BL163" s="17" t="s">
        <v>142</v>
      </c>
      <c r="BM163" s="255" t="s">
        <v>190</v>
      </c>
    </row>
    <row r="164" spans="1:51" s="13" customFormat="1" ht="12">
      <c r="A164" s="13"/>
      <c r="B164" s="257"/>
      <c r="C164" s="258"/>
      <c r="D164" s="259" t="s">
        <v>151</v>
      </c>
      <c r="E164" s="260" t="s">
        <v>1</v>
      </c>
      <c r="F164" s="261" t="s">
        <v>186</v>
      </c>
      <c r="G164" s="258"/>
      <c r="H164" s="262">
        <v>3.579</v>
      </c>
      <c r="I164" s="263"/>
      <c r="J164" s="258"/>
      <c r="K164" s="258"/>
      <c r="L164" s="264"/>
      <c r="M164" s="265"/>
      <c r="N164" s="266"/>
      <c r="O164" s="266"/>
      <c r="P164" s="266"/>
      <c r="Q164" s="266"/>
      <c r="R164" s="266"/>
      <c r="S164" s="266"/>
      <c r="T164" s="26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8" t="s">
        <v>151</v>
      </c>
      <c r="AU164" s="268" t="s">
        <v>82</v>
      </c>
      <c r="AV164" s="13" t="s">
        <v>82</v>
      </c>
      <c r="AW164" s="13" t="s">
        <v>32</v>
      </c>
      <c r="AX164" s="13" t="s">
        <v>80</v>
      </c>
      <c r="AY164" s="268" t="s">
        <v>135</v>
      </c>
    </row>
    <row r="165" spans="1:65" s="2" customFormat="1" ht="16.5" customHeight="1">
      <c r="A165" s="38"/>
      <c r="B165" s="39"/>
      <c r="C165" s="243" t="s">
        <v>191</v>
      </c>
      <c r="D165" s="243" t="s">
        <v>138</v>
      </c>
      <c r="E165" s="244" t="s">
        <v>192</v>
      </c>
      <c r="F165" s="245" t="s">
        <v>193</v>
      </c>
      <c r="G165" s="246" t="s">
        <v>149</v>
      </c>
      <c r="H165" s="247">
        <v>3.579</v>
      </c>
      <c r="I165" s="248"/>
      <c r="J165" s="249">
        <f>ROUND(I165*H165,2)</f>
        <v>0</v>
      </c>
      <c r="K165" s="250"/>
      <c r="L165" s="44"/>
      <c r="M165" s="251" t="s">
        <v>1</v>
      </c>
      <c r="N165" s="252" t="s">
        <v>40</v>
      </c>
      <c r="O165" s="91"/>
      <c r="P165" s="253">
        <f>O165*H165</f>
        <v>0</v>
      </c>
      <c r="Q165" s="253">
        <v>0.003</v>
      </c>
      <c r="R165" s="253">
        <f>Q165*H165</f>
        <v>0.010737</v>
      </c>
      <c r="S165" s="253">
        <v>0</v>
      </c>
      <c r="T165" s="25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5" t="s">
        <v>142</v>
      </c>
      <c r="AT165" s="255" t="s">
        <v>138</v>
      </c>
      <c r="AU165" s="255" t="s">
        <v>82</v>
      </c>
      <c r="AY165" s="17" t="s">
        <v>135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7" t="s">
        <v>80</v>
      </c>
      <c r="BK165" s="256">
        <f>ROUND(I165*H165,2)</f>
        <v>0</v>
      </c>
      <c r="BL165" s="17" t="s">
        <v>142</v>
      </c>
      <c r="BM165" s="255" t="s">
        <v>194</v>
      </c>
    </row>
    <row r="166" spans="1:51" s="13" customFormat="1" ht="12">
      <c r="A166" s="13"/>
      <c r="B166" s="257"/>
      <c r="C166" s="258"/>
      <c r="D166" s="259" t="s">
        <v>151</v>
      </c>
      <c r="E166" s="260" t="s">
        <v>1</v>
      </c>
      <c r="F166" s="261" t="s">
        <v>186</v>
      </c>
      <c r="G166" s="258"/>
      <c r="H166" s="262">
        <v>3.579</v>
      </c>
      <c r="I166" s="263"/>
      <c r="J166" s="258"/>
      <c r="K166" s="258"/>
      <c r="L166" s="264"/>
      <c r="M166" s="265"/>
      <c r="N166" s="266"/>
      <c r="O166" s="266"/>
      <c r="P166" s="266"/>
      <c r="Q166" s="266"/>
      <c r="R166" s="266"/>
      <c r="S166" s="266"/>
      <c r="T166" s="26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8" t="s">
        <v>151</v>
      </c>
      <c r="AU166" s="268" t="s">
        <v>82</v>
      </c>
      <c r="AV166" s="13" t="s">
        <v>82</v>
      </c>
      <c r="AW166" s="13" t="s">
        <v>32</v>
      </c>
      <c r="AX166" s="13" t="s">
        <v>80</v>
      </c>
      <c r="AY166" s="268" t="s">
        <v>135</v>
      </c>
    </row>
    <row r="167" spans="1:65" s="2" customFormat="1" ht="16.5" customHeight="1">
      <c r="A167" s="38"/>
      <c r="B167" s="39"/>
      <c r="C167" s="243" t="s">
        <v>195</v>
      </c>
      <c r="D167" s="243" t="s">
        <v>138</v>
      </c>
      <c r="E167" s="244" t="s">
        <v>196</v>
      </c>
      <c r="F167" s="245" t="s">
        <v>197</v>
      </c>
      <c r="G167" s="246" t="s">
        <v>149</v>
      </c>
      <c r="H167" s="247">
        <v>1.26</v>
      </c>
      <c r="I167" s="248"/>
      <c r="J167" s="249">
        <f>ROUND(I167*H167,2)</f>
        <v>0</v>
      </c>
      <c r="K167" s="250"/>
      <c r="L167" s="44"/>
      <c r="M167" s="251" t="s">
        <v>1</v>
      </c>
      <c r="N167" s="252" t="s">
        <v>40</v>
      </c>
      <c r="O167" s="91"/>
      <c r="P167" s="253">
        <f>O167*H167</f>
        <v>0</v>
      </c>
      <c r="Q167" s="253">
        <v>0.0007</v>
      </c>
      <c r="R167" s="253">
        <f>Q167*H167</f>
        <v>0.000882</v>
      </c>
      <c r="S167" s="253">
        <v>0</v>
      </c>
      <c r="T167" s="25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5" t="s">
        <v>142</v>
      </c>
      <c r="AT167" s="255" t="s">
        <v>138</v>
      </c>
      <c r="AU167" s="255" t="s">
        <v>82</v>
      </c>
      <c r="AY167" s="17" t="s">
        <v>135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7" t="s">
        <v>80</v>
      </c>
      <c r="BK167" s="256">
        <f>ROUND(I167*H167,2)</f>
        <v>0</v>
      </c>
      <c r="BL167" s="17" t="s">
        <v>142</v>
      </c>
      <c r="BM167" s="255" t="s">
        <v>198</v>
      </c>
    </row>
    <row r="168" spans="1:51" s="13" customFormat="1" ht="12">
      <c r="A168" s="13"/>
      <c r="B168" s="257"/>
      <c r="C168" s="258"/>
      <c r="D168" s="259" t="s">
        <v>151</v>
      </c>
      <c r="E168" s="260" t="s">
        <v>1</v>
      </c>
      <c r="F168" s="261" t="s">
        <v>199</v>
      </c>
      <c r="G168" s="258"/>
      <c r="H168" s="262">
        <v>1.26</v>
      </c>
      <c r="I168" s="263"/>
      <c r="J168" s="258"/>
      <c r="K168" s="258"/>
      <c r="L168" s="264"/>
      <c r="M168" s="265"/>
      <c r="N168" s="266"/>
      <c r="O168" s="266"/>
      <c r="P168" s="266"/>
      <c r="Q168" s="266"/>
      <c r="R168" s="266"/>
      <c r="S168" s="266"/>
      <c r="T168" s="26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8" t="s">
        <v>151</v>
      </c>
      <c r="AU168" s="268" t="s">
        <v>82</v>
      </c>
      <c r="AV168" s="13" t="s">
        <v>82</v>
      </c>
      <c r="AW168" s="13" t="s">
        <v>32</v>
      </c>
      <c r="AX168" s="13" t="s">
        <v>80</v>
      </c>
      <c r="AY168" s="268" t="s">
        <v>135</v>
      </c>
    </row>
    <row r="169" spans="1:65" s="2" customFormat="1" ht="16.5" customHeight="1">
      <c r="A169" s="38"/>
      <c r="B169" s="39"/>
      <c r="C169" s="243" t="s">
        <v>200</v>
      </c>
      <c r="D169" s="243" t="s">
        <v>138</v>
      </c>
      <c r="E169" s="244" t="s">
        <v>201</v>
      </c>
      <c r="F169" s="245" t="s">
        <v>202</v>
      </c>
      <c r="G169" s="246" t="s">
        <v>141</v>
      </c>
      <c r="H169" s="247">
        <v>1</v>
      </c>
      <c r="I169" s="248"/>
      <c r="J169" s="249">
        <f>ROUND(I169*H169,2)</f>
        <v>0</v>
      </c>
      <c r="K169" s="250"/>
      <c r="L169" s="44"/>
      <c r="M169" s="251" t="s">
        <v>1</v>
      </c>
      <c r="N169" s="252" t="s">
        <v>40</v>
      </c>
      <c r="O169" s="91"/>
      <c r="P169" s="253">
        <f>O169*H169</f>
        <v>0</v>
      </c>
      <c r="Q169" s="253">
        <v>0.00048</v>
      </c>
      <c r="R169" s="253">
        <f>Q169*H169</f>
        <v>0.00048</v>
      </c>
      <c r="S169" s="253">
        <v>0</v>
      </c>
      <c r="T169" s="25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5" t="s">
        <v>142</v>
      </c>
      <c r="AT169" s="255" t="s">
        <v>138</v>
      </c>
      <c r="AU169" s="255" t="s">
        <v>82</v>
      </c>
      <c r="AY169" s="17" t="s">
        <v>135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7" t="s">
        <v>80</v>
      </c>
      <c r="BK169" s="256">
        <f>ROUND(I169*H169,2)</f>
        <v>0</v>
      </c>
      <c r="BL169" s="17" t="s">
        <v>142</v>
      </c>
      <c r="BM169" s="255" t="s">
        <v>203</v>
      </c>
    </row>
    <row r="170" spans="1:65" s="2" customFormat="1" ht="16.5" customHeight="1">
      <c r="A170" s="38"/>
      <c r="B170" s="39"/>
      <c r="C170" s="269" t="s">
        <v>9</v>
      </c>
      <c r="D170" s="269" t="s">
        <v>204</v>
      </c>
      <c r="E170" s="270" t="s">
        <v>205</v>
      </c>
      <c r="F170" s="271" t="s">
        <v>206</v>
      </c>
      <c r="G170" s="272" t="s">
        <v>141</v>
      </c>
      <c r="H170" s="273">
        <v>1</v>
      </c>
      <c r="I170" s="274"/>
      <c r="J170" s="275">
        <f>ROUND(I170*H170,2)</f>
        <v>0</v>
      </c>
      <c r="K170" s="276"/>
      <c r="L170" s="277"/>
      <c r="M170" s="278" t="s">
        <v>1</v>
      </c>
      <c r="N170" s="279" t="s">
        <v>40</v>
      </c>
      <c r="O170" s="91"/>
      <c r="P170" s="253">
        <f>O170*H170</f>
        <v>0</v>
      </c>
      <c r="Q170" s="253">
        <v>0.01624</v>
      </c>
      <c r="R170" s="253">
        <f>Q170*H170</f>
        <v>0.01624</v>
      </c>
      <c r="S170" s="253">
        <v>0</v>
      </c>
      <c r="T170" s="25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5" t="s">
        <v>174</v>
      </c>
      <c r="AT170" s="255" t="s">
        <v>204</v>
      </c>
      <c r="AU170" s="255" t="s">
        <v>82</v>
      </c>
      <c r="AY170" s="17" t="s">
        <v>135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7" t="s">
        <v>80</v>
      </c>
      <c r="BK170" s="256">
        <f>ROUND(I170*H170,2)</f>
        <v>0</v>
      </c>
      <c r="BL170" s="17" t="s">
        <v>142</v>
      </c>
      <c r="BM170" s="255" t="s">
        <v>207</v>
      </c>
    </row>
    <row r="171" spans="1:65" s="2" customFormat="1" ht="16.5" customHeight="1">
      <c r="A171" s="38"/>
      <c r="B171" s="39"/>
      <c r="C171" s="243" t="s">
        <v>208</v>
      </c>
      <c r="D171" s="243" t="s">
        <v>138</v>
      </c>
      <c r="E171" s="244" t="s">
        <v>209</v>
      </c>
      <c r="F171" s="245" t="s">
        <v>210</v>
      </c>
      <c r="G171" s="246" t="s">
        <v>141</v>
      </c>
      <c r="H171" s="247">
        <v>1</v>
      </c>
      <c r="I171" s="248"/>
      <c r="J171" s="249">
        <f>ROUND(I171*H171,2)</f>
        <v>0</v>
      </c>
      <c r="K171" s="250"/>
      <c r="L171" s="44"/>
      <c r="M171" s="251" t="s">
        <v>1</v>
      </c>
      <c r="N171" s="252" t="s">
        <v>40</v>
      </c>
      <c r="O171" s="91"/>
      <c r="P171" s="253">
        <f>O171*H171</f>
        <v>0</v>
      </c>
      <c r="Q171" s="253">
        <v>0.00096</v>
      </c>
      <c r="R171" s="253">
        <f>Q171*H171</f>
        <v>0.00096</v>
      </c>
      <c r="S171" s="253">
        <v>0</v>
      </c>
      <c r="T171" s="25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5" t="s">
        <v>142</v>
      </c>
      <c r="AT171" s="255" t="s">
        <v>138</v>
      </c>
      <c r="AU171" s="255" t="s">
        <v>82</v>
      </c>
      <c r="AY171" s="17" t="s">
        <v>135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7" t="s">
        <v>80</v>
      </c>
      <c r="BK171" s="256">
        <f>ROUND(I171*H171,2)</f>
        <v>0</v>
      </c>
      <c r="BL171" s="17" t="s">
        <v>142</v>
      </c>
      <c r="BM171" s="255" t="s">
        <v>211</v>
      </c>
    </row>
    <row r="172" spans="1:65" s="2" customFormat="1" ht="16.5" customHeight="1">
      <c r="A172" s="38"/>
      <c r="B172" s="39"/>
      <c r="C172" s="269" t="s">
        <v>212</v>
      </c>
      <c r="D172" s="269" t="s">
        <v>204</v>
      </c>
      <c r="E172" s="270" t="s">
        <v>213</v>
      </c>
      <c r="F172" s="271" t="s">
        <v>214</v>
      </c>
      <c r="G172" s="272" t="s">
        <v>141</v>
      </c>
      <c r="H172" s="273">
        <v>1</v>
      </c>
      <c r="I172" s="274"/>
      <c r="J172" s="275">
        <f>ROUND(I172*H172,2)</f>
        <v>0</v>
      </c>
      <c r="K172" s="276"/>
      <c r="L172" s="277"/>
      <c r="M172" s="278" t="s">
        <v>1</v>
      </c>
      <c r="N172" s="279" t="s">
        <v>40</v>
      </c>
      <c r="O172" s="91"/>
      <c r="P172" s="253">
        <f>O172*H172</f>
        <v>0</v>
      </c>
      <c r="Q172" s="253">
        <v>0.02974</v>
      </c>
      <c r="R172" s="253">
        <f>Q172*H172</f>
        <v>0.02974</v>
      </c>
      <c r="S172" s="253">
        <v>0</v>
      </c>
      <c r="T172" s="25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5" t="s">
        <v>174</v>
      </c>
      <c r="AT172" s="255" t="s">
        <v>204</v>
      </c>
      <c r="AU172" s="255" t="s">
        <v>82</v>
      </c>
      <c r="AY172" s="17" t="s">
        <v>135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7" t="s">
        <v>80</v>
      </c>
      <c r="BK172" s="256">
        <f>ROUND(I172*H172,2)</f>
        <v>0</v>
      </c>
      <c r="BL172" s="17" t="s">
        <v>142</v>
      </c>
      <c r="BM172" s="255" t="s">
        <v>215</v>
      </c>
    </row>
    <row r="173" spans="1:65" s="2" customFormat="1" ht="16.5" customHeight="1">
      <c r="A173" s="38"/>
      <c r="B173" s="39"/>
      <c r="C173" s="243" t="s">
        <v>216</v>
      </c>
      <c r="D173" s="243" t="s">
        <v>138</v>
      </c>
      <c r="E173" s="244" t="s">
        <v>217</v>
      </c>
      <c r="F173" s="245" t="s">
        <v>218</v>
      </c>
      <c r="G173" s="246" t="s">
        <v>141</v>
      </c>
      <c r="H173" s="247">
        <v>3</v>
      </c>
      <c r="I173" s="248"/>
      <c r="J173" s="249">
        <f>ROUND(I173*H173,2)</f>
        <v>0</v>
      </c>
      <c r="K173" s="250"/>
      <c r="L173" s="44"/>
      <c r="M173" s="251" t="s">
        <v>1</v>
      </c>
      <c r="N173" s="252" t="s">
        <v>40</v>
      </c>
      <c r="O173" s="91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5" t="s">
        <v>142</v>
      </c>
      <c r="AT173" s="255" t="s">
        <v>138</v>
      </c>
      <c r="AU173" s="255" t="s">
        <v>82</v>
      </c>
      <c r="AY173" s="17" t="s">
        <v>135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7" t="s">
        <v>80</v>
      </c>
      <c r="BK173" s="256">
        <f>ROUND(I173*H173,2)</f>
        <v>0</v>
      </c>
      <c r="BL173" s="17" t="s">
        <v>142</v>
      </c>
      <c r="BM173" s="255" t="s">
        <v>219</v>
      </c>
    </row>
    <row r="174" spans="1:65" s="2" customFormat="1" ht="16.5" customHeight="1">
      <c r="A174" s="38"/>
      <c r="B174" s="39"/>
      <c r="C174" s="269" t="s">
        <v>220</v>
      </c>
      <c r="D174" s="269" t="s">
        <v>204</v>
      </c>
      <c r="E174" s="270" t="s">
        <v>221</v>
      </c>
      <c r="F174" s="271" t="s">
        <v>222</v>
      </c>
      <c r="G174" s="272" t="s">
        <v>141</v>
      </c>
      <c r="H174" s="273">
        <v>3</v>
      </c>
      <c r="I174" s="274"/>
      <c r="J174" s="275">
        <f>ROUND(I174*H174,2)</f>
        <v>0</v>
      </c>
      <c r="K174" s="276"/>
      <c r="L174" s="277"/>
      <c r="M174" s="278" t="s">
        <v>1</v>
      </c>
      <c r="N174" s="279" t="s">
        <v>40</v>
      </c>
      <c r="O174" s="91"/>
      <c r="P174" s="253">
        <f>O174*H174</f>
        <v>0</v>
      </c>
      <c r="Q174" s="253">
        <v>0.00038</v>
      </c>
      <c r="R174" s="253">
        <f>Q174*H174</f>
        <v>0.00114</v>
      </c>
      <c r="S174" s="253">
        <v>0</v>
      </c>
      <c r="T174" s="25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5" t="s">
        <v>174</v>
      </c>
      <c r="AT174" s="255" t="s">
        <v>204</v>
      </c>
      <c r="AU174" s="255" t="s">
        <v>82</v>
      </c>
      <c r="AY174" s="17" t="s">
        <v>135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7" t="s">
        <v>80</v>
      </c>
      <c r="BK174" s="256">
        <f>ROUND(I174*H174,2)</f>
        <v>0</v>
      </c>
      <c r="BL174" s="17" t="s">
        <v>142</v>
      </c>
      <c r="BM174" s="255" t="s">
        <v>223</v>
      </c>
    </row>
    <row r="175" spans="1:63" s="12" customFormat="1" ht="22.8" customHeight="1">
      <c r="A175" s="12"/>
      <c r="B175" s="227"/>
      <c r="C175" s="228"/>
      <c r="D175" s="229" t="s">
        <v>74</v>
      </c>
      <c r="E175" s="241" t="s">
        <v>178</v>
      </c>
      <c r="F175" s="241" t="s">
        <v>224</v>
      </c>
      <c r="G175" s="228"/>
      <c r="H175" s="228"/>
      <c r="I175" s="231"/>
      <c r="J175" s="242">
        <f>BK175</f>
        <v>0</v>
      </c>
      <c r="K175" s="228"/>
      <c r="L175" s="233"/>
      <c r="M175" s="234"/>
      <c r="N175" s="235"/>
      <c r="O175" s="235"/>
      <c r="P175" s="236">
        <f>SUM(P176:P213)</f>
        <v>0</v>
      </c>
      <c r="Q175" s="235"/>
      <c r="R175" s="236">
        <f>SUM(R176:R213)</f>
        <v>0.05422400000000001</v>
      </c>
      <c r="S175" s="235"/>
      <c r="T175" s="237">
        <f>SUM(T176:T213)</f>
        <v>1.08712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8" t="s">
        <v>80</v>
      </c>
      <c r="AT175" s="239" t="s">
        <v>74</v>
      </c>
      <c r="AU175" s="239" t="s">
        <v>80</v>
      </c>
      <c r="AY175" s="238" t="s">
        <v>135</v>
      </c>
      <c r="BK175" s="240">
        <f>SUM(BK176:BK213)</f>
        <v>0</v>
      </c>
    </row>
    <row r="176" spans="1:65" s="2" customFormat="1" ht="16.5" customHeight="1">
      <c r="A176" s="38"/>
      <c r="B176" s="39"/>
      <c r="C176" s="243" t="s">
        <v>225</v>
      </c>
      <c r="D176" s="243" t="s">
        <v>138</v>
      </c>
      <c r="E176" s="244" t="s">
        <v>226</v>
      </c>
      <c r="F176" s="245" t="s">
        <v>227</v>
      </c>
      <c r="G176" s="246" t="s">
        <v>149</v>
      </c>
      <c r="H176" s="247">
        <v>168</v>
      </c>
      <c r="I176" s="248"/>
      <c r="J176" s="249">
        <f>ROUND(I176*H176,2)</f>
        <v>0</v>
      </c>
      <c r="K176" s="250"/>
      <c r="L176" s="44"/>
      <c r="M176" s="251" t="s">
        <v>1</v>
      </c>
      <c r="N176" s="252" t="s">
        <v>40</v>
      </c>
      <c r="O176" s="91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5" t="s">
        <v>142</v>
      </c>
      <c r="AT176" s="255" t="s">
        <v>138</v>
      </c>
      <c r="AU176" s="255" t="s">
        <v>82</v>
      </c>
      <c r="AY176" s="17" t="s">
        <v>135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7" t="s">
        <v>80</v>
      </c>
      <c r="BK176" s="256">
        <f>ROUND(I176*H176,2)</f>
        <v>0</v>
      </c>
      <c r="BL176" s="17" t="s">
        <v>142</v>
      </c>
      <c r="BM176" s="255" t="s">
        <v>228</v>
      </c>
    </row>
    <row r="177" spans="1:51" s="13" customFormat="1" ht="12">
      <c r="A177" s="13"/>
      <c r="B177" s="257"/>
      <c r="C177" s="258"/>
      <c r="D177" s="259" t="s">
        <v>151</v>
      </c>
      <c r="E177" s="260" t="s">
        <v>1</v>
      </c>
      <c r="F177" s="261" t="s">
        <v>229</v>
      </c>
      <c r="G177" s="258"/>
      <c r="H177" s="262">
        <v>168</v>
      </c>
      <c r="I177" s="263"/>
      <c r="J177" s="258"/>
      <c r="K177" s="258"/>
      <c r="L177" s="264"/>
      <c r="M177" s="265"/>
      <c r="N177" s="266"/>
      <c r="O177" s="266"/>
      <c r="P177" s="266"/>
      <c r="Q177" s="266"/>
      <c r="R177" s="266"/>
      <c r="S177" s="266"/>
      <c r="T177" s="26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8" t="s">
        <v>151</v>
      </c>
      <c r="AU177" s="268" t="s">
        <v>82</v>
      </c>
      <c r="AV177" s="13" t="s">
        <v>82</v>
      </c>
      <c r="AW177" s="13" t="s">
        <v>32</v>
      </c>
      <c r="AX177" s="13" t="s">
        <v>80</v>
      </c>
      <c r="AY177" s="268" t="s">
        <v>135</v>
      </c>
    </row>
    <row r="178" spans="1:65" s="2" customFormat="1" ht="16.5" customHeight="1">
      <c r="A178" s="38"/>
      <c r="B178" s="39"/>
      <c r="C178" s="243" t="s">
        <v>7</v>
      </c>
      <c r="D178" s="243" t="s">
        <v>138</v>
      </c>
      <c r="E178" s="244" t="s">
        <v>230</v>
      </c>
      <c r="F178" s="245" t="s">
        <v>231</v>
      </c>
      <c r="G178" s="246" t="s">
        <v>149</v>
      </c>
      <c r="H178" s="247">
        <v>1680</v>
      </c>
      <c r="I178" s="248"/>
      <c r="J178" s="249">
        <f>ROUND(I178*H178,2)</f>
        <v>0</v>
      </c>
      <c r="K178" s="250"/>
      <c r="L178" s="44"/>
      <c r="M178" s="251" t="s">
        <v>1</v>
      </c>
      <c r="N178" s="252" t="s">
        <v>40</v>
      </c>
      <c r="O178" s="91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5" t="s">
        <v>142</v>
      </c>
      <c r="AT178" s="255" t="s">
        <v>138</v>
      </c>
      <c r="AU178" s="255" t="s">
        <v>82</v>
      </c>
      <c r="AY178" s="17" t="s">
        <v>135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7" t="s">
        <v>80</v>
      </c>
      <c r="BK178" s="256">
        <f>ROUND(I178*H178,2)</f>
        <v>0</v>
      </c>
      <c r="BL178" s="17" t="s">
        <v>142</v>
      </c>
      <c r="BM178" s="255" t="s">
        <v>232</v>
      </c>
    </row>
    <row r="179" spans="1:51" s="13" customFormat="1" ht="12">
      <c r="A179" s="13"/>
      <c r="B179" s="257"/>
      <c r="C179" s="258"/>
      <c r="D179" s="259" t="s">
        <v>151</v>
      </c>
      <c r="E179" s="258"/>
      <c r="F179" s="261" t="s">
        <v>233</v>
      </c>
      <c r="G179" s="258"/>
      <c r="H179" s="262">
        <v>1680</v>
      </c>
      <c r="I179" s="263"/>
      <c r="J179" s="258"/>
      <c r="K179" s="258"/>
      <c r="L179" s="264"/>
      <c r="M179" s="265"/>
      <c r="N179" s="266"/>
      <c r="O179" s="266"/>
      <c r="P179" s="266"/>
      <c r="Q179" s="266"/>
      <c r="R179" s="266"/>
      <c r="S179" s="266"/>
      <c r="T179" s="26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8" t="s">
        <v>151</v>
      </c>
      <c r="AU179" s="268" t="s">
        <v>82</v>
      </c>
      <c r="AV179" s="13" t="s">
        <v>82</v>
      </c>
      <c r="AW179" s="13" t="s">
        <v>4</v>
      </c>
      <c r="AX179" s="13" t="s">
        <v>80</v>
      </c>
      <c r="AY179" s="268" t="s">
        <v>135</v>
      </c>
    </row>
    <row r="180" spans="1:65" s="2" customFormat="1" ht="16.5" customHeight="1">
      <c r="A180" s="38"/>
      <c r="B180" s="39"/>
      <c r="C180" s="243" t="s">
        <v>234</v>
      </c>
      <c r="D180" s="243" t="s">
        <v>138</v>
      </c>
      <c r="E180" s="244" t="s">
        <v>235</v>
      </c>
      <c r="F180" s="245" t="s">
        <v>236</v>
      </c>
      <c r="G180" s="246" t="s">
        <v>149</v>
      </c>
      <c r="H180" s="247">
        <v>168</v>
      </c>
      <c r="I180" s="248"/>
      <c r="J180" s="249">
        <f>ROUND(I180*H180,2)</f>
        <v>0</v>
      </c>
      <c r="K180" s="250"/>
      <c r="L180" s="44"/>
      <c r="M180" s="251" t="s">
        <v>1</v>
      </c>
      <c r="N180" s="252" t="s">
        <v>40</v>
      </c>
      <c r="O180" s="91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5" t="s">
        <v>142</v>
      </c>
      <c r="AT180" s="255" t="s">
        <v>138</v>
      </c>
      <c r="AU180" s="255" t="s">
        <v>82</v>
      </c>
      <c r="AY180" s="17" t="s">
        <v>135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7" t="s">
        <v>80</v>
      </c>
      <c r="BK180" s="256">
        <f>ROUND(I180*H180,2)</f>
        <v>0</v>
      </c>
      <c r="BL180" s="17" t="s">
        <v>142</v>
      </c>
      <c r="BM180" s="255" t="s">
        <v>237</v>
      </c>
    </row>
    <row r="181" spans="1:65" s="2" customFormat="1" ht="16.5" customHeight="1">
      <c r="A181" s="38"/>
      <c r="B181" s="39"/>
      <c r="C181" s="243" t="s">
        <v>238</v>
      </c>
      <c r="D181" s="243" t="s">
        <v>138</v>
      </c>
      <c r="E181" s="244" t="s">
        <v>239</v>
      </c>
      <c r="F181" s="245" t="s">
        <v>240</v>
      </c>
      <c r="G181" s="246" t="s">
        <v>241</v>
      </c>
      <c r="H181" s="247">
        <v>4</v>
      </c>
      <c r="I181" s="248"/>
      <c r="J181" s="249">
        <f>ROUND(I181*H181,2)</f>
        <v>0</v>
      </c>
      <c r="K181" s="250"/>
      <c r="L181" s="44"/>
      <c r="M181" s="251" t="s">
        <v>1</v>
      </c>
      <c r="N181" s="252" t="s">
        <v>40</v>
      </c>
      <c r="O181" s="91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5" t="s">
        <v>142</v>
      </c>
      <c r="AT181" s="255" t="s">
        <v>138</v>
      </c>
      <c r="AU181" s="255" t="s">
        <v>82</v>
      </c>
      <c r="AY181" s="17" t="s">
        <v>135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7" t="s">
        <v>80</v>
      </c>
      <c r="BK181" s="256">
        <f>ROUND(I181*H181,2)</f>
        <v>0</v>
      </c>
      <c r="BL181" s="17" t="s">
        <v>142</v>
      </c>
      <c r="BM181" s="255" t="s">
        <v>242</v>
      </c>
    </row>
    <row r="182" spans="1:51" s="13" customFormat="1" ht="12">
      <c r="A182" s="13"/>
      <c r="B182" s="257"/>
      <c r="C182" s="258"/>
      <c r="D182" s="259" t="s">
        <v>151</v>
      </c>
      <c r="E182" s="260" t="s">
        <v>1</v>
      </c>
      <c r="F182" s="261" t="s">
        <v>243</v>
      </c>
      <c r="G182" s="258"/>
      <c r="H182" s="262">
        <v>4</v>
      </c>
      <c r="I182" s="263"/>
      <c r="J182" s="258"/>
      <c r="K182" s="258"/>
      <c r="L182" s="264"/>
      <c r="M182" s="265"/>
      <c r="N182" s="266"/>
      <c r="O182" s="266"/>
      <c r="P182" s="266"/>
      <c r="Q182" s="266"/>
      <c r="R182" s="266"/>
      <c r="S182" s="266"/>
      <c r="T182" s="26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8" t="s">
        <v>151</v>
      </c>
      <c r="AU182" s="268" t="s">
        <v>82</v>
      </c>
      <c r="AV182" s="13" t="s">
        <v>82</v>
      </c>
      <c r="AW182" s="13" t="s">
        <v>32</v>
      </c>
      <c r="AX182" s="13" t="s">
        <v>80</v>
      </c>
      <c r="AY182" s="268" t="s">
        <v>135</v>
      </c>
    </row>
    <row r="183" spans="1:65" s="2" customFormat="1" ht="16.5" customHeight="1">
      <c r="A183" s="38"/>
      <c r="B183" s="39"/>
      <c r="C183" s="243" t="s">
        <v>244</v>
      </c>
      <c r="D183" s="243" t="s">
        <v>138</v>
      </c>
      <c r="E183" s="244" t="s">
        <v>245</v>
      </c>
      <c r="F183" s="245" t="s">
        <v>246</v>
      </c>
      <c r="G183" s="246" t="s">
        <v>241</v>
      </c>
      <c r="H183" s="247">
        <v>20</v>
      </c>
      <c r="I183" s="248"/>
      <c r="J183" s="249">
        <f>ROUND(I183*H183,2)</f>
        <v>0</v>
      </c>
      <c r="K183" s="250"/>
      <c r="L183" s="44"/>
      <c r="M183" s="251" t="s">
        <v>1</v>
      </c>
      <c r="N183" s="252" t="s">
        <v>40</v>
      </c>
      <c r="O183" s="91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5" t="s">
        <v>142</v>
      </c>
      <c r="AT183" s="255" t="s">
        <v>138</v>
      </c>
      <c r="AU183" s="255" t="s">
        <v>82</v>
      </c>
      <c r="AY183" s="17" t="s">
        <v>135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7" t="s">
        <v>80</v>
      </c>
      <c r="BK183" s="256">
        <f>ROUND(I183*H183,2)</f>
        <v>0</v>
      </c>
      <c r="BL183" s="17" t="s">
        <v>142</v>
      </c>
      <c r="BM183" s="255" t="s">
        <v>247</v>
      </c>
    </row>
    <row r="184" spans="1:51" s="13" customFormat="1" ht="12">
      <c r="A184" s="13"/>
      <c r="B184" s="257"/>
      <c r="C184" s="258"/>
      <c r="D184" s="259" t="s">
        <v>151</v>
      </c>
      <c r="E184" s="260" t="s">
        <v>1</v>
      </c>
      <c r="F184" s="261" t="s">
        <v>248</v>
      </c>
      <c r="G184" s="258"/>
      <c r="H184" s="262">
        <v>20</v>
      </c>
      <c r="I184" s="263"/>
      <c r="J184" s="258"/>
      <c r="K184" s="258"/>
      <c r="L184" s="264"/>
      <c r="M184" s="265"/>
      <c r="N184" s="266"/>
      <c r="O184" s="266"/>
      <c r="P184" s="266"/>
      <c r="Q184" s="266"/>
      <c r="R184" s="266"/>
      <c r="S184" s="266"/>
      <c r="T184" s="26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8" t="s">
        <v>151</v>
      </c>
      <c r="AU184" s="268" t="s">
        <v>82</v>
      </c>
      <c r="AV184" s="13" t="s">
        <v>82</v>
      </c>
      <c r="AW184" s="13" t="s">
        <v>32</v>
      </c>
      <c r="AX184" s="13" t="s">
        <v>80</v>
      </c>
      <c r="AY184" s="268" t="s">
        <v>135</v>
      </c>
    </row>
    <row r="185" spans="1:65" s="2" customFormat="1" ht="16.5" customHeight="1">
      <c r="A185" s="38"/>
      <c r="B185" s="39"/>
      <c r="C185" s="243" t="s">
        <v>249</v>
      </c>
      <c r="D185" s="243" t="s">
        <v>138</v>
      </c>
      <c r="E185" s="244" t="s">
        <v>250</v>
      </c>
      <c r="F185" s="245" t="s">
        <v>251</v>
      </c>
      <c r="G185" s="246" t="s">
        <v>241</v>
      </c>
      <c r="H185" s="247">
        <v>4</v>
      </c>
      <c r="I185" s="248"/>
      <c r="J185" s="249">
        <f>ROUND(I185*H185,2)</f>
        <v>0</v>
      </c>
      <c r="K185" s="250"/>
      <c r="L185" s="44"/>
      <c r="M185" s="251" t="s">
        <v>1</v>
      </c>
      <c r="N185" s="252" t="s">
        <v>40</v>
      </c>
      <c r="O185" s="91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5" t="s">
        <v>142</v>
      </c>
      <c r="AT185" s="255" t="s">
        <v>138</v>
      </c>
      <c r="AU185" s="255" t="s">
        <v>82</v>
      </c>
      <c r="AY185" s="17" t="s">
        <v>135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7" t="s">
        <v>80</v>
      </c>
      <c r="BK185" s="256">
        <f>ROUND(I185*H185,2)</f>
        <v>0</v>
      </c>
      <c r="BL185" s="17" t="s">
        <v>142</v>
      </c>
      <c r="BM185" s="255" t="s">
        <v>252</v>
      </c>
    </row>
    <row r="186" spans="1:65" s="2" customFormat="1" ht="16.5" customHeight="1">
      <c r="A186" s="38"/>
      <c r="B186" s="39"/>
      <c r="C186" s="243" t="s">
        <v>253</v>
      </c>
      <c r="D186" s="243" t="s">
        <v>138</v>
      </c>
      <c r="E186" s="244" t="s">
        <v>254</v>
      </c>
      <c r="F186" s="245" t="s">
        <v>255</v>
      </c>
      <c r="G186" s="246" t="s">
        <v>149</v>
      </c>
      <c r="H186" s="247">
        <v>24.02</v>
      </c>
      <c r="I186" s="248"/>
      <c r="J186" s="249">
        <f>ROUND(I186*H186,2)</f>
        <v>0</v>
      </c>
      <c r="K186" s="250"/>
      <c r="L186" s="44"/>
      <c r="M186" s="251" t="s">
        <v>1</v>
      </c>
      <c r="N186" s="252" t="s">
        <v>40</v>
      </c>
      <c r="O186" s="91"/>
      <c r="P186" s="253">
        <f>O186*H186</f>
        <v>0</v>
      </c>
      <c r="Q186" s="253">
        <v>4E-05</v>
      </c>
      <c r="R186" s="253">
        <f>Q186*H186</f>
        <v>0.0009608</v>
      </c>
      <c r="S186" s="253">
        <v>0</v>
      </c>
      <c r="T186" s="25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5" t="s">
        <v>142</v>
      </c>
      <c r="AT186" s="255" t="s">
        <v>138</v>
      </c>
      <c r="AU186" s="255" t="s">
        <v>82</v>
      </c>
      <c r="AY186" s="17" t="s">
        <v>135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7" t="s">
        <v>80</v>
      </c>
      <c r="BK186" s="256">
        <f>ROUND(I186*H186,2)</f>
        <v>0</v>
      </c>
      <c r="BL186" s="17" t="s">
        <v>142</v>
      </c>
      <c r="BM186" s="255" t="s">
        <v>256</v>
      </c>
    </row>
    <row r="187" spans="1:51" s="13" customFormat="1" ht="12">
      <c r="A187" s="13"/>
      <c r="B187" s="257"/>
      <c r="C187" s="258"/>
      <c r="D187" s="259" t="s">
        <v>151</v>
      </c>
      <c r="E187" s="260" t="s">
        <v>1</v>
      </c>
      <c r="F187" s="261" t="s">
        <v>257</v>
      </c>
      <c r="G187" s="258"/>
      <c r="H187" s="262">
        <v>24.02</v>
      </c>
      <c r="I187" s="263"/>
      <c r="J187" s="258"/>
      <c r="K187" s="258"/>
      <c r="L187" s="264"/>
      <c r="M187" s="265"/>
      <c r="N187" s="266"/>
      <c r="O187" s="266"/>
      <c r="P187" s="266"/>
      <c r="Q187" s="266"/>
      <c r="R187" s="266"/>
      <c r="S187" s="266"/>
      <c r="T187" s="26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8" t="s">
        <v>151</v>
      </c>
      <c r="AU187" s="268" t="s">
        <v>82</v>
      </c>
      <c r="AV187" s="13" t="s">
        <v>82</v>
      </c>
      <c r="AW187" s="13" t="s">
        <v>32</v>
      </c>
      <c r="AX187" s="13" t="s">
        <v>80</v>
      </c>
      <c r="AY187" s="268" t="s">
        <v>135</v>
      </c>
    </row>
    <row r="188" spans="1:65" s="2" customFormat="1" ht="16.5" customHeight="1">
      <c r="A188" s="38"/>
      <c r="B188" s="39"/>
      <c r="C188" s="243" t="s">
        <v>258</v>
      </c>
      <c r="D188" s="243" t="s">
        <v>138</v>
      </c>
      <c r="E188" s="244" t="s">
        <v>259</v>
      </c>
      <c r="F188" s="245" t="s">
        <v>260</v>
      </c>
      <c r="G188" s="246" t="s">
        <v>149</v>
      </c>
      <c r="H188" s="247">
        <v>284.33</v>
      </c>
      <c r="I188" s="248"/>
      <c r="J188" s="249">
        <f>ROUND(I188*H188,2)</f>
        <v>0</v>
      </c>
      <c r="K188" s="250"/>
      <c r="L188" s="44"/>
      <c r="M188" s="251" t="s">
        <v>1</v>
      </c>
      <c r="N188" s="252" t="s">
        <v>40</v>
      </c>
      <c r="O188" s="91"/>
      <c r="P188" s="253">
        <f>O188*H188</f>
        <v>0</v>
      </c>
      <c r="Q188" s="253">
        <v>4E-05</v>
      </c>
      <c r="R188" s="253">
        <f>Q188*H188</f>
        <v>0.0113732</v>
      </c>
      <c r="S188" s="253">
        <v>0</v>
      </c>
      <c r="T188" s="25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5" t="s">
        <v>142</v>
      </c>
      <c r="AT188" s="255" t="s">
        <v>138</v>
      </c>
      <c r="AU188" s="255" t="s">
        <v>82</v>
      </c>
      <c r="AY188" s="17" t="s">
        <v>135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7" t="s">
        <v>80</v>
      </c>
      <c r="BK188" s="256">
        <f>ROUND(I188*H188,2)</f>
        <v>0</v>
      </c>
      <c r="BL188" s="17" t="s">
        <v>142</v>
      </c>
      <c r="BM188" s="255" t="s">
        <v>261</v>
      </c>
    </row>
    <row r="189" spans="1:65" s="2" customFormat="1" ht="16.5" customHeight="1">
      <c r="A189" s="38"/>
      <c r="B189" s="39"/>
      <c r="C189" s="243" t="s">
        <v>262</v>
      </c>
      <c r="D189" s="243" t="s">
        <v>138</v>
      </c>
      <c r="E189" s="244" t="s">
        <v>263</v>
      </c>
      <c r="F189" s="245" t="s">
        <v>264</v>
      </c>
      <c r="G189" s="246" t="s">
        <v>141</v>
      </c>
      <c r="H189" s="247">
        <v>51</v>
      </c>
      <c r="I189" s="248"/>
      <c r="J189" s="249">
        <f>ROUND(I189*H189,2)</f>
        <v>0</v>
      </c>
      <c r="K189" s="250"/>
      <c r="L189" s="44"/>
      <c r="M189" s="251" t="s">
        <v>1</v>
      </c>
      <c r="N189" s="252" t="s">
        <v>40</v>
      </c>
      <c r="O189" s="91"/>
      <c r="P189" s="253">
        <f>O189*H189</f>
        <v>0</v>
      </c>
      <c r="Q189" s="253">
        <v>4E-05</v>
      </c>
      <c r="R189" s="253">
        <f>Q189*H189</f>
        <v>0.00204</v>
      </c>
      <c r="S189" s="253">
        <v>0</v>
      </c>
      <c r="T189" s="25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5" t="s">
        <v>142</v>
      </c>
      <c r="AT189" s="255" t="s">
        <v>138</v>
      </c>
      <c r="AU189" s="255" t="s">
        <v>82</v>
      </c>
      <c r="AY189" s="17" t="s">
        <v>135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7" t="s">
        <v>80</v>
      </c>
      <c r="BK189" s="256">
        <f>ROUND(I189*H189,2)</f>
        <v>0</v>
      </c>
      <c r="BL189" s="17" t="s">
        <v>142</v>
      </c>
      <c r="BM189" s="255" t="s">
        <v>265</v>
      </c>
    </row>
    <row r="190" spans="1:51" s="13" customFormat="1" ht="12">
      <c r="A190" s="13"/>
      <c r="B190" s="257"/>
      <c r="C190" s="258"/>
      <c r="D190" s="259" t="s">
        <v>151</v>
      </c>
      <c r="E190" s="260" t="s">
        <v>1</v>
      </c>
      <c r="F190" s="261" t="s">
        <v>266</v>
      </c>
      <c r="G190" s="258"/>
      <c r="H190" s="262">
        <v>51</v>
      </c>
      <c r="I190" s="263"/>
      <c r="J190" s="258"/>
      <c r="K190" s="258"/>
      <c r="L190" s="264"/>
      <c r="M190" s="265"/>
      <c r="N190" s="266"/>
      <c r="O190" s="266"/>
      <c r="P190" s="266"/>
      <c r="Q190" s="266"/>
      <c r="R190" s="266"/>
      <c r="S190" s="266"/>
      <c r="T190" s="26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8" t="s">
        <v>151</v>
      </c>
      <c r="AU190" s="268" t="s">
        <v>82</v>
      </c>
      <c r="AV190" s="13" t="s">
        <v>82</v>
      </c>
      <c r="AW190" s="13" t="s">
        <v>32</v>
      </c>
      <c r="AX190" s="13" t="s">
        <v>80</v>
      </c>
      <c r="AY190" s="268" t="s">
        <v>135</v>
      </c>
    </row>
    <row r="191" spans="1:65" s="2" customFormat="1" ht="16.5" customHeight="1">
      <c r="A191" s="38"/>
      <c r="B191" s="39"/>
      <c r="C191" s="243" t="s">
        <v>267</v>
      </c>
      <c r="D191" s="243" t="s">
        <v>138</v>
      </c>
      <c r="E191" s="244" t="s">
        <v>268</v>
      </c>
      <c r="F191" s="245" t="s">
        <v>269</v>
      </c>
      <c r="G191" s="246" t="s">
        <v>141</v>
      </c>
      <c r="H191" s="247">
        <v>32</v>
      </c>
      <c r="I191" s="248"/>
      <c r="J191" s="249">
        <f>ROUND(I191*H191,2)</f>
        <v>0</v>
      </c>
      <c r="K191" s="250"/>
      <c r="L191" s="44"/>
      <c r="M191" s="251" t="s">
        <v>1</v>
      </c>
      <c r="N191" s="252" t="s">
        <v>40</v>
      </c>
      <c r="O191" s="91"/>
      <c r="P191" s="253">
        <f>O191*H191</f>
        <v>0</v>
      </c>
      <c r="Q191" s="253">
        <v>4E-05</v>
      </c>
      <c r="R191" s="253">
        <f>Q191*H191</f>
        <v>0.00128</v>
      </c>
      <c r="S191" s="253">
        <v>0</v>
      </c>
      <c r="T191" s="25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5" t="s">
        <v>142</v>
      </c>
      <c r="AT191" s="255" t="s">
        <v>138</v>
      </c>
      <c r="AU191" s="255" t="s">
        <v>82</v>
      </c>
      <c r="AY191" s="17" t="s">
        <v>135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7" t="s">
        <v>80</v>
      </c>
      <c r="BK191" s="256">
        <f>ROUND(I191*H191,2)</f>
        <v>0</v>
      </c>
      <c r="BL191" s="17" t="s">
        <v>142</v>
      </c>
      <c r="BM191" s="255" t="s">
        <v>270</v>
      </c>
    </row>
    <row r="192" spans="1:51" s="13" customFormat="1" ht="12">
      <c r="A192" s="13"/>
      <c r="B192" s="257"/>
      <c r="C192" s="258"/>
      <c r="D192" s="259" t="s">
        <v>151</v>
      </c>
      <c r="E192" s="260" t="s">
        <v>1</v>
      </c>
      <c r="F192" s="261" t="s">
        <v>271</v>
      </c>
      <c r="G192" s="258"/>
      <c r="H192" s="262">
        <v>32</v>
      </c>
      <c r="I192" s="263"/>
      <c r="J192" s="258"/>
      <c r="K192" s="258"/>
      <c r="L192" s="264"/>
      <c r="M192" s="265"/>
      <c r="N192" s="266"/>
      <c r="O192" s="266"/>
      <c r="P192" s="266"/>
      <c r="Q192" s="266"/>
      <c r="R192" s="266"/>
      <c r="S192" s="266"/>
      <c r="T192" s="26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8" t="s">
        <v>151</v>
      </c>
      <c r="AU192" s="268" t="s">
        <v>82</v>
      </c>
      <c r="AV192" s="13" t="s">
        <v>82</v>
      </c>
      <c r="AW192" s="13" t="s">
        <v>32</v>
      </c>
      <c r="AX192" s="13" t="s">
        <v>80</v>
      </c>
      <c r="AY192" s="268" t="s">
        <v>135</v>
      </c>
    </row>
    <row r="193" spans="1:65" s="2" customFormat="1" ht="16.5" customHeight="1">
      <c r="A193" s="38"/>
      <c r="B193" s="39"/>
      <c r="C193" s="243" t="s">
        <v>272</v>
      </c>
      <c r="D193" s="243" t="s">
        <v>138</v>
      </c>
      <c r="E193" s="244" t="s">
        <v>273</v>
      </c>
      <c r="F193" s="245" t="s">
        <v>274</v>
      </c>
      <c r="G193" s="246" t="s">
        <v>141</v>
      </c>
      <c r="H193" s="247">
        <v>51</v>
      </c>
      <c r="I193" s="248"/>
      <c r="J193" s="249">
        <f>ROUND(I193*H193,2)</f>
        <v>0</v>
      </c>
      <c r="K193" s="250"/>
      <c r="L193" s="44"/>
      <c r="M193" s="251" t="s">
        <v>1</v>
      </c>
      <c r="N193" s="252" t="s">
        <v>40</v>
      </c>
      <c r="O193" s="91"/>
      <c r="P193" s="253">
        <f>O193*H193</f>
        <v>0</v>
      </c>
      <c r="Q193" s="253">
        <v>1E-05</v>
      </c>
      <c r="R193" s="253">
        <f>Q193*H193</f>
        <v>0.00051</v>
      </c>
      <c r="S193" s="253">
        <v>0</v>
      </c>
      <c r="T193" s="25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5" t="s">
        <v>142</v>
      </c>
      <c r="AT193" s="255" t="s">
        <v>138</v>
      </c>
      <c r="AU193" s="255" t="s">
        <v>82</v>
      </c>
      <c r="AY193" s="17" t="s">
        <v>135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7" t="s">
        <v>80</v>
      </c>
      <c r="BK193" s="256">
        <f>ROUND(I193*H193,2)</f>
        <v>0</v>
      </c>
      <c r="BL193" s="17" t="s">
        <v>142</v>
      </c>
      <c r="BM193" s="255" t="s">
        <v>275</v>
      </c>
    </row>
    <row r="194" spans="1:51" s="13" customFormat="1" ht="12">
      <c r="A194" s="13"/>
      <c r="B194" s="257"/>
      <c r="C194" s="258"/>
      <c r="D194" s="259" t="s">
        <v>151</v>
      </c>
      <c r="E194" s="260" t="s">
        <v>1</v>
      </c>
      <c r="F194" s="261" t="s">
        <v>266</v>
      </c>
      <c r="G194" s="258"/>
      <c r="H194" s="262">
        <v>51</v>
      </c>
      <c r="I194" s="263"/>
      <c r="J194" s="258"/>
      <c r="K194" s="258"/>
      <c r="L194" s="264"/>
      <c r="M194" s="265"/>
      <c r="N194" s="266"/>
      <c r="O194" s="266"/>
      <c r="P194" s="266"/>
      <c r="Q194" s="266"/>
      <c r="R194" s="266"/>
      <c r="S194" s="266"/>
      <c r="T194" s="26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8" t="s">
        <v>151</v>
      </c>
      <c r="AU194" s="268" t="s">
        <v>82</v>
      </c>
      <c r="AV194" s="13" t="s">
        <v>82</v>
      </c>
      <c r="AW194" s="13" t="s">
        <v>32</v>
      </c>
      <c r="AX194" s="13" t="s">
        <v>80</v>
      </c>
      <c r="AY194" s="268" t="s">
        <v>135</v>
      </c>
    </row>
    <row r="195" spans="1:65" s="2" customFormat="1" ht="16.5" customHeight="1">
      <c r="A195" s="38"/>
      <c r="B195" s="39"/>
      <c r="C195" s="243" t="s">
        <v>276</v>
      </c>
      <c r="D195" s="243" t="s">
        <v>138</v>
      </c>
      <c r="E195" s="244" t="s">
        <v>277</v>
      </c>
      <c r="F195" s="245" t="s">
        <v>278</v>
      </c>
      <c r="G195" s="246" t="s">
        <v>141</v>
      </c>
      <c r="H195" s="247">
        <v>64</v>
      </c>
      <c r="I195" s="248"/>
      <c r="J195" s="249">
        <f>ROUND(I195*H195,2)</f>
        <v>0</v>
      </c>
      <c r="K195" s="250"/>
      <c r="L195" s="44"/>
      <c r="M195" s="251" t="s">
        <v>1</v>
      </c>
      <c r="N195" s="252" t="s">
        <v>40</v>
      </c>
      <c r="O195" s="91"/>
      <c r="P195" s="253">
        <f>O195*H195</f>
        <v>0</v>
      </c>
      <c r="Q195" s="253">
        <v>5E-05</v>
      </c>
      <c r="R195" s="253">
        <f>Q195*H195</f>
        <v>0.0032</v>
      </c>
      <c r="S195" s="253">
        <v>0</v>
      </c>
      <c r="T195" s="25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5" t="s">
        <v>142</v>
      </c>
      <c r="AT195" s="255" t="s">
        <v>138</v>
      </c>
      <c r="AU195" s="255" t="s">
        <v>82</v>
      </c>
      <c r="AY195" s="17" t="s">
        <v>135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7" t="s">
        <v>80</v>
      </c>
      <c r="BK195" s="256">
        <f>ROUND(I195*H195,2)</f>
        <v>0</v>
      </c>
      <c r="BL195" s="17" t="s">
        <v>142</v>
      </c>
      <c r="BM195" s="255" t="s">
        <v>279</v>
      </c>
    </row>
    <row r="196" spans="1:51" s="13" customFormat="1" ht="12">
      <c r="A196" s="13"/>
      <c r="B196" s="257"/>
      <c r="C196" s="258"/>
      <c r="D196" s="259" t="s">
        <v>151</v>
      </c>
      <c r="E196" s="260" t="s">
        <v>1</v>
      </c>
      <c r="F196" s="261" t="s">
        <v>280</v>
      </c>
      <c r="G196" s="258"/>
      <c r="H196" s="262">
        <v>64</v>
      </c>
      <c r="I196" s="263"/>
      <c r="J196" s="258"/>
      <c r="K196" s="258"/>
      <c r="L196" s="264"/>
      <c r="M196" s="265"/>
      <c r="N196" s="266"/>
      <c r="O196" s="266"/>
      <c r="P196" s="266"/>
      <c r="Q196" s="266"/>
      <c r="R196" s="266"/>
      <c r="S196" s="266"/>
      <c r="T196" s="26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8" t="s">
        <v>151</v>
      </c>
      <c r="AU196" s="268" t="s">
        <v>82</v>
      </c>
      <c r="AV196" s="13" t="s">
        <v>82</v>
      </c>
      <c r="AW196" s="13" t="s">
        <v>32</v>
      </c>
      <c r="AX196" s="13" t="s">
        <v>80</v>
      </c>
      <c r="AY196" s="268" t="s">
        <v>135</v>
      </c>
    </row>
    <row r="197" spans="1:65" s="2" customFormat="1" ht="16.5" customHeight="1">
      <c r="A197" s="38"/>
      <c r="B197" s="39"/>
      <c r="C197" s="243" t="s">
        <v>281</v>
      </c>
      <c r="D197" s="243" t="s">
        <v>138</v>
      </c>
      <c r="E197" s="244" t="s">
        <v>282</v>
      </c>
      <c r="F197" s="245" t="s">
        <v>283</v>
      </c>
      <c r="G197" s="246" t="s">
        <v>141</v>
      </c>
      <c r="H197" s="247">
        <v>64</v>
      </c>
      <c r="I197" s="248"/>
      <c r="J197" s="249">
        <f>ROUND(I197*H197,2)</f>
        <v>0</v>
      </c>
      <c r="K197" s="250"/>
      <c r="L197" s="44"/>
      <c r="M197" s="251" t="s">
        <v>1</v>
      </c>
      <c r="N197" s="252" t="s">
        <v>40</v>
      </c>
      <c r="O197" s="91"/>
      <c r="P197" s="253">
        <f>O197*H197</f>
        <v>0</v>
      </c>
      <c r="Q197" s="253">
        <v>0.0001</v>
      </c>
      <c r="R197" s="253">
        <f>Q197*H197</f>
        <v>0.0064</v>
      </c>
      <c r="S197" s="253">
        <v>0</v>
      </c>
      <c r="T197" s="25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5" t="s">
        <v>142</v>
      </c>
      <c r="AT197" s="255" t="s">
        <v>138</v>
      </c>
      <c r="AU197" s="255" t="s">
        <v>82</v>
      </c>
      <c r="AY197" s="17" t="s">
        <v>135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7" t="s">
        <v>80</v>
      </c>
      <c r="BK197" s="256">
        <f>ROUND(I197*H197,2)</f>
        <v>0</v>
      </c>
      <c r="BL197" s="17" t="s">
        <v>142</v>
      </c>
      <c r="BM197" s="255" t="s">
        <v>284</v>
      </c>
    </row>
    <row r="198" spans="1:65" s="2" customFormat="1" ht="16.5" customHeight="1">
      <c r="A198" s="38"/>
      <c r="B198" s="39"/>
      <c r="C198" s="243" t="s">
        <v>285</v>
      </c>
      <c r="D198" s="243" t="s">
        <v>138</v>
      </c>
      <c r="E198" s="244" t="s">
        <v>286</v>
      </c>
      <c r="F198" s="245" t="s">
        <v>287</v>
      </c>
      <c r="G198" s="246" t="s">
        <v>141</v>
      </c>
      <c r="H198" s="247">
        <v>51</v>
      </c>
      <c r="I198" s="248"/>
      <c r="J198" s="249">
        <f>ROUND(I198*H198,2)</f>
        <v>0</v>
      </c>
      <c r="K198" s="250"/>
      <c r="L198" s="44"/>
      <c r="M198" s="251" t="s">
        <v>1</v>
      </c>
      <c r="N198" s="252" t="s">
        <v>40</v>
      </c>
      <c r="O198" s="91"/>
      <c r="P198" s="253">
        <f>O198*H198</f>
        <v>0</v>
      </c>
      <c r="Q198" s="253">
        <v>0.0002</v>
      </c>
      <c r="R198" s="253">
        <f>Q198*H198</f>
        <v>0.0102</v>
      </c>
      <c r="S198" s="253">
        <v>0</v>
      </c>
      <c r="T198" s="25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5" t="s">
        <v>142</v>
      </c>
      <c r="AT198" s="255" t="s">
        <v>138</v>
      </c>
      <c r="AU198" s="255" t="s">
        <v>82</v>
      </c>
      <c r="AY198" s="17" t="s">
        <v>135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7" t="s">
        <v>80</v>
      </c>
      <c r="BK198" s="256">
        <f>ROUND(I198*H198,2)</f>
        <v>0</v>
      </c>
      <c r="BL198" s="17" t="s">
        <v>142</v>
      </c>
      <c r="BM198" s="255" t="s">
        <v>288</v>
      </c>
    </row>
    <row r="199" spans="1:65" s="2" customFormat="1" ht="16.5" customHeight="1">
      <c r="A199" s="38"/>
      <c r="B199" s="39"/>
      <c r="C199" s="243" t="s">
        <v>289</v>
      </c>
      <c r="D199" s="243" t="s">
        <v>138</v>
      </c>
      <c r="E199" s="244" t="s">
        <v>290</v>
      </c>
      <c r="F199" s="245" t="s">
        <v>291</v>
      </c>
      <c r="G199" s="246" t="s">
        <v>141</v>
      </c>
      <c r="H199" s="247">
        <v>32</v>
      </c>
      <c r="I199" s="248"/>
      <c r="J199" s="249">
        <f>ROUND(I199*H199,2)</f>
        <v>0</v>
      </c>
      <c r="K199" s="250"/>
      <c r="L199" s="44"/>
      <c r="M199" s="251" t="s">
        <v>1</v>
      </c>
      <c r="N199" s="252" t="s">
        <v>40</v>
      </c>
      <c r="O199" s="91"/>
      <c r="P199" s="253">
        <f>O199*H199</f>
        <v>0</v>
      </c>
      <c r="Q199" s="253">
        <v>0.00022</v>
      </c>
      <c r="R199" s="253">
        <f>Q199*H199</f>
        <v>0.00704</v>
      </c>
      <c r="S199" s="253">
        <v>0</v>
      </c>
      <c r="T199" s="25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5" t="s">
        <v>142</v>
      </c>
      <c r="AT199" s="255" t="s">
        <v>138</v>
      </c>
      <c r="AU199" s="255" t="s">
        <v>82</v>
      </c>
      <c r="AY199" s="17" t="s">
        <v>135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7" t="s">
        <v>80</v>
      </c>
      <c r="BK199" s="256">
        <f>ROUND(I199*H199,2)</f>
        <v>0</v>
      </c>
      <c r="BL199" s="17" t="s">
        <v>142</v>
      </c>
      <c r="BM199" s="255" t="s">
        <v>292</v>
      </c>
    </row>
    <row r="200" spans="1:65" s="2" customFormat="1" ht="16.5" customHeight="1">
      <c r="A200" s="38"/>
      <c r="B200" s="39"/>
      <c r="C200" s="243" t="s">
        <v>293</v>
      </c>
      <c r="D200" s="243" t="s">
        <v>138</v>
      </c>
      <c r="E200" s="244" t="s">
        <v>290</v>
      </c>
      <c r="F200" s="245" t="s">
        <v>291</v>
      </c>
      <c r="G200" s="246" t="s">
        <v>141</v>
      </c>
      <c r="H200" s="247">
        <v>51</v>
      </c>
      <c r="I200" s="248"/>
      <c r="J200" s="249">
        <f>ROUND(I200*H200,2)</f>
        <v>0</v>
      </c>
      <c r="K200" s="250"/>
      <c r="L200" s="44"/>
      <c r="M200" s="251" t="s">
        <v>1</v>
      </c>
      <c r="N200" s="252" t="s">
        <v>40</v>
      </c>
      <c r="O200" s="91"/>
      <c r="P200" s="253">
        <f>O200*H200</f>
        <v>0</v>
      </c>
      <c r="Q200" s="253">
        <v>0.00022</v>
      </c>
      <c r="R200" s="253">
        <f>Q200*H200</f>
        <v>0.01122</v>
      </c>
      <c r="S200" s="253">
        <v>0</v>
      </c>
      <c r="T200" s="25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5" t="s">
        <v>142</v>
      </c>
      <c r="AT200" s="255" t="s">
        <v>138</v>
      </c>
      <c r="AU200" s="255" t="s">
        <v>82</v>
      </c>
      <c r="AY200" s="17" t="s">
        <v>135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7" t="s">
        <v>80</v>
      </c>
      <c r="BK200" s="256">
        <f>ROUND(I200*H200,2)</f>
        <v>0</v>
      </c>
      <c r="BL200" s="17" t="s">
        <v>142</v>
      </c>
      <c r="BM200" s="255" t="s">
        <v>294</v>
      </c>
    </row>
    <row r="201" spans="1:65" s="2" customFormat="1" ht="16.5" customHeight="1">
      <c r="A201" s="38"/>
      <c r="B201" s="39"/>
      <c r="C201" s="243" t="s">
        <v>295</v>
      </c>
      <c r="D201" s="243" t="s">
        <v>138</v>
      </c>
      <c r="E201" s="244" t="s">
        <v>296</v>
      </c>
      <c r="F201" s="245" t="s">
        <v>297</v>
      </c>
      <c r="G201" s="246" t="s">
        <v>149</v>
      </c>
      <c r="H201" s="247">
        <v>298.8</v>
      </c>
      <c r="I201" s="248"/>
      <c r="J201" s="249">
        <f>ROUND(I201*H201,2)</f>
        <v>0</v>
      </c>
      <c r="K201" s="250"/>
      <c r="L201" s="44"/>
      <c r="M201" s="251" t="s">
        <v>1</v>
      </c>
      <c r="N201" s="252" t="s">
        <v>40</v>
      </c>
      <c r="O201" s="91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5" t="s">
        <v>142</v>
      </c>
      <c r="AT201" s="255" t="s">
        <v>138</v>
      </c>
      <c r="AU201" s="255" t="s">
        <v>82</v>
      </c>
      <c r="AY201" s="17" t="s">
        <v>135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7" t="s">
        <v>80</v>
      </c>
      <c r="BK201" s="256">
        <f>ROUND(I201*H201,2)</f>
        <v>0</v>
      </c>
      <c r="BL201" s="17" t="s">
        <v>142</v>
      </c>
      <c r="BM201" s="255" t="s">
        <v>298</v>
      </c>
    </row>
    <row r="202" spans="1:51" s="13" customFormat="1" ht="12">
      <c r="A202" s="13"/>
      <c r="B202" s="257"/>
      <c r="C202" s="258"/>
      <c r="D202" s="259" t="s">
        <v>151</v>
      </c>
      <c r="E202" s="260" t="s">
        <v>1</v>
      </c>
      <c r="F202" s="261" t="s">
        <v>299</v>
      </c>
      <c r="G202" s="258"/>
      <c r="H202" s="262">
        <v>298.8</v>
      </c>
      <c r="I202" s="263"/>
      <c r="J202" s="258"/>
      <c r="K202" s="258"/>
      <c r="L202" s="264"/>
      <c r="M202" s="265"/>
      <c r="N202" s="266"/>
      <c r="O202" s="266"/>
      <c r="P202" s="266"/>
      <c r="Q202" s="266"/>
      <c r="R202" s="266"/>
      <c r="S202" s="266"/>
      <c r="T202" s="26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8" t="s">
        <v>151</v>
      </c>
      <c r="AU202" s="268" t="s">
        <v>82</v>
      </c>
      <c r="AV202" s="13" t="s">
        <v>82</v>
      </c>
      <c r="AW202" s="13" t="s">
        <v>32</v>
      </c>
      <c r="AX202" s="13" t="s">
        <v>80</v>
      </c>
      <c r="AY202" s="268" t="s">
        <v>135</v>
      </c>
    </row>
    <row r="203" spans="1:65" s="2" customFormat="1" ht="16.5" customHeight="1">
      <c r="A203" s="38"/>
      <c r="B203" s="39"/>
      <c r="C203" s="243" t="s">
        <v>300</v>
      </c>
      <c r="D203" s="243" t="s">
        <v>138</v>
      </c>
      <c r="E203" s="244" t="s">
        <v>301</v>
      </c>
      <c r="F203" s="245" t="s">
        <v>302</v>
      </c>
      <c r="G203" s="246" t="s">
        <v>149</v>
      </c>
      <c r="H203" s="247">
        <v>597.6</v>
      </c>
      <c r="I203" s="248"/>
      <c r="J203" s="249">
        <f>ROUND(I203*H203,2)</f>
        <v>0</v>
      </c>
      <c r="K203" s="250"/>
      <c r="L203" s="44"/>
      <c r="M203" s="251" t="s">
        <v>1</v>
      </c>
      <c r="N203" s="252" t="s">
        <v>40</v>
      </c>
      <c r="O203" s="91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5" t="s">
        <v>142</v>
      </c>
      <c r="AT203" s="255" t="s">
        <v>138</v>
      </c>
      <c r="AU203" s="255" t="s">
        <v>82</v>
      </c>
      <c r="AY203" s="17" t="s">
        <v>135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7" t="s">
        <v>80</v>
      </c>
      <c r="BK203" s="256">
        <f>ROUND(I203*H203,2)</f>
        <v>0</v>
      </c>
      <c r="BL203" s="17" t="s">
        <v>142</v>
      </c>
      <c r="BM203" s="255" t="s">
        <v>303</v>
      </c>
    </row>
    <row r="204" spans="1:51" s="13" customFormat="1" ht="12">
      <c r="A204" s="13"/>
      <c r="B204" s="257"/>
      <c r="C204" s="258"/>
      <c r="D204" s="259" t="s">
        <v>151</v>
      </c>
      <c r="E204" s="258"/>
      <c r="F204" s="261" t="s">
        <v>304</v>
      </c>
      <c r="G204" s="258"/>
      <c r="H204" s="262">
        <v>597.6</v>
      </c>
      <c r="I204" s="263"/>
      <c r="J204" s="258"/>
      <c r="K204" s="258"/>
      <c r="L204" s="264"/>
      <c r="M204" s="265"/>
      <c r="N204" s="266"/>
      <c r="O204" s="266"/>
      <c r="P204" s="266"/>
      <c r="Q204" s="266"/>
      <c r="R204" s="266"/>
      <c r="S204" s="266"/>
      <c r="T204" s="26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8" t="s">
        <v>151</v>
      </c>
      <c r="AU204" s="268" t="s">
        <v>82</v>
      </c>
      <c r="AV204" s="13" t="s">
        <v>82</v>
      </c>
      <c r="AW204" s="13" t="s">
        <v>4</v>
      </c>
      <c r="AX204" s="13" t="s">
        <v>80</v>
      </c>
      <c r="AY204" s="268" t="s">
        <v>135</v>
      </c>
    </row>
    <row r="205" spans="1:65" s="2" customFormat="1" ht="16.5" customHeight="1">
      <c r="A205" s="38"/>
      <c r="B205" s="39"/>
      <c r="C205" s="243" t="s">
        <v>305</v>
      </c>
      <c r="D205" s="243" t="s">
        <v>138</v>
      </c>
      <c r="E205" s="244" t="s">
        <v>306</v>
      </c>
      <c r="F205" s="245" t="s">
        <v>307</v>
      </c>
      <c r="G205" s="246" t="s">
        <v>149</v>
      </c>
      <c r="H205" s="247">
        <v>1.8</v>
      </c>
      <c r="I205" s="248"/>
      <c r="J205" s="249">
        <f>ROUND(I205*H205,2)</f>
        <v>0</v>
      </c>
      <c r="K205" s="250"/>
      <c r="L205" s="44"/>
      <c r="M205" s="251" t="s">
        <v>1</v>
      </c>
      <c r="N205" s="252" t="s">
        <v>40</v>
      </c>
      <c r="O205" s="91"/>
      <c r="P205" s="253">
        <f>O205*H205</f>
        <v>0</v>
      </c>
      <c r="Q205" s="253">
        <v>0</v>
      </c>
      <c r="R205" s="253">
        <f>Q205*H205</f>
        <v>0</v>
      </c>
      <c r="S205" s="253">
        <v>0.088</v>
      </c>
      <c r="T205" s="254">
        <f>S205*H205</f>
        <v>0.15839999999999999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5" t="s">
        <v>142</v>
      </c>
      <c r="AT205" s="255" t="s">
        <v>138</v>
      </c>
      <c r="AU205" s="255" t="s">
        <v>82</v>
      </c>
      <c r="AY205" s="17" t="s">
        <v>135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7" t="s">
        <v>80</v>
      </c>
      <c r="BK205" s="256">
        <f>ROUND(I205*H205,2)</f>
        <v>0</v>
      </c>
      <c r="BL205" s="17" t="s">
        <v>142</v>
      </c>
      <c r="BM205" s="255" t="s">
        <v>308</v>
      </c>
    </row>
    <row r="206" spans="1:51" s="13" customFormat="1" ht="12">
      <c r="A206" s="13"/>
      <c r="B206" s="257"/>
      <c r="C206" s="258"/>
      <c r="D206" s="259" t="s">
        <v>151</v>
      </c>
      <c r="E206" s="260" t="s">
        <v>1</v>
      </c>
      <c r="F206" s="261" t="s">
        <v>309</v>
      </c>
      <c r="G206" s="258"/>
      <c r="H206" s="262">
        <v>1.8</v>
      </c>
      <c r="I206" s="263"/>
      <c r="J206" s="258"/>
      <c r="K206" s="258"/>
      <c r="L206" s="264"/>
      <c r="M206" s="265"/>
      <c r="N206" s="266"/>
      <c r="O206" s="266"/>
      <c r="P206" s="266"/>
      <c r="Q206" s="266"/>
      <c r="R206" s="266"/>
      <c r="S206" s="266"/>
      <c r="T206" s="26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8" t="s">
        <v>151</v>
      </c>
      <c r="AU206" s="268" t="s">
        <v>82</v>
      </c>
      <c r="AV206" s="13" t="s">
        <v>82</v>
      </c>
      <c r="AW206" s="13" t="s">
        <v>32</v>
      </c>
      <c r="AX206" s="13" t="s">
        <v>80</v>
      </c>
      <c r="AY206" s="268" t="s">
        <v>135</v>
      </c>
    </row>
    <row r="207" spans="1:65" s="2" customFormat="1" ht="16.5" customHeight="1">
      <c r="A207" s="38"/>
      <c r="B207" s="39"/>
      <c r="C207" s="243" t="s">
        <v>310</v>
      </c>
      <c r="D207" s="243" t="s">
        <v>138</v>
      </c>
      <c r="E207" s="244" t="s">
        <v>311</v>
      </c>
      <c r="F207" s="245" t="s">
        <v>312</v>
      </c>
      <c r="G207" s="246" t="s">
        <v>149</v>
      </c>
      <c r="H207" s="247">
        <v>2.8</v>
      </c>
      <c r="I207" s="248"/>
      <c r="J207" s="249">
        <f>ROUND(I207*H207,2)</f>
        <v>0</v>
      </c>
      <c r="K207" s="250"/>
      <c r="L207" s="44"/>
      <c r="M207" s="251" t="s">
        <v>1</v>
      </c>
      <c r="N207" s="252" t="s">
        <v>40</v>
      </c>
      <c r="O207" s="91"/>
      <c r="P207" s="253">
        <f>O207*H207</f>
        <v>0</v>
      </c>
      <c r="Q207" s="253">
        <v>0</v>
      </c>
      <c r="R207" s="253">
        <f>Q207*H207</f>
        <v>0</v>
      </c>
      <c r="S207" s="253">
        <v>0.067</v>
      </c>
      <c r="T207" s="254">
        <f>S207*H207</f>
        <v>0.1876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5" t="s">
        <v>142</v>
      </c>
      <c r="AT207" s="255" t="s">
        <v>138</v>
      </c>
      <c r="AU207" s="255" t="s">
        <v>82</v>
      </c>
      <c r="AY207" s="17" t="s">
        <v>135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7" t="s">
        <v>80</v>
      </c>
      <c r="BK207" s="256">
        <f>ROUND(I207*H207,2)</f>
        <v>0</v>
      </c>
      <c r="BL207" s="17" t="s">
        <v>142</v>
      </c>
      <c r="BM207" s="255" t="s">
        <v>313</v>
      </c>
    </row>
    <row r="208" spans="1:51" s="13" customFormat="1" ht="12">
      <c r="A208" s="13"/>
      <c r="B208" s="257"/>
      <c r="C208" s="258"/>
      <c r="D208" s="259" t="s">
        <v>151</v>
      </c>
      <c r="E208" s="260" t="s">
        <v>1</v>
      </c>
      <c r="F208" s="261" t="s">
        <v>314</v>
      </c>
      <c r="G208" s="258"/>
      <c r="H208" s="262">
        <v>2.8</v>
      </c>
      <c r="I208" s="263"/>
      <c r="J208" s="258"/>
      <c r="K208" s="258"/>
      <c r="L208" s="264"/>
      <c r="M208" s="265"/>
      <c r="N208" s="266"/>
      <c r="O208" s="266"/>
      <c r="P208" s="266"/>
      <c r="Q208" s="266"/>
      <c r="R208" s="266"/>
      <c r="S208" s="266"/>
      <c r="T208" s="26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8" t="s">
        <v>151</v>
      </c>
      <c r="AU208" s="268" t="s">
        <v>82</v>
      </c>
      <c r="AV208" s="13" t="s">
        <v>82</v>
      </c>
      <c r="AW208" s="13" t="s">
        <v>32</v>
      </c>
      <c r="AX208" s="13" t="s">
        <v>80</v>
      </c>
      <c r="AY208" s="268" t="s">
        <v>135</v>
      </c>
    </row>
    <row r="209" spans="1:65" s="2" customFormat="1" ht="16.5" customHeight="1">
      <c r="A209" s="38"/>
      <c r="B209" s="39"/>
      <c r="C209" s="243" t="s">
        <v>315</v>
      </c>
      <c r="D209" s="243" t="s">
        <v>138</v>
      </c>
      <c r="E209" s="244" t="s">
        <v>316</v>
      </c>
      <c r="F209" s="245" t="s">
        <v>317</v>
      </c>
      <c r="G209" s="246" t="s">
        <v>149</v>
      </c>
      <c r="H209" s="247">
        <v>74.112</v>
      </c>
      <c r="I209" s="248"/>
      <c r="J209" s="249">
        <f>ROUND(I209*H209,2)</f>
        <v>0</v>
      </c>
      <c r="K209" s="250"/>
      <c r="L209" s="44"/>
      <c r="M209" s="251" t="s">
        <v>1</v>
      </c>
      <c r="N209" s="252" t="s">
        <v>40</v>
      </c>
      <c r="O209" s="91"/>
      <c r="P209" s="253">
        <f>O209*H209</f>
        <v>0</v>
      </c>
      <c r="Q209" s="253">
        <v>0</v>
      </c>
      <c r="R209" s="253">
        <f>Q209*H209</f>
        <v>0</v>
      </c>
      <c r="S209" s="253">
        <v>0.01</v>
      </c>
      <c r="T209" s="254">
        <f>S209*H209</f>
        <v>0.74112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5" t="s">
        <v>142</v>
      </c>
      <c r="AT209" s="255" t="s">
        <v>138</v>
      </c>
      <c r="AU209" s="255" t="s">
        <v>82</v>
      </c>
      <c r="AY209" s="17" t="s">
        <v>135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7" t="s">
        <v>80</v>
      </c>
      <c r="BK209" s="256">
        <f>ROUND(I209*H209,2)</f>
        <v>0</v>
      </c>
      <c r="BL209" s="17" t="s">
        <v>142</v>
      </c>
      <c r="BM209" s="255" t="s">
        <v>318</v>
      </c>
    </row>
    <row r="210" spans="1:51" s="13" customFormat="1" ht="12">
      <c r="A210" s="13"/>
      <c r="B210" s="257"/>
      <c r="C210" s="258"/>
      <c r="D210" s="259" t="s">
        <v>151</v>
      </c>
      <c r="E210" s="260" t="s">
        <v>1</v>
      </c>
      <c r="F210" s="261" t="s">
        <v>168</v>
      </c>
      <c r="G210" s="258"/>
      <c r="H210" s="262">
        <v>74.112</v>
      </c>
      <c r="I210" s="263"/>
      <c r="J210" s="258"/>
      <c r="K210" s="258"/>
      <c r="L210" s="264"/>
      <c r="M210" s="265"/>
      <c r="N210" s="266"/>
      <c r="O210" s="266"/>
      <c r="P210" s="266"/>
      <c r="Q210" s="266"/>
      <c r="R210" s="266"/>
      <c r="S210" s="266"/>
      <c r="T210" s="26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8" t="s">
        <v>151</v>
      </c>
      <c r="AU210" s="268" t="s">
        <v>82</v>
      </c>
      <c r="AV210" s="13" t="s">
        <v>82</v>
      </c>
      <c r="AW210" s="13" t="s">
        <v>32</v>
      </c>
      <c r="AX210" s="13" t="s">
        <v>80</v>
      </c>
      <c r="AY210" s="268" t="s">
        <v>135</v>
      </c>
    </row>
    <row r="211" spans="1:65" s="2" customFormat="1" ht="16.5" customHeight="1">
      <c r="A211" s="38"/>
      <c r="B211" s="39"/>
      <c r="C211" s="243" t="s">
        <v>319</v>
      </c>
      <c r="D211" s="243" t="s">
        <v>138</v>
      </c>
      <c r="E211" s="244" t="s">
        <v>320</v>
      </c>
      <c r="F211" s="245" t="s">
        <v>321</v>
      </c>
      <c r="G211" s="246" t="s">
        <v>322</v>
      </c>
      <c r="H211" s="247">
        <v>16</v>
      </c>
      <c r="I211" s="248"/>
      <c r="J211" s="249">
        <f>ROUND(I211*H211,2)</f>
        <v>0</v>
      </c>
      <c r="K211" s="250"/>
      <c r="L211" s="44"/>
      <c r="M211" s="251" t="s">
        <v>1</v>
      </c>
      <c r="N211" s="252" t="s">
        <v>40</v>
      </c>
      <c r="O211" s="91"/>
      <c r="P211" s="253">
        <f>O211*H211</f>
        <v>0</v>
      </c>
      <c r="Q211" s="253">
        <v>0</v>
      </c>
      <c r="R211" s="253">
        <f>Q211*H211</f>
        <v>0</v>
      </c>
      <c r="S211" s="253">
        <v>0</v>
      </c>
      <c r="T211" s="25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5" t="s">
        <v>142</v>
      </c>
      <c r="AT211" s="255" t="s">
        <v>138</v>
      </c>
      <c r="AU211" s="255" t="s">
        <v>82</v>
      </c>
      <c r="AY211" s="17" t="s">
        <v>135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7" t="s">
        <v>80</v>
      </c>
      <c r="BK211" s="256">
        <f>ROUND(I211*H211,2)</f>
        <v>0</v>
      </c>
      <c r="BL211" s="17" t="s">
        <v>142</v>
      </c>
      <c r="BM211" s="255" t="s">
        <v>323</v>
      </c>
    </row>
    <row r="212" spans="1:47" s="2" customFormat="1" ht="12">
      <c r="A212" s="38"/>
      <c r="B212" s="39"/>
      <c r="C212" s="40"/>
      <c r="D212" s="259" t="s">
        <v>324</v>
      </c>
      <c r="E212" s="40"/>
      <c r="F212" s="280" t="s">
        <v>325</v>
      </c>
      <c r="G212" s="40"/>
      <c r="H212" s="40"/>
      <c r="I212" s="138"/>
      <c r="J212" s="40"/>
      <c r="K212" s="40"/>
      <c r="L212" s="44"/>
      <c r="M212" s="281"/>
      <c r="N212" s="282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324</v>
      </c>
      <c r="AU212" s="17" t="s">
        <v>82</v>
      </c>
    </row>
    <row r="213" spans="1:51" s="13" customFormat="1" ht="12">
      <c r="A213" s="13"/>
      <c r="B213" s="257"/>
      <c r="C213" s="258"/>
      <c r="D213" s="259" t="s">
        <v>151</v>
      </c>
      <c r="E213" s="260" t="s">
        <v>1</v>
      </c>
      <c r="F213" s="261" t="s">
        <v>326</v>
      </c>
      <c r="G213" s="258"/>
      <c r="H213" s="262">
        <v>16</v>
      </c>
      <c r="I213" s="263"/>
      <c r="J213" s="258"/>
      <c r="K213" s="258"/>
      <c r="L213" s="264"/>
      <c r="M213" s="265"/>
      <c r="N213" s="266"/>
      <c r="O213" s="266"/>
      <c r="P213" s="266"/>
      <c r="Q213" s="266"/>
      <c r="R213" s="266"/>
      <c r="S213" s="266"/>
      <c r="T213" s="26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8" t="s">
        <v>151</v>
      </c>
      <c r="AU213" s="268" t="s">
        <v>82</v>
      </c>
      <c r="AV213" s="13" t="s">
        <v>82</v>
      </c>
      <c r="AW213" s="13" t="s">
        <v>32</v>
      </c>
      <c r="AX213" s="13" t="s">
        <v>80</v>
      </c>
      <c r="AY213" s="268" t="s">
        <v>135</v>
      </c>
    </row>
    <row r="214" spans="1:63" s="12" customFormat="1" ht="22.8" customHeight="1">
      <c r="A214" s="12"/>
      <c r="B214" s="227"/>
      <c r="C214" s="228"/>
      <c r="D214" s="229" t="s">
        <v>74</v>
      </c>
      <c r="E214" s="241" t="s">
        <v>327</v>
      </c>
      <c r="F214" s="241" t="s">
        <v>328</v>
      </c>
      <c r="G214" s="228"/>
      <c r="H214" s="228"/>
      <c r="I214" s="231"/>
      <c r="J214" s="242">
        <f>BK214</f>
        <v>0</v>
      </c>
      <c r="K214" s="228"/>
      <c r="L214" s="233"/>
      <c r="M214" s="234"/>
      <c r="N214" s="235"/>
      <c r="O214" s="235"/>
      <c r="P214" s="236">
        <f>SUM(P215:P221)</f>
        <v>0</v>
      </c>
      <c r="Q214" s="235"/>
      <c r="R214" s="236">
        <f>SUM(R215:R221)</f>
        <v>0</v>
      </c>
      <c r="S214" s="235"/>
      <c r="T214" s="237">
        <f>SUM(T215:T221)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8" t="s">
        <v>80</v>
      </c>
      <c r="AT214" s="239" t="s">
        <v>74</v>
      </c>
      <c r="AU214" s="239" t="s">
        <v>80</v>
      </c>
      <c r="AY214" s="238" t="s">
        <v>135</v>
      </c>
      <c r="BK214" s="240">
        <f>SUM(BK215:BK221)</f>
        <v>0</v>
      </c>
    </row>
    <row r="215" spans="1:65" s="2" customFormat="1" ht="16.5" customHeight="1">
      <c r="A215" s="38"/>
      <c r="B215" s="39"/>
      <c r="C215" s="243" t="s">
        <v>329</v>
      </c>
      <c r="D215" s="243" t="s">
        <v>138</v>
      </c>
      <c r="E215" s="244" t="s">
        <v>330</v>
      </c>
      <c r="F215" s="245" t="s">
        <v>331</v>
      </c>
      <c r="G215" s="246" t="s">
        <v>332</v>
      </c>
      <c r="H215" s="247">
        <v>19.03</v>
      </c>
      <c r="I215" s="248"/>
      <c r="J215" s="249">
        <f>ROUND(I215*H215,2)</f>
        <v>0</v>
      </c>
      <c r="K215" s="250"/>
      <c r="L215" s="44"/>
      <c r="M215" s="251" t="s">
        <v>1</v>
      </c>
      <c r="N215" s="252" t="s">
        <v>40</v>
      </c>
      <c r="O215" s="91"/>
      <c r="P215" s="253">
        <f>O215*H215</f>
        <v>0</v>
      </c>
      <c r="Q215" s="253">
        <v>0</v>
      </c>
      <c r="R215" s="253">
        <f>Q215*H215</f>
        <v>0</v>
      </c>
      <c r="S215" s="253">
        <v>0</v>
      </c>
      <c r="T215" s="25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5" t="s">
        <v>142</v>
      </c>
      <c r="AT215" s="255" t="s">
        <v>138</v>
      </c>
      <c r="AU215" s="255" t="s">
        <v>82</v>
      </c>
      <c r="AY215" s="17" t="s">
        <v>135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7" t="s">
        <v>80</v>
      </c>
      <c r="BK215" s="256">
        <f>ROUND(I215*H215,2)</f>
        <v>0</v>
      </c>
      <c r="BL215" s="17" t="s">
        <v>142</v>
      </c>
      <c r="BM215" s="255" t="s">
        <v>333</v>
      </c>
    </row>
    <row r="216" spans="1:65" s="2" customFormat="1" ht="16.5" customHeight="1">
      <c r="A216" s="38"/>
      <c r="B216" s="39"/>
      <c r="C216" s="243" t="s">
        <v>334</v>
      </c>
      <c r="D216" s="243" t="s">
        <v>138</v>
      </c>
      <c r="E216" s="244" t="s">
        <v>335</v>
      </c>
      <c r="F216" s="245" t="s">
        <v>336</v>
      </c>
      <c r="G216" s="246" t="s">
        <v>332</v>
      </c>
      <c r="H216" s="247">
        <v>380.6</v>
      </c>
      <c r="I216" s="248"/>
      <c r="J216" s="249">
        <f>ROUND(I216*H216,2)</f>
        <v>0</v>
      </c>
      <c r="K216" s="250"/>
      <c r="L216" s="44"/>
      <c r="M216" s="251" t="s">
        <v>1</v>
      </c>
      <c r="N216" s="252" t="s">
        <v>40</v>
      </c>
      <c r="O216" s="91"/>
      <c r="P216" s="253">
        <f>O216*H216</f>
        <v>0</v>
      </c>
      <c r="Q216" s="253">
        <v>0</v>
      </c>
      <c r="R216" s="253">
        <f>Q216*H216</f>
        <v>0</v>
      </c>
      <c r="S216" s="253">
        <v>0</v>
      </c>
      <c r="T216" s="25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5" t="s">
        <v>142</v>
      </c>
      <c r="AT216" s="255" t="s">
        <v>138</v>
      </c>
      <c r="AU216" s="255" t="s">
        <v>82</v>
      </c>
      <c r="AY216" s="17" t="s">
        <v>135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7" t="s">
        <v>80</v>
      </c>
      <c r="BK216" s="256">
        <f>ROUND(I216*H216,2)</f>
        <v>0</v>
      </c>
      <c r="BL216" s="17" t="s">
        <v>142</v>
      </c>
      <c r="BM216" s="255" t="s">
        <v>337</v>
      </c>
    </row>
    <row r="217" spans="1:51" s="13" customFormat="1" ht="12">
      <c r="A217" s="13"/>
      <c r="B217" s="257"/>
      <c r="C217" s="258"/>
      <c r="D217" s="259" t="s">
        <v>151</v>
      </c>
      <c r="E217" s="258"/>
      <c r="F217" s="261" t="s">
        <v>338</v>
      </c>
      <c r="G217" s="258"/>
      <c r="H217" s="262">
        <v>380.6</v>
      </c>
      <c r="I217" s="263"/>
      <c r="J217" s="258"/>
      <c r="K217" s="258"/>
      <c r="L217" s="264"/>
      <c r="M217" s="265"/>
      <c r="N217" s="266"/>
      <c r="O217" s="266"/>
      <c r="P217" s="266"/>
      <c r="Q217" s="266"/>
      <c r="R217" s="266"/>
      <c r="S217" s="266"/>
      <c r="T217" s="26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8" t="s">
        <v>151</v>
      </c>
      <c r="AU217" s="268" t="s">
        <v>82</v>
      </c>
      <c r="AV217" s="13" t="s">
        <v>82</v>
      </c>
      <c r="AW217" s="13" t="s">
        <v>4</v>
      </c>
      <c r="AX217" s="13" t="s">
        <v>80</v>
      </c>
      <c r="AY217" s="268" t="s">
        <v>135</v>
      </c>
    </row>
    <row r="218" spans="1:65" s="2" customFormat="1" ht="16.5" customHeight="1">
      <c r="A218" s="38"/>
      <c r="B218" s="39"/>
      <c r="C218" s="243" t="s">
        <v>339</v>
      </c>
      <c r="D218" s="243" t="s">
        <v>138</v>
      </c>
      <c r="E218" s="244" t="s">
        <v>340</v>
      </c>
      <c r="F218" s="245" t="s">
        <v>341</v>
      </c>
      <c r="G218" s="246" t="s">
        <v>332</v>
      </c>
      <c r="H218" s="247">
        <v>19.03</v>
      </c>
      <c r="I218" s="248"/>
      <c r="J218" s="249">
        <f>ROUND(I218*H218,2)</f>
        <v>0</v>
      </c>
      <c r="K218" s="250"/>
      <c r="L218" s="44"/>
      <c r="M218" s="251" t="s">
        <v>1</v>
      </c>
      <c r="N218" s="252" t="s">
        <v>40</v>
      </c>
      <c r="O218" s="91"/>
      <c r="P218" s="253">
        <f>O218*H218</f>
        <v>0</v>
      </c>
      <c r="Q218" s="253">
        <v>0</v>
      </c>
      <c r="R218" s="253">
        <f>Q218*H218</f>
        <v>0</v>
      </c>
      <c r="S218" s="253">
        <v>0</v>
      </c>
      <c r="T218" s="25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5" t="s">
        <v>142</v>
      </c>
      <c r="AT218" s="255" t="s">
        <v>138</v>
      </c>
      <c r="AU218" s="255" t="s">
        <v>82</v>
      </c>
      <c r="AY218" s="17" t="s">
        <v>135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7" t="s">
        <v>80</v>
      </c>
      <c r="BK218" s="256">
        <f>ROUND(I218*H218,2)</f>
        <v>0</v>
      </c>
      <c r="BL218" s="17" t="s">
        <v>142</v>
      </c>
      <c r="BM218" s="255" t="s">
        <v>342</v>
      </c>
    </row>
    <row r="219" spans="1:65" s="2" customFormat="1" ht="16.5" customHeight="1">
      <c r="A219" s="38"/>
      <c r="B219" s="39"/>
      <c r="C219" s="243" t="s">
        <v>343</v>
      </c>
      <c r="D219" s="243" t="s">
        <v>138</v>
      </c>
      <c r="E219" s="244" t="s">
        <v>344</v>
      </c>
      <c r="F219" s="245" t="s">
        <v>345</v>
      </c>
      <c r="G219" s="246" t="s">
        <v>332</v>
      </c>
      <c r="H219" s="247">
        <v>342.54</v>
      </c>
      <c r="I219" s="248"/>
      <c r="J219" s="249">
        <f>ROUND(I219*H219,2)</f>
        <v>0</v>
      </c>
      <c r="K219" s="250"/>
      <c r="L219" s="44"/>
      <c r="M219" s="251" t="s">
        <v>1</v>
      </c>
      <c r="N219" s="252" t="s">
        <v>40</v>
      </c>
      <c r="O219" s="91"/>
      <c r="P219" s="253">
        <f>O219*H219</f>
        <v>0</v>
      </c>
      <c r="Q219" s="253">
        <v>0</v>
      </c>
      <c r="R219" s="253">
        <f>Q219*H219</f>
        <v>0</v>
      </c>
      <c r="S219" s="253">
        <v>0</v>
      </c>
      <c r="T219" s="25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5" t="s">
        <v>142</v>
      </c>
      <c r="AT219" s="255" t="s">
        <v>138</v>
      </c>
      <c r="AU219" s="255" t="s">
        <v>82</v>
      </c>
      <c r="AY219" s="17" t="s">
        <v>135</v>
      </c>
      <c r="BE219" s="256">
        <f>IF(N219="základní",J219,0)</f>
        <v>0</v>
      </c>
      <c r="BF219" s="256">
        <f>IF(N219="snížená",J219,0)</f>
        <v>0</v>
      </c>
      <c r="BG219" s="256">
        <f>IF(N219="zákl. přenesená",J219,0)</f>
        <v>0</v>
      </c>
      <c r="BH219" s="256">
        <f>IF(N219="sníž. přenesená",J219,0)</f>
        <v>0</v>
      </c>
      <c r="BI219" s="256">
        <f>IF(N219="nulová",J219,0)</f>
        <v>0</v>
      </c>
      <c r="BJ219" s="17" t="s">
        <v>80</v>
      </c>
      <c r="BK219" s="256">
        <f>ROUND(I219*H219,2)</f>
        <v>0</v>
      </c>
      <c r="BL219" s="17" t="s">
        <v>142</v>
      </c>
      <c r="BM219" s="255" t="s">
        <v>346</v>
      </c>
    </row>
    <row r="220" spans="1:51" s="13" customFormat="1" ht="12">
      <c r="A220" s="13"/>
      <c r="B220" s="257"/>
      <c r="C220" s="258"/>
      <c r="D220" s="259" t="s">
        <v>151</v>
      </c>
      <c r="E220" s="258"/>
      <c r="F220" s="261" t="s">
        <v>347</v>
      </c>
      <c r="G220" s="258"/>
      <c r="H220" s="262">
        <v>342.54</v>
      </c>
      <c r="I220" s="263"/>
      <c r="J220" s="258"/>
      <c r="K220" s="258"/>
      <c r="L220" s="264"/>
      <c r="M220" s="265"/>
      <c r="N220" s="266"/>
      <c r="O220" s="266"/>
      <c r="P220" s="266"/>
      <c r="Q220" s="266"/>
      <c r="R220" s="266"/>
      <c r="S220" s="266"/>
      <c r="T220" s="26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8" t="s">
        <v>151</v>
      </c>
      <c r="AU220" s="268" t="s">
        <v>82</v>
      </c>
      <c r="AV220" s="13" t="s">
        <v>82</v>
      </c>
      <c r="AW220" s="13" t="s">
        <v>4</v>
      </c>
      <c r="AX220" s="13" t="s">
        <v>80</v>
      </c>
      <c r="AY220" s="268" t="s">
        <v>135</v>
      </c>
    </row>
    <row r="221" spans="1:65" s="2" customFormat="1" ht="16.5" customHeight="1">
      <c r="A221" s="38"/>
      <c r="B221" s="39"/>
      <c r="C221" s="243" t="s">
        <v>348</v>
      </c>
      <c r="D221" s="243" t="s">
        <v>138</v>
      </c>
      <c r="E221" s="244" t="s">
        <v>349</v>
      </c>
      <c r="F221" s="245" t="s">
        <v>350</v>
      </c>
      <c r="G221" s="246" t="s">
        <v>332</v>
      </c>
      <c r="H221" s="247">
        <v>19.03</v>
      </c>
      <c r="I221" s="248"/>
      <c r="J221" s="249">
        <f>ROUND(I221*H221,2)</f>
        <v>0</v>
      </c>
      <c r="K221" s="250"/>
      <c r="L221" s="44"/>
      <c r="M221" s="251" t="s">
        <v>1</v>
      </c>
      <c r="N221" s="252" t="s">
        <v>40</v>
      </c>
      <c r="O221" s="91"/>
      <c r="P221" s="253">
        <f>O221*H221</f>
        <v>0</v>
      </c>
      <c r="Q221" s="253">
        <v>0</v>
      </c>
      <c r="R221" s="253">
        <f>Q221*H221</f>
        <v>0</v>
      </c>
      <c r="S221" s="253">
        <v>0</v>
      </c>
      <c r="T221" s="25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5" t="s">
        <v>142</v>
      </c>
      <c r="AT221" s="255" t="s">
        <v>138</v>
      </c>
      <c r="AU221" s="255" t="s">
        <v>82</v>
      </c>
      <c r="AY221" s="17" t="s">
        <v>135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7" t="s">
        <v>80</v>
      </c>
      <c r="BK221" s="256">
        <f>ROUND(I221*H221,2)</f>
        <v>0</v>
      </c>
      <c r="BL221" s="17" t="s">
        <v>142</v>
      </c>
      <c r="BM221" s="255" t="s">
        <v>351</v>
      </c>
    </row>
    <row r="222" spans="1:63" s="12" customFormat="1" ht="22.8" customHeight="1">
      <c r="A222" s="12"/>
      <c r="B222" s="227"/>
      <c r="C222" s="228"/>
      <c r="D222" s="229" t="s">
        <v>74</v>
      </c>
      <c r="E222" s="241" t="s">
        <v>352</v>
      </c>
      <c r="F222" s="241" t="s">
        <v>353</v>
      </c>
      <c r="G222" s="228"/>
      <c r="H222" s="228"/>
      <c r="I222" s="231"/>
      <c r="J222" s="242">
        <f>BK222</f>
        <v>0</v>
      </c>
      <c r="K222" s="228"/>
      <c r="L222" s="233"/>
      <c r="M222" s="234"/>
      <c r="N222" s="235"/>
      <c r="O222" s="235"/>
      <c r="P222" s="236">
        <f>SUM(P223:P225)</f>
        <v>0</v>
      </c>
      <c r="Q222" s="235"/>
      <c r="R222" s="236">
        <f>SUM(R223:R225)</f>
        <v>0</v>
      </c>
      <c r="S222" s="235"/>
      <c r="T222" s="237">
        <f>SUM(T223:T225)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38" t="s">
        <v>80</v>
      </c>
      <c r="AT222" s="239" t="s">
        <v>74</v>
      </c>
      <c r="AU222" s="239" t="s">
        <v>80</v>
      </c>
      <c r="AY222" s="238" t="s">
        <v>135</v>
      </c>
      <c r="BK222" s="240">
        <f>SUM(BK223:BK225)</f>
        <v>0</v>
      </c>
    </row>
    <row r="223" spans="1:65" s="2" customFormat="1" ht="16.5" customHeight="1">
      <c r="A223" s="38"/>
      <c r="B223" s="39"/>
      <c r="C223" s="243" t="s">
        <v>354</v>
      </c>
      <c r="D223" s="243" t="s">
        <v>138</v>
      </c>
      <c r="E223" s="244" t="s">
        <v>355</v>
      </c>
      <c r="F223" s="245" t="s">
        <v>356</v>
      </c>
      <c r="G223" s="246" t="s">
        <v>332</v>
      </c>
      <c r="H223" s="247">
        <v>4.496</v>
      </c>
      <c r="I223" s="248"/>
      <c r="J223" s="249">
        <f>ROUND(I223*H223,2)</f>
        <v>0</v>
      </c>
      <c r="K223" s="250"/>
      <c r="L223" s="44"/>
      <c r="M223" s="251" t="s">
        <v>1</v>
      </c>
      <c r="N223" s="252" t="s">
        <v>40</v>
      </c>
      <c r="O223" s="91"/>
      <c r="P223" s="253">
        <f>O223*H223</f>
        <v>0</v>
      </c>
      <c r="Q223" s="253">
        <v>0</v>
      </c>
      <c r="R223" s="253">
        <f>Q223*H223</f>
        <v>0</v>
      </c>
      <c r="S223" s="253">
        <v>0</v>
      </c>
      <c r="T223" s="25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5" t="s">
        <v>142</v>
      </c>
      <c r="AT223" s="255" t="s">
        <v>138</v>
      </c>
      <c r="AU223" s="255" t="s">
        <v>82</v>
      </c>
      <c r="AY223" s="17" t="s">
        <v>135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7" t="s">
        <v>80</v>
      </c>
      <c r="BK223" s="256">
        <f>ROUND(I223*H223,2)</f>
        <v>0</v>
      </c>
      <c r="BL223" s="17" t="s">
        <v>142</v>
      </c>
      <c r="BM223" s="255" t="s">
        <v>357</v>
      </c>
    </row>
    <row r="224" spans="1:65" s="2" customFormat="1" ht="16.5" customHeight="1">
      <c r="A224" s="38"/>
      <c r="B224" s="39"/>
      <c r="C224" s="243" t="s">
        <v>358</v>
      </c>
      <c r="D224" s="243" t="s">
        <v>138</v>
      </c>
      <c r="E224" s="244" t="s">
        <v>359</v>
      </c>
      <c r="F224" s="245" t="s">
        <v>360</v>
      </c>
      <c r="G224" s="246" t="s">
        <v>332</v>
      </c>
      <c r="H224" s="247">
        <v>8.992</v>
      </c>
      <c r="I224" s="248"/>
      <c r="J224" s="249">
        <f>ROUND(I224*H224,2)</f>
        <v>0</v>
      </c>
      <c r="K224" s="250"/>
      <c r="L224" s="44"/>
      <c r="M224" s="251" t="s">
        <v>1</v>
      </c>
      <c r="N224" s="252" t="s">
        <v>40</v>
      </c>
      <c r="O224" s="91"/>
      <c r="P224" s="253">
        <f>O224*H224</f>
        <v>0</v>
      </c>
      <c r="Q224" s="253">
        <v>0</v>
      </c>
      <c r="R224" s="253">
        <f>Q224*H224</f>
        <v>0</v>
      </c>
      <c r="S224" s="253">
        <v>0</v>
      </c>
      <c r="T224" s="25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5" t="s">
        <v>142</v>
      </c>
      <c r="AT224" s="255" t="s">
        <v>138</v>
      </c>
      <c r="AU224" s="255" t="s">
        <v>82</v>
      </c>
      <c r="AY224" s="17" t="s">
        <v>135</v>
      </c>
      <c r="BE224" s="256">
        <f>IF(N224="základní",J224,0)</f>
        <v>0</v>
      </c>
      <c r="BF224" s="256">
        <f>IF(N224="snížená",J224,0)</f>
        <v>0</v>
      </c>
      <c r="BG224" s="256">
        <f>IF(N224="zákl. přenesená",J224,0)</f>
        <v>0</v>
      </c>
      <c r="BH224" s="256">
        <f>IF(N224="sníž. přenesená",J224,0)</f>
        <v>0</v>
      </c>
      <c r="BI224" s="256">
        <f>IF(N224="nulová",J224,0)</f>
        <v>0</v>
      </c>
      <c r="BJ224" s="17" t="s">
        <v>80</v>
      </c>
      <c r="BK224" s="256">
        <f>ROUND(I224*H224,2)</f>
        <v>0</v>
      </c>
      <c r="BL224" s="17" t="s">
        <v>142</v>
      </c>
      <c r="BM224" s="255" t="s">
        <v>361</v>
      </c>
    </row>
    <row r="225" spans="1:51" s="13" customFormat="1" ht="12">
      <c r="A225" s="13"/>
      <c r="B225" s="257"/>
      <c r="C225" s="258"/>
      <c r="D225" s="259" t="s">
        <v>151</v>
      </c>
      <c r="E225" s="258"/>
      <c r="F225" s="261" t="s">
        <v>362</v>
      </c>
      <c r="G225" s="258"/>
      <c r="H225" s="262">
        <v>8.992</v>
      </c>
      <c r="I225" s="263"/>
      <c r="J225" s="258"/>
      <c r="K225" s="258"/>
      <c r="L225" s="264"/>
      <c r="M225" s="265"/>
      <c r="N225" s="266"/>
      <c r="O225" s="266"/>
      <c r="P225" s="266"/>
      <c r="Q225" s="266"/>
      <c r="R225" s="266"/>
      <c r="S225" s="266"/>
      <c r="T225" s="26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8" t="s">
        <v>151</v>
      </c>
      <c r="AU225" s="268" t="s">
        <v>82</v>
      </c>
      <c r="AV225" s="13" t="s">
        <v>82</v>
      </c>
      <c r="AW225" s="13" t="s">
        <v>4</v>
      </c>
      <c r="AX225" s="13" t="s">
        <v>80</v>
      </c>
      <c r="AY225" s="268" t="s">
        <v>135</v>
      </c>
    </row>
    <row r="226" spans="1:63" s="12" customFormat="1" ht="25.9" customHeight="1">
      <c r="A226" s="12"/>
      <c r="B226" s="227"/>
      <c r="C226" s="228"/>
      <c r="D226" s="229" t="s">
        <v>74</v>
      </c>
      <c r="E226" s="230" t="s">
        <v>363</v>
      </c>
      <c r="F226" s="230" t="s">
        <v>364</v>
      </c>
      <c r="G226" s="228"/>
      <c r="H226" s="228"/>
      <c r="I226" s="231"/>
      <c r="J226" s="232">
        <f>BK226</f>
        <v>0</v>
      </c>
      <c r="K226" s="228"/>
      <c r="L226" s="233"/>
      <c r="M226" s="234"/>
      <c r="N226" s="235"/>
      <c r="O226" s="235"/>
      <c r="P226" s="236">
        <f>P227+P235+P243+P254+P266+P288+P291+P369+P407+P414+P427+P478</f>
        <v>0</v>
      </c>
      <c r="Q226" s="235"/>
      <c r="R226" s="236">
        <f>R227+R235+R243+R254+R266+R288+R291+R369+R407+R414+R427+R478</f>
        <v>33.91128365</v>
      </c>
      <c r="S226" s="235"/>
      <c r="T226" s="237">
        <f>T227+T235+T243+T254+T266+T288+T291+T369+T407+T414+T427+T478</f>
        <v>17.94333495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8" t="s">
        <v>82</v>
      </c>
      <c r="AT226" s="239" t="s">
        <v>74</v>
      </c>
      <c r="AU226" s="239" t="s">
        <v>75</v>
      </c>
      <c r="AY226" s="238" t="s">
        <v>135</v>
      </c>
      <c r="BK226" s="240">
        <f>BK227+BK235+BK243+BK254+BK266+BK288+BK291+BK369+BK407+BK414+BK427+BK478</f>
        <v>0</v>
      </c>
    </row>
    <row r="227" spans="1:63" s="12" customFormat="1" ht="22.8" customHeight="1">
      <c r="A227" s="12"/>
      <c r="B227" s="227"/>
      <c r="C227" s="228"/>
      <c r="D227" s="229" t="s">
        <v>74</v>
      </c>
      <c r="E227" s="241" t="s">
        <v>365</v>
      </c>
      <c r="F227" s="241" t="s">
        <v>366</v>
      </c>
      <c r="G227" s="228"/>
      <c r="H227" s="228"/>
      <c r="I227" s="231"/>
      <c r="J227" s="242">
        <f>BK227</f>
        <v>0</v>
      </c>
      <c r="K227" s="228"/>
      <c r="L227" s="233"/>
      <c r="M227" s="234"/>
      <c r="N227" s="235"/>
      <c r="O227" s="235"/>
      <c r="P227" s="236">
        <f>SUM(P228:P234)</f>
        <v>0</v>
      </c>
      <c r="Q227" s="235"/>
      <c r="R227" s="236">
        <f>SUM(R228:R234)</f>
        <v>0.0009570000000000001</v>
      </c>
      <c r="S227" s="235"/>
      <c r="T227" s="237">
        <f>SUM(T228:T234)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38" t="s">
        <v>82</v>
      </c>
      <c r="AT227" s="239" t="s">
        <v>74</v>
      </c>
      <c r="AU227" s="239" t="s">
        <v>80</v>
      </c>
      <c r="AY227" s="238" t="s">
        <v>135</v>
      </c>
      <c r="BK227" s="240">
        <f>SUM(BK228:BK234)</f>
        <v>0</v>
      </c>
    </row>
    <row r="228" spans="1:65" s="2" customFormat="1" ht="16.5" customHeight="1">
      <c r="A228" s="38"/>
      <c r="B228" s="39"/>
      <c r="C228" s="243" t="s">
        <v>367</v>
      </c>
      <c r="D228" s="243" t="s">
        <v>138</v>
      </c>
      <c r="E228" s="244" t="s">
        <v>368</v>
      </c>
      <c r="F228" s="245" t="s">
        <v>369</v>
      </c>
      <c r="G228" s="246" t="s">
        <v>155</v>
      </c>
      <c r="H228" s="247">
        <v>17.4</v>
      </c>
      <c r="I228" s="248"/>
      <c r="J228" s="249">
        <f>ROUND(I228*H228,2)</f>
        <v>0</v>
      </c>
      <c r="K228" s="250"/>
      <c r="L228" s="44"/>
      <c r="M228" s="251" t="s">
        <v>1</v>
      </c>
      <c r="N228" s="252" t="s">
        <v>40</v>
      </c>
      <c r="O228" s="91"/>
      <c r="P228" s="253">
        <f>O228*H228</f>
        <v>0</v>
      </c>
      <c r="Q228" s="253">
        <v>0</v>
      </c>
      <c r="R228" s="253">
        <f>Q228*H228</f>
        <v>0</v>
      </c>
      <c r="S228" s="253">
        <v>0</v>
      </c>
      <c r="T228" s="25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5" t="s">
        <v>208</v>
      </c>
      <c r="AT228" s="255" t="s">
        <v>138</v>
      </c>
      <c r="AU228" s="255" t="s">
        <v>82</v>
      </c>
      <c r="AY228" s="17" t="s">
        <v>135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7" t="s">
        <v>80</v>
      </c>
      <c r="BK228" s="256">
        <f>ROUND(I228*H228,2)</f>
        <v>0</v>
      </c>
      <c r="BL228" s="17" t="s">
        <v>208</v>
      </c>
      <c r="BM228" s="255" t="s">
        <v>370</v>
      </c>
    </row>
    <row r="229" spans="1:51" s="13" customFormat="1" ht="12">
      <c r="A229" s="13"/>
      <c r="B229" s="257"/>
      <c r="C229" s="258"/>
      <c r="D229" s="259" t="s">
        <v>151</v>
      </c>
      <c r="E229" s="260" t="s">
        <v>1</v>
      </c>
      <c r="F229" s="261" t="s">
        <v>371</v>
      </c>
      <c r="G229" s="258"/>
      <c r="H229" s="262">
        <v>17.4</v>
      </c>
      <c r="I229" s="263"/>
      <c r="J229" s="258"/>
      <c r="K229" s="258"/>
      <c r="L229" s="264"/>
      <c r="M229" s="265"/>
      <c r="N229" s="266"/>
      <c r="O229" s="266"/>
      <c r="P229" s="266"/>
      <c r="Q229" s="266"/>
      <c r="R229" s="266"/>
      <c r="S229" s="266"/>
      <c r="T229" s="26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8" t="s">
        <v>151</v>
      </c>
      <c r="AU229" s="268" t="s">
        <v>82</v>
      </c>
      <c r="AV229" s="13" t="s">
        <v>82</v>
      </c>
      <c r="AW229" s="13" t="s">
        <v>32</v>
      </c>
      <c r="AX229" s="13" t="s">
        <v>80</v>
      </c>
      <c r="AY229" s="268" t="s">
        <v>135</v>
      </c>
    </row>
    <row r="230" spans="1:65" s="2" customFormat="1" ht="16.5" customHeight="1">
      <c r="A230" s="38"/>
      <c r="B230" s="39"/>
      <c r="C230" s="269" t="s">
        <v>372</v>
      </c>
      <c r="D230" s="269" t="s">
        <v>204</v>
      </c>
      <c r="E230" s="270" t="s">
        <v>373</v>
      </c>
      <c r="F230" s="271" t="s">
        <v>374</v>
      </c>
      <c r="G230" s="272" t="s">
        <v>155</v>
      </c>
      <c r="H230" s="273">
        <v>19.14</v>
      </c>
      <c r="I230" s="274"/>
      <c r="J230" s="275">
        <f>ROUND(I230*H230,2)</f>
        <v>0</v>
      </c>
      <c r="K230" s="276"/>
      <c r="L230" s="277"/>
      <c r="M230" s="278" t="s">
        <v>1</v>
      </c>
      <c r="N230" s="279" t="s">
        <v>40</v>
      </c>
      <c r="O230" s="91"/>
      <c r="P230" s="253">
        <f>O230*H230</f>
        <v>0</v>
      </c>
      <c r="Q230" s="253">
        <v>5E-05</v>
      </c>
      <c r="R230" s="253">
        <f>Q230*H230</f>
        <v>0.0009570000000000001</v>
      </c>
      <c r="S230" s="253">
        <v>0</v>
      </c>
      <c r="T230" s="25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55" t="s">
        <v>281</v>
      </c>
      <c r="AT230" s="255" t="s">
        <v>204</v>
      </c>
      <c r="AU230" s="255" t="s">
        <v>82</v>
      </c>
      <c r="AY230" s="17" t="s">
        <v>135</v>
      </c>
      <c r="BE230" s="256">
        <f>IF(N230="základní",J230,0)</f>
        <v>0</v>
      </c>
      <c r="BF230" s="256">
        <f>IF(N230="snížená",J230,0)</f>
        <v>0</v>
      </c>
      <c r="BG230" s="256">
        <f>IF(N230="zákl. přenesená",J230,0)</f>
        <v>0</v>
      </c>
      <c r="BH230" s="256">
        <f>IF(N230="sníž. přenesená",J230,0)</f>
        <v>0</v>
      </c>
      <c r="BI230" s="256">
        <f>IF(N230="nulová",J230,0)</f>
        <v>0</v>
      </c>
      <c r="BJ230" s="17" t="s">
        <v>80</v>
      </c>
      <c r="BK230" s="256">
        <f>ROUND(I230*H230,2)</f>
        <v>0</v>
      </c>
      <c r="BL230" s="17" t="s">
        <v>208</v>
      </c>
      <c r="BM230" s="255" t="s">
        <v>375</v>
      </c>
    </row>
    <row r="231" spans="1:51" s="13" customFormat="1" ht="12">
      <c r="A231" s="13"/>
      <c r="B231" s="257"/>
      <c r="C231" s="258"/>
      <c r="D231" s="259" t="s">
        <v>151</v>
      </c>
      <c r="E231" s="258"/>
      <c r="F231" s="261" t="s">
        <v>376</v>
      </c>
      <c r="G231" s="258"/>
      <c r="H231" s="262">
        <v>19.14</v>
      </c>
      <c r="I231" s="263"/>
      <c r="J231" s="258"/>
      <c r="K231" s="258"/>
      <c r="L231" s="264"/>
      <c r="M231" s="265"/>
      <c r="N231" s="266"/>
      <c r="O231" s="266"/>
      <c r="P231" s="266"/>
      <c r="Q231" s="266"/>
      <c r="R231" s="266"/>
      <c r="S231" s="266"/>
      <c r="T231" s="26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8" t="s">
        <v>151</v>
      </c>
      <c r="AU231" s="268" t="s">
        <v>82</v>
      </c>
      <c r="AV231" s="13" t="s">
        <v>82</v>
      </c>
      <c r="AW231" s="13" t="s">
        <v>4</v>
      </c>
      <c r="AX231" s="13" t="s">
        <v>80</v>
      </c>
      <c r="AY231" s="268" t="s">
        <v>135</v>
      </c>
    </row>
    <row r="232" spans="1:65" s="2" customFormat="1" ht="16.5" customHeight="1">
      <c r="A232" s="38"/>
      <c r="B232" s="39"/>
      <c r="C232" s="243" t="s">
        <v>377</v>
      </c>
      <c r="D232" s="243" t="s">
        <v>138</v>
      </c>
      <c r="E232" s="244" t="s">
        <v>378</v>
      </c>
      <c r="F232" s="245" t="s">
        <v>379</v>
      </c>
      <c r="G232" s="246" t="s">
        <v>332</v>
      </c>
      <c r="H232" s="247">
        <v>0.001</v>
      </c>
      <c r="I232" s="248"/>
      <c r="J232" s="249">
        <f>ROUND(I232*H232,2)</f>
        <v>0</v>
      </c>
      <c r="K232" s="250"/>
      <c r="L232" s="44"/>
      <c r="M232" s="251" t="s">
        <v>1</v>
      </c>
      <c r="N232" s="252" t="s">
        <v>40</v>
      </c>
      <c r="O232" s="91"/>
      <c r="P232" s="253">
        <f>O232*H232</f>
        <v>0</v>
      </c>
      <c r="Q232" s="253">
        <v>0</v>
      </c>
      <c r="R232" s="253">
        <f>Q232*H232</f>
        <v>0</v>
      </c>
      <c r="S232" s="253">
        <v>0</v>
      </c>
      <c r="T232" s="25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5" t="s">
        <v>208</v>
      </c>
      <c r="AT232" s="255" t="s">
        <v>138</v>
      </c>
      <c r="AU232" s="255" t="s">
        <v>82</v>
      </c>
      <c r="AY232" s="17" t="s">
        <v>135</v>
      </c>
      <c r="BE232" s="256">
        <f>IF(N232="základní",J232,0)</f>
        <v>0</v>
      </c>
      <c r="BF232" s="256">
        <f>IF(N232="snížená",J232,0)</f>
        <v>0</v>
      </c>
      <c r="BG232" s="256">
        <f>IF(N232="zákl. přenesená",J232,0)</f>
        <v>0</v>
      </c>
      <c r="BH232" s="256">
        <f>IF(N232="sníž. přenesená",J232,0)</f>
        <v>0</v>
      </c>
      <c r="BI232" s="256">
        <f>IF(N232="nulová",J232,0)</f>
        <v>0</v>
      </c>
      <c r="BJ232" s="17" t="s">
        <v>80</v>
      </c>
      <c r="BK232" s="256">
        <f>ROUND(I232*H232,2)</f>
        <v>0</v>
      </c>
      <c r="BL232" s="17" t="s">
        <v>208</v>
      </c>
      <c r="BM232" s="255" t="s">
        <v>380</v>
      </c>
    </row>
    <row r="233" spans="1:65" s="2" customFormat="1" ht="16.5" customHeight="1">
      <c r="A233" s="38"/>
      <c r="B233" s="39"/>
      <c r="C233" s="243" t="s">
        <v>381</v>
      </c>
      <c r="D233" s="243" t="s">
        <v>138</v>
      </c>
      <c r="E233" s="244" t="s">
        <v>382</v>
      </c>
      <c r="F233" s="245" t="s">
        <v>383</v>
      </c>
      <c r="G233" s="246" t="s">
        <v>332</v>
      </c>
      <c r="H233" s="247">
        <v>0.002</v>
      </c>
      <c r="I233" s="248"/>
      <c r="J233" s="249">
        <f>ROUND(I233*H233,2)</f>
        <v>0</v>
      </c>
      <c r="K233" s="250"/>
      <c r="L233" s="44"/>
      <c r="M233" s="251" t="s">
        <v>1</v>
      </c>
      <c r="N233" s="252" t="s">
        <v>40</v>
      </c>
      <c r="O233" s="91"/>
      <c r="P233" s="253">
        <f>O233*H233</f>
        <v>0</v>
      </c>
      <c r="Q233" s="253">
        <v>0</v>
      </c>
      <c r="R233" s="253">
        <f>Q233*H233</f>
        <v>0</v>
      </c>
      <c r="S233" s="253">
        <v>0</v>
      </c>
      <c r="T233" s="25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5" t="s">
        <v>208</v>
      </c>
      <c r="AT233" s="255" t="s">
        <v>138</v>
      </c>
      <c r="AU233" s="255" t="s">
        <v>82</v>
      </c>
      <c r="AY233" s="17" t="s">
        <v>135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7" t="s">
        <v>80</v>
      </c>
      <c r="BK233" s="256">
        <f>ROUND(I233*H233,2)</f>
        <v>0</v>
      </c>
      <c r="BL233" s="17" t="s">
        <v>208</v>
      </c>
      <c r="BM233" s="255" t="s">
        <v>384</v>
      </c>
    </row>
    <row r="234" spans="1:51" s="13" customFormat="1" ht="12">
      <c r="A234" s="13"/>
      <c r="B234" s="257"/>
      <c r="C234" s="258"/>
      <c r="D234" s="259" t="s">
        <v>151</v>
      </c>
      <c r="E234" s="258"/>
      <c r="F234" s="261" t="s">
        <v>385</v>
      </c>
      <c r="G234" s="258"/>
      <c r="H234" s="262">
        <v>0.002</v>
      </c>
      <c r="I234" s="263"/>
      <c r="J234" s="258"/>
      <c r="K234" s="258"/>
      <c r="L234" s="264"/>
      <c r="M234" s="265"/>
      <c r="N234" s="266"/>
      <c r="O234" s="266"/>
      <c r="P234" s="266"/>
      <c r="Q234" s="266"/>
      <c r="R234" s="266"/>
      <c r="S234" s="266"/>
      <c r="T234" s="26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8" t="s">
        <v>151</v>
      </c>
      <c r="AU234" s="268" t="s">
        <v>82</v>
      </c>
      <c r="AV234" s="13" t="s">
        <v>82</v>
      </c>
      <c r="AW234" s="13" t="s">
        <v>4</v>
      </c>
      <c r="AX234" s="13" t="s">
        <v>80</v>
      </c>
      <c r="AY234" s="268" t="s">
        <v>135</v>
      </c>
    </row>
    <row r="235" spans="1:63" s="12" customFormat="1" ht="22.8" customHeight="1">
      <c r="A235" s="12"/>
      <c r="B235" s="227"/>
      <c r="C235" s="228"/>
      <c r="D235" s="229" t="s">
        <v>74</v>
      </c>
      <c r="E235" s="241" t="s">
        <v>386</v>
      </c>
      <c r="F235" s="241" t="s">
        <v>387</v>
      </c>
      <c r="G235" s="228"/>
      <c r="H235" s="228"/>
      <c r="I235" s="231"/>
      <c r="J235" s="242">
        <f>BK235</f>
        <v>0</v>
      </c>
      <c r="K235" s="228"/>
      <c r="L235" s="233"/>
      <c r="M235" s="234"/>
      <c r="N235" s="235"/>
      <c r="O235" s="235"/>
      <c r="P235" s="236">
        <f>SUM(P236:P242)</f>
        <v>0</v>
      </c>
      <c r="Q235" s="235"/>
      <c r="R235" s="236">
        <f>SUM(R236:R242)</f>
        <v>0.03088</v>
      </c>
      <c r="S235" s="235"/>
      <c r="T235" s="237">
        <f>SUM(T236:T242)</f>
        <v>0.0512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38" t="s">
        <v>82</v>
      </c>
      <c r="AT235" s="239" t="s">
        <v>74</v>
      </c>
      <c r="AU235" s="239" t="s">
        <v>80</v>
      </c>
      <c r="AY235" s="238" t="s">
        <v>135</v>
      </c>
      <c r="BK235" s="240">
        <f>SUM(BK236:BK242)</f>
        <v>0</v>
      </c>
    </row>
    <row r="236" spans="1:65" s="2" customFormat="1" ht="16.5" customHeight="1">
      <c r="A236" s="38"/>
      <c r="B236" s="39"/>
      <c r="C236" s="243" t="s">
        <v>388</v>
      </c>
      <c r="D236" s="243" t="s">
        <v>138</v>
      </c>
      <c r="E236" s="244" t="s">
        <v>389</v>
      </c>
      <c r="F236" s="245" t="s">
        <v>390</v>
      </c>
      <c r="G236" s="246" t="s">
        <v>155</v>
      </c>
      <c r="H236" s="247">
        <v>16</v>
      </c>
      <c r="I236" s="248"/>
      <c r="J236" s="249">
        <f>ROUND(I236*H236,2)</f>
        <v>0</v>
      </c>
      <c r="K236" s="250"/>
      <c r="L236" s="44"/>
      <c r="M236" s="251" t="s">
        <v>1</v>
      </c>
      <c r="N236" s="252" t="s">
        <v>40</v>
      </c>
      <c r="O236" s="91"/>
      <c r="P236" s="253">
        <f>O236*H236</f>
        <v>0</v>
      </c>
      <c r="Q236" s="253">
        <v>2E-05</v>
      </c>
      <c r="R236" s="253">
        <f>Q236*H236</f>
        <v>0.00032</v>
      </c>
      <c r="S236" s="253">
        <v>0.0032</v>
      </c>
      <c r="T236" s="254">
        <f>S236*H236</f>
        <v>0.0512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5" t="s">
        <v>208</v>
      </c>
      <c r="AT236" s="255" t="s">
        <v>138</v>
      </c>
      <c r="AU236" s="255" t="s">
        <v>82</v>
      </c>
      <c r="AY236" s="17" t="s">
        <v>135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7" t="s">
        <v>80</v>
      </c>
      <c r="BK236" s="256">
        <f>ROUND(I236*H236,2)</f>
        <v>0</v>
      </c>
      <c r="BL236" s="17" t="s">
        <v>208</v>
      </c>
      <c r="BM236" s="255" t="s">
        <v>391</v>
      </c>
    </row>
    <row r="237" spans="1:65" s="2" customFormat="1" ht="16.5" customHeight="1">
      <c r="A237" s="38"/>
      <c r="B237" s="39"/>
      <c r="C237" s="243" t="s">
        <v>392</v>
      </c>
      <c r="D237" s="243" t="s">
        <v>138</v>
      </c>
      <c r="E237" s="244" t="s">
        <v>393</v>
      </c>
      <c r="F237" s="245" t="s">
        <v>394</v>
      </c>
      <c r="G237" s="246" t="s">
        <v>155</v>
      </c>
      <c r="H237" s="247">
        <v>16</v>
      </c>
      <c r="I237" s="248"/>
      <c r="J237" s="249">
        <f>ROUND(I237*H237,2)</f>
        <v>0</v>
      </c>
      <c r="K237" s="250"/>
      <c r="L237" s="44"/>
      <c r="M237" s="251" t="s">
        <v>1</v>
      </c>
      <c r="N237" s="252" t="s">
        <v>40</v>
      </c>
      <c r="O237" s="91"/>
      <c r="P237" s="253">
        <f>O237*H237</f>
        <v>0</v>
      </c>
      <c r="Q237" s="253">
        <v>0.00191</v>
      </c>
      <c r="R237" s="253">
        <f>Q237*H237</f>
        <v>0.03056</v>
      </c>
      <c r="S237" s="253">
        <v>0</v>
      </c>
      <c r="T237" s="25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5" t="s">
        <v>208</v>
      </c>
      <c r="AT237" s="255" t="s">
        <v>138</v>
      </c>
      <c r="AU237" s="255" t="s">
        <v>82</v>
      </c>
      <c r="AY237" s="17" t="s">
        <v>135</v>
      </c>
      <c r="BE237" s="256">
        <f>IF(N237="základní",J237,0)</f>
        <v>0</v>
      </c>
      <c r="BF237" s="256">
        <f>IF(N237="snížená",J237,0)</f>
        <v>0</v>
      </c>
      <c r="BG237" s="256">
        <f>IF(N237="zákl. přenesená",J237,0)</f>
        <v>0</v>
      </c>
      <c r="BH237" s="256">
        <f>IF(N237="sníž. přenesená",J237,0)</f>
        <v>0</v>
      </c>
      <c r="BI237" s="256">
        <f>IF(N237="nulová",J237,0)</f>
        <v>0</v>
      </c>
      <c r="BJ237" s="17" t="s">
        <v>80</v>
      </c>
      <c r="BK237" s="256">
        <f>ROUND(I237*H237,2)</f>
        <v>0</v>
      </c>
      <c r="BL237" s="17" t="s">
        <v>208</v>
      </c>
      <c r="BM237" s="255" t="s">
        <v>395</v>
      </c>
    </row>
    <row r="238" spans="1:51" s="13" customFormat="1" ht="12">
      <c r="A238" s="13"/>
      <c r="B238" s="257"/>
      <c r="C238" s="258"/>
      <c r="D238" s="259" t="s">
        <v>151</v>
      </c>
      <c r="E238" s="260" t="s">
        <v>1</v>
      </c>
      <c r="F238" s="261" t="s">
        <v>396</v>
      </c>
      <c r="G238" s="258"/>
      <c r="H238" s="262">
        <v>16</v>
      </c>
      <c r="I238" s="263"/>
      <c r="J238" s="258"/>
      <c r="K238" s="258"/>
      <c r="L238" s="264"/>
      <c r="M238" s="265"/>
      <c r="N238" s="266"/>
      <c r="O238" s="266"/>
      <c r="P238" s="266"/>
      <c r="Q238" s="266"/>
      <c r="R238" s="266"/>
      <c r="S238" s="266"/>
      <c r="T238" s="26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8" t="s">
        <v>151</v>
      </c>
      <c r="AU238" s="268" t="s">
        <v>82</v>
      </c>
      <c r="AV238" s="13" t="s">
        <v>82</v>
      </c>
      <c r="AW238" s="13" t="s">
        <v>32</v>
      </c>
      <c r="AX238" s="13" t="s">
        <v>80</v>
      </c>
      <c r="AY238" s="268" t="s">
        <v>135</v>
      </c>
    </row>
    <row r="239" spans="1:65" s="2" customFormat="1" ht="16.5" customHeight="1">
      <c r="A239" s="38"/>
      <c r="B239" s="39"/>
      <c r="C239" s="243" t="s">
        <v>397</v>
      </c>
      <c r="D239" s="243" t="s">
        <v>138</v>
      </c>
      <c r="E239" s="244" t="s">
        <v>398</v>
      </c>
      <c r="F239" s="245" t="s">
        <v>399</v>
      </c>
      <c r="G239" s="246" t="s">
        <v>332</v>
      </c>
      <c r="H239" s="247">
        <v>0.051</v>
      </c>
      <c r="I239" s="248"/>
      <c r="J239" s="249">
        <f>ROUND(I239*H239,2)</f>
        <v>0</v>
      </c>
      <c r="K239" s="250"/>
      <c r="L239" s="44"/>
      <c r="M239" s="251" t="s">
        <v>1</v>
      </c>
      <c r="N239" s="252" t="s">
        <v>40</v>
      </c>
      <c r="O239" s="91"/>
      <c r="P239" s="253">
        <f>O239*H239</f>
        <v>0</v>
      </c>
      <c r="Q239" s="253">
        <v>0</v>
      </c>
      <c r="R239" s="253">
        <f>Q239*H239</f>
        <v>0</v>
      </c>
      <c r="S239" s="253">
        <v>0</v>
      </c>
      <c r="T239" s="25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5" t="s">
        <v>208</v>
      </c>
      <c r="AT239" s="255" t="s">
        <v>138</v>
      </c>
      <c r="AU239" s="255" t="s">
        <v>82</v>
      </c>
      <c r="AY239" s="17" t="s">
        <v>135</v>
      </c>
      <c r="BE239" s="256">
        <f>IF(N239="základní",J239,0)</f>
        <v>0</v>
      </c>
      <c r="BF239" s="256">
        <f>IF(N239="snížená",J239,0)</f>
        <v>0</v>
      </c>
      <c r="BG239" s="256">
        <f>IF(N239="zákl. přenesená",J239,0)</f>
        <v>0</v>
      </c>
      <c r="BH239" s="256">
        <f>IF(N239="sníž. přenesená",J239,0)</f>
        <v>0</v>
      </c>
      <c r="BI239" s="256">
        <f>IF(N239="nulová",J239,0)</f>
        <v>0</v>
      </c>
      <c r="BJ239" s="17" t="s">
        <v>80</v>
      </c>
      <c r="BK239" s="256">
        <f>ROUND(I239*H239,2)</f>
        <v>0</v>
      </c>
      <c r="BL239" s="17" t="s">
        <v>208</v>
      </c>
      <c r="BM239" s="255" t="s">
        <v>400</v>
      </c>
    </row>
    <row r="240" spans="1:65" s="2" customFormat="1" ht="16.5" customHeight="1">
      <c r="A240" s="38"/>
      <c r="B240" s="39"/>
      <c r="C240" s="243" t="s">
        <v>401</v>
      </c>
      <c r="D240" s="243" t="s">
        <v>138</v>
      </c>
      <c r="E240" s="244" t="s">
        <v>402</v>
      </c>
      <c r="F240" s="245" t="s">
        <v>403</v>
      </c>
      <c r="G240" s="246" t="s">
        <v>332</v>
      </c>
      <c r="H240" s="247">
        <v>0.031</v>
      </c>
      <c r="I240" s="248"/>
      <c r="J240" s="249">
        <f>ROUND(I240*H240,2)</f>
        <v>0</v>
      </c>
      <c r="K240" s="250"/>
      <c r="L240" s="44"/>
      <c r="M240" s="251" t="s">
        <v>1</v>
      </c>
      <c r="N240" s="252" t="s">
        <v>40</v>
      </c>
      <c r="O240" s="91"/>
      <c r="P240" s="253">
        <f>O240*H240</f>
        <v>0</v>
      </c>
      <c r="Q240" s="253">
        <v>0</v>
      </c>
      <c r="R240" s="253">
        <f>Q240*H240</f>
        <v>0</v>
      </c>
      <c r="S240" s="253">
        <v>0</v>
      </c>
      <c r="T240" s="25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5" t="s">
        <v>208</v>
      </c>
      <c r="AT240" s="255" t="s">
        <v>138</v>
      </c>
      <c r="AU240" s="255" t="s">
        <v>82</v>
      </c>
      <c r="AY240" s="17" t="s">
        <v>135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7" t="s">
        <v>80</v>
      </c>
      <c r="BK240" s="256">
        <f>ROUND(I240*H240,2)</f>
        <v>0</v>
      </c>
      <c r="BL240" s="17" t="s">
        <v>208</v>
      </c>
      <c r="BM240" s="255" t="s">
        <v>404</v>
      </c>
    </row>
    <row r="241" spans="1:65" s="2" customFormat="1" ht="16.5" customHeight="1">
      <c r="A241" s="38"/>
      <c r="B241" s="39"/>
      <c r="C241" s="243" t="s">
        <v>405</v>
      </c>
      <c r="D241" s="243" t="s">
        <v>138</v>
      </c>
      <c r="E241" s="244" t="s">
        <v>406</v>
      </c>
      <c r="F241" s="245" t="s">
        <v>407</v>
      </c>
      <c r="G241" s="246" t="s">
        <v>332</v>
      </c>
      <c r="H241" s="247">
        <v>0.031</v>
      </c>
      <c r="I241" s="248"/>
      <c r="J241" s="249">
        <f>ROUND(I241*H241,2)</f>
        <v>0</v>
      </c>
      <c r="K241" s="250"/>
      <c r="L241" s="44"/>
      <c r="M241" s="251" t="s">
        <v>1</v>
      </c>
      <c r="N241" s="252" t="s">
        <v>40</v>
      </c>
      <c r="O241" s="91"/>
      <c r="P241" s="253">
        <f>O241*H241</f>
        <v>0</v>
      </c>
      <c r="Q241" s="253">
        <v>0</v>
      </c>
      <c r="R241" s="253">
        <f>Q241*H241</f>
        <v>0</v>
      </c>
      <c r="S241" s="253">
        <v>0</v>
      </c>
      <c r="T241" s="25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5" t="s">
        <v>208</v>
      </c>
      <c r="AT241" s="255" t="s">
        <v>138</v>
      </c>
      <c r="AU241" s="255" t="s">
        <v>82</v>
      </c>
      <c r="AY241" s="17" t="s">
        <v>135</v>
      </c>
      <c r="BE241" s="256">
        <f>IF(N241="základní",J241,0)</f>
        <v>0</v>
      </c>
      <c r="BF241" s="256">
        <f>IF(N241="snížená",J241,0)</f>
        <v>0</v>
      </c>
      <c r="BG241" s="256">
        <f>IF(N241="zákl. přenesená",J241,0)</f>
        <v>0</v>
      </c>
      <c r="BH241" s="256">
        <f>IF(N241="sníž. přenesená",J241,0)</f>
        <v>0</v>
      </c>
      <c r="BI241" s="256">
        <f>IF(N241="nulová",J241,0)</f>
        <v>0</v>
      </c>
      <c r="BJ241" s="17" t="s">
        <v>80</v>
      </c>
      <c r="BK241" s="256">
        <f>ROUND(I241*H241,2)</f>
        <v>0</v>
      </c>
      <c r="BL241" s="17" t="s">
        <v>208</v>
      </c>
      <c r="BM241" s="255" t="s">
        <v>408</v>
      </c>
    </row>
    <row r="242" spans="1:65" s="2" customFormat="1" ht="16.5" customHeight="1">
      <c r="A242" s="38"/>
      <c r="B242" s="39"/>
      <c r="C242" s="243" t="s">
        <v>409</v>
      </c>
      <c r="D242" s="243" t="s">
        <v>138</v>
      </c>
      <c r="E242" s="244" t="s">
        <v>410</v>
      </c>
      <c r="F242" s="245" t="s">
        <v>411</v>
      </c>
      <c r="G242" s="246" t="s">
        <v>332</v>
      </c>
      <c r="H242" s="247">
        <v>0.031</v>
      </c>
      <c r="I242" s="248"/>
      <c r="J242" s="249">
        <f>ROUND(I242*H242,2)</f>
        <v>0</v>
      </c>
      <c r="K242" s="250"/>
      <c r="L242" s="44"/>
      <c r="M242" s="251" t="s">
        <v>1</v>
      </c>
      <c r="N242" s="252" t="s">
        <v>40</v>
      </c>
      <c r="O242" s="91"/>
      <c r="P242" s="253">
        <f>O242*H242</f>
        <v>0</v>
      </c>
      <c r="Q242" s="253">
        <v>0</v>
      </c>
      <c r="R242" s="253">
        <f>Q242*H242</f>
        <v>0</v>
      </c>
      <c r="S242" s="253">
        <v>0</v>
      </c>
      <c r="T242" s="25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5" t="s">
        <v>208</v>
      </c>
      <c r="AT242" s="255" t="s">
        <v>138</v>
      </c>
      <c r="AU242" s="255" t="s">
        <v>82</v>
      </c>
      <c r="AY242" s="17" t="s">
        <v>135</v>
      </c>
      <c r="BE242" s="256">
        <f>IF(N242="základní",J242,0)</f>
        <v>0</v>
      </c>
      <c r="BF242" s="256">
        <f>IF(N242="snížená",J242,0)</f>
        <v>0</v>
      </c>
      <c r="BG242" s="256">
        <f>IF(N242="zákl. přenesená",J242,0)</f>
        <v>0</v>
      </c>
      <c r="BH242" s="256">
        <f>IF(N242="sníž. přenesená",J242,0)</f>
        <v>0</v>
      </c>
      <c r="BI242" s="256">
        <f>IF(N242="nulová",J242,0)</f>
        <v>0</v>
      </c>
      <c r="BJ242" s="17" t="s">
        <v>80</v>
      </c>
      <c r="BK242" s="256">
        <f>ROUND(I242*H242,2)</f>
        <v>0</v>
      </c>
      <c r="BL242" s="17" t="s">
        <v>208</v>
      </c>
      <c r="BM242" s="255" t="s">
        <v>412</v>
      </c>
    </row>
    <row r="243" spans="1:63" s="12" customFormat="1" ht="22.8" customHeight="1">
      <c r="A243" s="12"/>
      <c r="B243" s="227"/>
      <c r="C243" s="228"/>
      <c r="D243" s="229" t="s">
        <v>74</v>
      </c>
      <c r="E243" s="241" t="s">
        <v>413</v>
      </c>
      <c r="F243" s="241" t="s">
        <v>414</v>
      </c>
      <c r="G243" s="228"/>
      <c r="H243" s="228"/>
      <c r="I243" s="231"/>
      <c r="J243" s="242">
        <f>BK243</f>
        <v>0</v>
      </c>
      <c r="K243" s="228"/>
      <c r="L243" s="233"/>
      <c r="M243" s="234"/>
      <c r="N243" s="235"/>
      <c r="O243" s="235"/>
      <c r="P243" s="236">
        <f>SUM(P244:P253)</f>
        <v>0</v>
      </c>
      <c r="Q243" s="235"/>
      <c r="R243" s="236">
        <f>SUM(R244:R253)</f>
        <v>0.009519999999999999</v>
      </c>
      <c r="S243" s="235"/>
      <c r="T243" s="237">
        <f>SUM(T244:T253)</f>
        <v>0.0088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8" t="s">
        <v>82</v>
      </c>
      <c r="AT243" s="239" t="s">
        <v>74</v>
      </c>
      <c r="AU243" s="239" t="s">
        <v>80</v>
      </c>
      <c r="AY243" s="238" t="s">
        <v>135</v>
      </c>
      <c r="BK243" s="240">
        <f>SUM(BK244:BK253)</f>
        <v>0</v>
      </c>
    </row>
    <row r="244" spans="1:65" s="2" customFormat="1" ht="16.5" customHeight="1">
      <c r="A244" s="38"/>
      <c r="B244" s="39"/>
      <c r="C244" s="243" t="s">
        <v>415</v>
      </c>
      <c r="D244" s="243" t="s">
        <v>138</v>
      </c>
      <c r="E244" s="244" t="s">
        <v>416</v>
      </c>
      <c r="F244" s="245" t="s">
        <v>417</v>
      </c>
      <c r="G244" s="246" t="s">
        <v>141</v>
      </c>
      <c r="H244" s="247">
        <v>8</v>
      </c>
      <c r="I244" s="248"/>
      <c r="J244" s="249">
        <f>ROUND(I244*H244,2)</f>
        <v>0</v>
      </c>
      <c r="K244" s="250"/>
      <c r="L244" s="44"/>
      <c r="M244" s="251" t="s">
        <v>1</v>
      </c>
      <c r="N244" s="252" t="s">
        <v>40</v>
      </c>
      <c r="O244" s="91"/>
      <c r="P244" s="253">
        <f>O244*H244</f>
        <v>0</v>
      </c>
      <c r="Q244" s="253">
        <v>6E-05</v>
      </c>
      <c r="R244" s="253">
        <f>Q244*H244</f>
        <v>0.00048</v>
      </c>
      <c r="S244" s="253">
        <v>0.0011</v>
      </c>
      <c r="T244" s="254">
        <f>S244*H244</f>
        <v>0.0088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5" t="s">
        <v>208</v>
      </c>
      <c r="AT244" s="255" t="s">
        <v>138</v>
      </c>
      <c r="AU244" s="255" t="s">
        <v>82</v>
      </c>
      <c r="AY244" s="17" t="s">
        <v>135</v>
      </c>
      <c r="BE244" s="256">
        <f>IF(N244="základní",J244,0)</f>
        <v>0</v>
      </c>
      <c r="BF244" s="256">
        <f>IF(N244="snížená",J244,0)</f>
        <v>0</v>
      </c>
      <c r="BG244" s="256">
        <f>IF(N244="zákl. přenesená",J244,0)</f>
        <v>0</v>
      </c>
      <c r="BH244" s="256">
        <f>IF(N244="sníž. přenesená",J244,0)</f>
        <v>0</v>
      </c>
      <c r="BI244" s="256">
        <f>IF(N244="nulová",J244,0)</f>
        <v>0</v>
      </c>
      <c r="BJ244" s="17" t="s">
        <v>80</v>
      </c>
      <c r="BK244" s="256">
        <f>ROUND(I244*H244,2)</f>
        <v>0</v>
      </c>
      <c r="BL244" s="17" t="s">
        <v>208</v>
      </c>
      <c r="BM244" s="255" t="s">
        <v>418</v>
      </c>
    </row>
    <row r="245" spans="1:65" s="2" customFormat="1" ht="16.5" customHeight="1">
      <c r="A245" s="38"/>
      <c r="B245" s="39"/>
      <c r="C245" s="243" t="s">
        <v>419</v>
      </c>
      <c r="D245" s="243" t="s">
        <v>138</v>
      </c>
      <c r="E245" s="244" t="s">
        <v>420</v>
      </c>
      <c r="F245" s="245" t="s">
        <v>421</v>
      </c>
      <c r="G245" s="246" t="s">
        <v>141</v>
      </c>
      <c r="H245" s="247">
        <v>8</v>
      </c>
      <c r="I245" s="248"/>
      <c r="J245" s="249">
        <f>ROUND(I245*H245,2)</f>
        <v>0</v>
      </c>
      <c r="K245" s="250"/>
      <c r="L245" s="44"/>
      <c r="M245" s="251" t="s">
        <v>1</v>
      </c>
      <c r="N245" s="252" t="s">
        <v>40</v>
      </c>
      <c r="O245" s="91"/>
      <c r="P245" s="253">
        <f>O245*H245</f>
        <v>0</v>
      </c>
      <c r="Q245" s="253">
        <v>0.00028</v>
      </c>
      <c r="R245" s="253">
        <f>Q245*H245</f>
        <v>0.00224</v>
      </c>
      <c r="S245" s="253">
        <v>0</v>
      </c>
      <c r="T245" s="25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5" t="s">
        <v>208</v>
      </c>
      <c r="AT245" s="255" t="s">
        <v>138</v>
      </c>
      <c r="AU245" s="255" t="s">
        <v>82</v>
      </c>
      <c r="AY245" s="17" t="s">
        <v>135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7" t="s">
        <v>80</v>
      </c>
      <c r="BK245" s="256">
        <f>ROUND(I245*H245,2)</f>
        <v>0</v>
      </c>
      <c r="BL245" s="17" t="s">
        <v>208</v>
      </c>
      <c r="BM245" s="255" t="s">
        <v>422</v>
      </c>
    </row>
    <row r="246" spans="1:65" s="2" customFormat="1" ht="16.5" customHeight="1">
      <c r="A246" s="38"/>
      <c r="B246" s="39"/>
      <c r="C246" s="243" t="s">
        <v>423</v>
      </c>
      <c r="D246" s="243" t="s">
        <v>138</v>
      </c>
      <c r="E246" s="244" t="s">
        <v>424</v>
      </c>
      <c r="F246" s="245" t="s">
        <v>425</v>
      </c>
      <c r="G246" s="246" t="s">
        <v>426</v>
      </c>
      <c r="H246" s="247">
        <v>8</v>
      </c>
      <c r="I246" s="248"/>
      <c r="J246" s="249">
        <f>ROUND(I246*H246,2)</f>
        <v>0</v>
      </c>
      <c r="K246" s="250"/>
      <c r="L246" s="44"/>
      <c r="M246" s="251" t="s">
        <v>1</v>
      </c>
      <c r="N246" s="252" t="s">
        <v>40</v>
      </c>
      <c r="O246" s="91"/>
      <c r="P246" s="253">
        <f>O246*H246</f>
        <v>0</v>
      </c>
      <c r="Q246" s="253">
        <v>0.00027</v>
      </c>
      <c r="R246" s="253">
        <f>Q246*H246</f>
        <v>0.00216</v>
      </c>
      <c r="S246" s="253">
        <v>0</v>
      </c>
      <c r="T246" s="254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5" t="s">
        <v>208</v>
      </c>
      <c r="AT246" s="255" t="s">
        <v>138</v>
      </c>
      <c r="AU246" s="255" t="s">
        <v>82</v>
      </c>
      <c r="AY246" s="17" t="s">
        <v>135</v>
      </c>
      <c r="BE246" s="256">
        <f>IF(N246="základní",J246,0)</f>
        <v>0</v>
      </c>
      <c r="BF246" s="256">
        <f>IF(N246="snížená",J246,0)</f>
        <v>0</v>
      </c>
      <c r="BG246" s="256">
        <f>IF(N246="zákl. přenesená",J246,0)</f>
        <v>0</v>
      </c>
      <c r="BH246" s="256">
        <f>IF(N246="sníž. přenesená",J246,0)</f>
        <v>0</v>
      </c>
      <c r="BI246" s="256">
        <f>IF(N246="nulová",J246,0)</f>
        <v>0</v>
      </c>
      <c r="BJ246" s="17" t="s">
        <v>80</v>
      </c>
      <c r="BK246" s="256">
        <f>ROUND(I246*H246,2)</f>
        <v>0</v>
      </c>
      <c r="BL246" s="17" t="s">
        <v>208</v>
      </c>
      <c r="BM246" s="255" t="s">
        <v>427</v>
      </c>
    </row>
    <row r="247" spans="1:65" s="2" customFormat="1" ht="16.5" customHeight="1">
      <c r="A247" s="38"/>
      <c r="B247" s="39"/>
      <c r="C247" s="243" t="s">
        <v>428</v>
      </c>
      <c r="D247" s="243" t="s">
        <v>138</v>
      </c>
      <c r="E247" s="244" t="s">
        <v>429</v>
      </c>
      <c r="F247" s="245" t="s">
        <v>430</v>
      </c>
      <c r="G247" s="246" t="s">
        <v>141</v>
      </c>
      <c r="H247" s="247">
        <v>16</v>
      </c>
      <c r="I247" s="248"/>
      <c r="J247" s="249">
        <f>ROUND(I247*H247,2)</f>
        <v>0</v>
      </c>
      <c r="K247" s="250"/>
      <c r="L247" s="44"/>
      <c r="M247" s="251" t="s">
        <v>1</v>
      </c>
      <c r="N247" s="252" t="s">
        <v>40</v>
      </c>
      <c r="O247" s="91"/>
      <c r="P247" s="253">
        <f>O247*H247</f>
        <v>0</v>
      </c>
      <c r="Q247" s="253">
        <v>0.00025</v>
      </c>
      <c r="R247" s="253">
        <f>Q247*H247</f>
        <v>0.004</v>
      </c>
      <c r="S247" s="253">
        <v>0</v>
      </c>
      <c r="T247" s="25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5" t="s">
        <v>208</v>
      </c>
      <c r="AT247" s="255" t="s">
        <v>138</v>
      </c>
      <c r="AU247" s="255" t="s">
        <v>82</v>
      </c>
      <c r="AY247" s="17" t="s">
        <v>135</v>
      </c>
      <c r="BE247" s="256">
        <f>IF(N247="základní",J247,0)</f>
        <v>0</v>
      </c>
      <c r="BF247" s="256">
        <f>IF(N247="snížená",J247,0)</f>
        <v>0</v>
      </c>
      <c r="BG247" s="256">
        <f>IF(N247="zákl. přenesená",J247,0)</f>
        <v>0</v>
      </c>
      <c r="BH247" s="256">
        <f>IF(N247="sníž. přenesená",J247,0)</f>
        <v>0</v>
      </c>
      <c r="BI247" s="256">
        <f>IF(N247="nulová",J247,0)</f>
        <v>0</v>
      </c>
      <c r="BJ247" s="17" t="s">
        <v>80</v>
      </c>
      <c r="BK247" s="256">
        <f>ROUND(I247*H247,2)</f>
        <v>0</v>
      </c>
      <c r="BL247" s="17" t="s">
        <v>208</v>
      </c>
      <c r="BM247" s="255" t="s">
        <v>431</v>
      </c>
    </row>
    <row r="248" spans="1:51" s="13" customFormat="1" ht="12">
      <c r="A248" s="13"/>
      <c r="B248" s="257"/>
      <c r="C248" s="258"/>
      <c r="D248" s="259" t="s">
        <v>151</v>
      </c>
      <c r="E248" s="260" t="s">
        <v>1</v>
      </c>
      <c r="F248" s="261" t="s">
        <v>432</v>
      </c>
      <c r="G248" s="258"/>
      <c r="H248" s="262">
        <v>16</v>
      </c>
      <c r="I248" s="263"/>
      <c r="J248" s="258"/>
      <c r="K248" s="258"/>
      <c r="L248" s="264"/>
      <c r="M248" s="265"/>
      <c r="N248" s="266"/>
      <c r="O248" s="266"/>
      <c r="P248" s="266"/>
      <c r="Q248" s="266"/>
      <c r="R248" s="266"/>
      <c r="S248" s="266"/>
      <c r="T248" s="26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8" t="s">
        <v>151</v>
      </c>
      <c r="AU248" s="268" t="s">
        <v>82</v>
      </c>
      <c r="AV248" s="13" t="s">
        <v>82</v>
      </c>
      <c r="AW248" s="13" t="s">
        <v>32</v>
      </c>
      <c r="AX248" s="13" t="s">
        <v>80</v>
      </c>
      <c r="AY248" s="268" t="s">
        <v>135</v>
      </c>
    </row>
    <row r="249" spans="1:65" s="2" customFormat="1" ht="16.5" customHeight="1">
      <c r="A249" s="38"/>
      <c r="B249" s="39"/>
      <c r="C249" s="243" t="s">
        <v>433</v>
      </c>
      <c r="D249" s="243" t="s">
        <v>138</v>
      </c>
      <c r="E249" s="244" t="s">
        <v>434</v>
      </c>
      <c r="F249" s="245" t="s">
        <v>435</v>
      </c>
      <c r="G249" s="246" t="s">
        <v>141</v>
      </c>
      <c r="H249" s="247">
        <v>32</v>
      </c>
      <c r="I249" s="248"/>
      <c r="J249" s="249">
        <f>ROUND(I249*H249,2)</f>
        <v>0</v>
      </c>
      <c r="K249" s="250"/>
      <c r="L249" s="44"/>
      <c r="M249" s="251" t="s">
        <v>1</v>
      </c>
      <c r="N249" s="252" t="s">
        <v>40</v>
      </c>
      <c r="O249" s="91"/>
      <c r="P249" s="253">
        <f>O249*H249</f>
        <v>0</v>
      </c>
      <c r="Q249" s="253">
        <v>2E-05</v>
      </c>
      <c r="R249" s="253">
        <f>Q249*H249</f>
        <v>0.00064</v>
      </c>
      <c r="S249" s="253">
        <v>0</v>
      </c>
      <c r="T249" s="25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5" t="s">
        <v>208</v>
      </c>
      <c r="AT249" s="255" t="s">
        <v>138</v>
      </c>
      <c r="AU249" s="255" t="s">
        <v>82</v>
      </c>
      <c r="AY249" s="17" t="s">
        <v>135</v>
      </c>
      <c r="BE249" s="256">
        <f>IF(N249="základní",J249,0)</f>
        <v>0</v>
      </c>
      <c r="BF249" s="256">
        <f>IF(N249="snížená",J249,0)</f>
        <v>0</v>
      </c>
      <c r="BG249" s="256">
        <f>IF(N249="zákl. přenesená",J249,0)</f>
        <v>0</v>
      </c>
      <c r="BH249" s="256">
        <f>IF(N249="sníž. přenesená",J249,0)</f>
        <v>0</v>
      </c>
      <c r="BI249" s="256">
        <f>IF(N249="nulová",J249,0)</f>
        <v>0</v>
      </c>
      <c r="BJ249" s="17" t="s">
        <v>80</v>
      </c>
      <c r="BK249" s="256">
        <f>ROUND(I249*H249,2)</f>
        <v>0</v>
      </c>
      <c r="BL249" s="17" t="s">
        <v>208</v>
      </c>
      <c r="BM249" s="255" t="s">
        <v>436</v>
      </c>
    </row>
    <row r="250" spans="1:51" s="13" customFormat="1" ht="12">
      <c r="A250" s="13"/>
      <c r="B250" s="257"/>
      <c r="C250" s="258"/>
      <c r="D250" s="259" t="s">
        <v>151</v>
      </c>
      <c r="E250" s="260" t="s">
        <v>1</v>
      </c>
      <c r="F250" s="261" t="s">
        <v>437</v>
      </c>
      <c r="G250" s="258"/>
      <c r="H250" s="262">
        <v>32</v>
      </c>
      <c r="I250" s="263"/>
      <c r="J250" s="258"/>
      <c r="K250" s="258"/>
      <c r="L250" s="264"/>
      <c r="M250" s="265"/>
      <c r="N250" s="266"/>
      <c r="O250" s="266"/>
      <c r="P250" s="266"/>
      <c r="Q250" s="266"/>
      <c r="R250" s="266"/>
      <c r="S250" s="266"/>
      <c r="T250" s="26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8" t="s">
        <v>151</v>
      </c>
      <c r="AU250" s="268" t="s">
        <v>82</v>
      </c>
      <c r="AV250" s="13" t="s">
        <v>82</v>
      </c>
      <c r="AW250" s="13" t="s">
        <v>32</v>
      </c>
      <c r="AX250" s="13" t="s">
        <v>80</v>
      </c>
      <c r="AY250" s="268" t="s">
        <v>135</v>
      </c>
    </row>
    <row r="251" spans="1:65" s="2" customFormat="1" ht="16.5" customHeight="1">
      <c r="A251" s="38"/>
      <c r="B251" s="39"/>
      <c r="C251" s="243" t="s">
        <v>438</v>
      </c>
      <c r="D251" s="243" t="s">
        <v>138</v>
      </c>
      <c r="E251" s="244" t="s">
        <v>439</v>
      </c>
      <c r="F251" s="245" t="s">
        <v>440</v>
      </c>
      <c r="G251" s="246" t="s">
        <v>332</v>
      </c>
      <c r="H251" s="247">
        <v>0.01</v>
      </c>
      <c r="I251" s="248"/>
      <c r="J251" s="249">
        <f>ROUND(I251*H251,2)</f>
        <v>0</v>
      </c>
      <c r="K251" s="250"/>
      <c r="L251" s="44"/>
      <c r="M251" s="251" t="s">
        <v>1</v>
      </c>
      <c r="N251" s="252" t="s">
        <v>40</v>
      </c>
      <c r="O251" s="91"/>
      <c r="P251" s="253">
        <f>O251*H251</f>
        <v>0</v>
      </c>
      <c r="Q251" s="253">
        <v>0</v>
      </c>
      <c r="R251" s="253">
        <f>Q251*H251</f>
        <v>0</v>
      </c>
      <c r="S251" s="253">
        <v>0</v>
      </c>
      <c r="T251" s="25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5" t="s">
        <v>208</v>
      </c>
      <c r="AT251" s="255" t="s">
        <v>138</v>
      </c>
      <c r="AU251" s="255" t="s">
        <v>82</v>
      </c>
      <c r="AY251" s="17" t="s">
        <v>135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7" t="s">
        <v>80</v>
      </c>
      <c r="BK251" s="256">
        <f>ROUND(I251*H251,2)</f>
        <v>0</v>
      </c>
      <c r="BL251" s="17" t="s">
        <v>208</v>
      </c>
      <c r="BM251" s="255" t="s">
        <v>441</v>
      </c>
    </row>
    <row r="252" spans="1:65" s="2" customFormat="1" ht="16.5" customHeight="1">
      <c r="A252" s="38"/>
      <c r="B252" s="39"/>
      <c r="C252" s="243" t="s">
        <v>442</v>
      </c>
      <c r="D252" s="243" t="s">
        <v>138</v>
      </c>
      <c r="E252" s="244" t="s">
        <v>443</v>
      </c>
      <c r="F252" s="245" t="s">
        <v>444</v>
      </c>
      <c r="G252" s="246" t="s">
        <v>332</v>
      </c>
      <c r="H252" s="247">
        <v>0.01</v>
      </c>
      <c r="I252" s="248"/>
      <c r="J252" s="249">
        <f>ROUND(I252*H252,2)</f>
        <v>0</v>
      </c>
      <c r="K252" s="250"/>
      <c r="L252" s="44"/>
      <c r="M252" s="251" t="s">
        <v>1</v>
      </c>
      <c r="N252" s="252" t="s">
        <v>40</v>
      </c>
      <c r="O252" s="91"/>
      <c r="P252" s="253">
        <f>O252*H252</f>
        <v>0</v>
      </c>
      <c r="Q252" s="253">
        <v>0</v>
      </c>
      <c r="R252" s="253">
        <f>Q252*H252</f>
        <v>0</v>
      </c>
      <c r="S252" s="253">
        <v>0</v>
      </c>
      <c r="T252" s="25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55" t="s">
        <v>208</v>
      </c>
      <c r="AT252" s="255" t="s">
        <v>138</v>
      </c>
      <c r="AU252" s="255" t="s">
        <v>82</v>
      </c>
      <c r="AY252" s="17" t="s">
        <v>135</v>
      </c>
      <c r="BE252" s="256">
        <f>IF(N252="základní",J252,0)</f>
        <v>0</v>
      </c>
      <c r="BF252" s="256">
        <f>IF(N252="snížená",J252,0)</f>
        <v>0</v>
      </c>
      <c r="BG252" s="256">
        <f>IF(N252="zákl. přenesená",J252,0)</f>
        <v>0</v>
      </c>
      <c r="BH252" s="256">
        <f>IF(N252="sníž. přenesená",J252,0)</f>
        <v>0</v>
      </c>
      <c r="BI252" s="256">
        <f>IF(N252="nulová",J252,0)</f>
        <v>0</v>
      </c>
      <c r="BJ252" s="17" t="s">
        <v>80</v>
      </c>
      <c r="BK252" s="256">
        <f>ROUND(I252*H252,2)</f>
        <v>0</v>
      </c>
      <c r="BL252" s="17" t="s">
        <v>208</v>
      </c>
      <c r="BM252" s="255" t="s">
        <v>445</v>
      </c>
    </row>
    <row r="253" spans="1:65" s="2" customFormat="1" ht="16.5" customHeight="1">
      <c r="A253" s="38"/>
      <c r="B253" s="39"/>
      <c r="C253" s="243" t="s">
        <v>446</v>
      </c>
      <c r="D253" s="243" t="s">
        <v>138</v>
      </c>
      <c r="E253" s="244" t="s">
        <v>447</v>
      </c>
      <c r="F253" s="245" t="s">
        <v>448</v>
      </c>
      <c r="G253" s="246" t="s">
        <v>332</v>
      </c>
      <c r="H253" s="247">
        <v>0.01</v>
      </c>
      <c r="I253" s="248"/>
      <c r="J253" s="249">
        <f>ROUND(I253*H253,2)</f>
        <v>0</v>
      </c>
      <c r="K253" s="250"/>
      <c r="L253" s="44"/>
      <c r="M253" s="251" t="s">
        <v>1</v>
      </c>
      <c r="N253" s="252" t="s">
        <v>40</v>
      </c>
      <c r="O253" s="91"/>
      <c r="P253" s="253">
        <f>O253*H253</f>
        <v>0</v>
      </c>
      <c r="Q253" s="253">
        <v>0</v>
      </c>
      <c r="R253" s="253">
        <f>Q253*H253</f>
        <v>0</v>
      </c>
      <c r="S253" s="253">
        <v>0</v>
      </c>
      <c r="T253" s="25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5" t="s">
        <v>208</v>
      </c>
      <c r="AT253" s="255" t="s">
        <v>138</v>
      </c>
      <c r="AU253" s="255" t="s">
        <v>82</v>
      </c>
      <c r="AY253" s="17" t="s">
        <v>135</v>
      </c>
      <c r="BE253" s="256">
        <f>IF(N253="základní",J253,0)</f>
        <v>0</v>
      </c>
      <c r="BF253" s="256">
        <f>IF(N253="snížená",J253,0)</f>
        <v>0</v>
      </c>
      <c r="BG253" s="256">
        <f>IF(N253="zákl. přenesená",J253,0)</f>
        <v>0</v>
      </c>
      <c r="BH253" s="256">
        <f>IF(N253="sníž. přenesená",J253,0)</f>
        <v>0</v>
      </c>
      <c r="BI253" s="256">
        <f>IF(N253="nulová",J253,0)</f>
        <v>0</v>
      </c>
      <c r="BJ253" s="17" t="s">
        <v>80</v>
      </c>
      <c r="BK253" s="256">
        <f>ROUND(I253*H253,2)</f>
        <v>0</v>
      </c>
      <c r="BL253" s="17" t="s">
        <v>208</v>
      </c>
      <c r="BM253" s="255" t="s">
        <v>449</v>
      </c>
    </row>
    <row r="254" spans="1:63" s="12" customFormat="1" ht="22.8" customHeight="1">
      <c r="A254" s="12"/>
      <c r="B254" s="227"/>
      <c r="C254" s="228"/>
      <c r="D254" s="229" t="s">
        <v>74</v>
      </c>
      <c r="E254" s="241" t="s">
        <v>450</v>
      </c>
      <c r="F254" s="241" t="s">
        <v>451</v>
      </c>
      <c r="G254" s="228"/>
      <c r="H254" s="228"/>
      <c r="I254" s="231"/>
      <c r="J254" s="242">
        <f>BK254</f>
        <v>0</v>
      </c>
      <c r="K254" s="228"/>
      <c r="L254" s="233"/>
      <c r="M254" s="234"/>
      <c r="N254" s="235"/>
      <c r="O254" s="235"/>
      <c r="P254" s="236">
        <f>SUM(P255:P265)</f>
        <v>0</v>
      </c>
      <c r="Q254" s="235"/>
      <c r="R254" s="236">
        <f>SUM(R255:R265)</f>
        <v>0.552</v>
      </c>
      <c r="S254" s="235"/>
      <c r="T254" s="237">
        <f>SUM(T255:T265)</f>
        <v>2.558976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38" t="s">
        <v>82</v>
      </c>
      <c r="AT254" s="239" t="s">
        <v>74</v>
      </c>
      <c r="AU254" s="239" t="s">
        <v>80</v>
      </c>
      <c r="AY254" s="238" t="s">
        <v>135</v>
      </c>
      <c r="BK254" s="240">
        <f>SUM(BK255:BK265)</f>
        <v>0</v>
      </c>
    </row>
    <row r="255" spans="1:65" s="2" customFormat="1" ht="16.5" customHeight="1">
      <c r="A255" s="38"/>
      <c r="B255" s="39"/>
      <c r="C255" s="243" t="s">
        <v>452</v>
      </c>
      <c r="D255" s="243" t="s">
        <v>138</v>
      </c>
      <c r="E255" s="244" t="s">
        <v>453</v>
      </c>
      <c r="F255" s="245" t="s">
        <v>454</v>
      </c>
      <c r="G255" s="246" t="s">
        <v>149</v>
      </c>
      <c r="H255" s="247">
        <v>107.52</v>
      </c>
      <c r="I255" s="248"/>
      <c r="J255" s="249">
        <f>ROUND(I255*H255,2)</f>
        <v>0</v>
      </c>
      <c r="K255" s="250"/>
      <c r="L255" s="44"/>
      <c r="M255" s="251" t="s">
        <v>1</v>
      </c>
      <c r="N255" s="252" t="s">
        <v>40</v>
      </c>
      <c r="O255" s="91"/>
      <c r="P255" s="253">
        <f>O255*H255</f>
        <v>0</v>
      </c>
      <c r="Q255" s="253">
        <v>0</v>
      </c>
      <c r="R255" s="253">
        <f>Q255*H255</f>
        <v>0</v>
      </c>
      <c r="S255" s="253">
        <v>0.0238</v>
      </c>
      <c r="T255" s="254">
        <f>S255*H255</f>
        <v>2.558976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5" t="s">
        <v>208</v>
      </c>
      <c r="AT255" s="255" t="s">
        <v>138</v>
      </c>
      <c r="AU255" s="255" t="s">
        <v>82</v>
      </c>
      <c r="AY255" s="17" t="s">
        <v>135</v>
      </c>
      <c r="BE255" s="256">
        <f>IF(N255="základní",J255,0)</f>
        <v>0</v>
      </c>
      <c r="BF255" s="256">
        <f>IF(N255="snížená",J255,0)</f>
        <v>0</v>
      </c>
      <c r="BG255" s="256">
        <f>IF(N255="zákl. přenesená",J255,0)</f>
        <v>0</v>
      </c>
      <c r="BH255" s="256">
        <f>IF(N255="sníž. přenesená",J255,0)</f>
        <v>0</v>
      </c>
      <c r="BI255" s="256">
        <f>IF(N255="nulová",J255,0)</f>
        <v>0</v>
      </c>
      <c r="BJ255" s="17" t="s">
        <v>80</v>
      </c>
      <c r="BK255" s="256">
        <f>ROUND(I255*H255,2)</f>
        <v>0</v>
      </c>
      <c r="BL255" s="17" t="s">
        <v>208</v>
      </c>
      <c r="BM255" s="255" t="s">
        <v>455</v>
      </c>
    </row>
    <row r="256" spans="1:51" s="13" customFormat="1" ht="12">
      <c r="A256" s="13"/>
      <c r="B256" s="257"/>
      <c r="C256" s="258"/>
      <c r="D256" s="259" t="s">
        <v>151</v>
      </c>
      <c r="E256" s="260" t="s">
        <v>1</v>
      </c>
      <c r="F256" s="261" t="s">
        <v>456</v>
      </c>
      <c r="G256" s="258"/>
      <c r="H256" s="262">
        <v>107.52</v>
      </c>
      <c r="I256" s="263"/>
      <c r="J256" s="258"/>
      <c r="K256" s="258"/>
      <c r="L256" s="264"/>
      <c r="M256" s="265"/>
      <c r="N256" s="266"/>
      <c r="O256" s="266"/>
      <c r="P256" s="266"/>
      <c r="Q256" s="266"/>
      <c r="R256" s="266"/>
      <c r="S256" s="266"/>
      <c r="T256" s="26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8" t="s">
        <v>151</v>
      </c>
      <c r="AU256" s="268" t="s">
        <v>82</v>
      </c>
      <c r="AV256" s="13" t="s">
        <v>82</v>
      </c>
      <c r="AW256" s="13" t="s">
        <v>32</v>
      </c>
      <c r="AX256" s="13" t="s">
        <v>80</v>
      </c>
      <c r="AY256" s="268" t="s">
        <v>135</v>
      </c>
    </row>
    <row r="257" spans="1:65" s="2" customFormat="1" ht="21.75" customHeight="1">
      <c r="A257" s="38"/>
      <c r="B257" s="39"/>
      <c r="C257" s="243" t="s">
        <v>457</v>
      </c>
      <c r="D257" s="243" t="s">
        <v>138</v>
      </c>
      <c r="E257" s="244" t="s">
        <v>458</v>
      </c>
      <c r="F257" s="245" t="s">
        <v>459</v>
      </c>
      <c r="G257" s="246" t="s">
        <v>141</v>
      </c>
      <c r="H257" s="247">
        <v>8</v>
      </c>
      <c r="I257" s="248"/>
      <c r="J257" s="249">
        <f>ROUND(I257*H257,2)</f>
        <v>0</v>
      </c>
      <c r="K257" s="250"/>
      <c r="L257" s="44"/>
      <c r="M257" s="251" t="s">
        <v>1</v>
      </c>
      <c r="N257" s="252" t="s">
        <v>40</v>
      </c>
      <c r="O257" s="91"/>
      <c r="P257" s="253">
        <f>O257*H257</f>
        <v>0</v>
      </c>
      <c r="Q257" s="253">
        <v>0.069</v>
      </c>
      <c r="R257" s="253">
        <f>Q257*H257</f>
        <v>0.552</v>
      </c>
      <c r="S257" s="253">
        <v>0</v>
      </c>
      <c r="T257" s="25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5" t="s">
        <v>208</v>
      </c>
      <c r="AT257" s="255" t="s">
        <v>138</v>
      </c>
      <c r="AU257" s="255" t="s">
        <v>82</v>
      </c>
      <c r="AY257" s="17" t="s">
        <v>135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7" t="s">
        <v>80</v>
      </c>
      <c r="BK257" s="256">
        <f>ROUND(I257*H257,2)</f>
        <v>0</v>
      </c>
      <c r="BL257" s="17" t="s">
        <v>208</v>
      </c>
      <c r="BM257" s="255" t="s">
        <v>460</v>
      </c>
    </row>
    <row r="258" spans="1:65" s="2" customFormat="1" ht="16.5" customHeight="1">
      <c r="A258" s="38"/>
      <c r="B258" s="39"/>
      <c r="C258" s="243" t="s">
        <v>461</v>
      </c>
      <c r="D258" s="243" t="s">
        <v>138</v>
      </c>
      <c r="E258" s="244" t="s">
        <v>462</v>
      </c>
      <c r="F258" s="245" t="s">
        <v>463</v>
      </c>
      <c r="G258" s="246" t="s">
        <v>332</v>
      </c>
      <c r="H258" s="247">
        <v>2.559</v>
      </c>
      <c r="I258" s="248"/>
      <c r="J258" s="249">
        <f>ROUND(I258*H258,2)</f>
        <v>0</v>
      </c>
      <c r="K258" s="250"/>
      <c r="L258" s="44"/>
      <c r="M258" s="251" t="s">
        <v>1</v>
      </c>
      <c r="N258" s="252" t="s">
        <v>40</v>
      </c>
      <c r="O258" s="91"/>
      <c r="P258" s="253">
        <f>O258*H258</f>
        <v>0</v>
      </c>
      <c r="Q258" s="253">
        <v>0</v>
      </c>
      <c r="R258" s="253">
        <f>Q258*H258</f>
        <v>0</v>
      </c>
      <c r="S258" s="253">
        <v>0</v>
      </c>
      <c r="T258" s="25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55" t="s">
        <v>208</v>
      </c>
      <c r="AT258" s="255" t="s">
        <v>138</v>
      </c>
      <c r="AU258" s="255" t="s">
        <v>82</v>
      </c>
      <c r="AY258" s="17" t="s">
        <v>135</v>
      </c>
      <c r="BE258" s="256">
        <f>IF(N258="základní",J258,0)</f>
        <v>0</v>
      </c>
      <c r="BF258" s="256">
        <f>IF(N258="snížená",J258,0)</f>
        <v>0</v>
      </c>
      <c r="BG258" s="256">
        <f>IF(N258="zákl. přenesená",J258,0)</f>
        <v>0</v>
      </c>
      <c r="BH258" s="256">
        <f>IF(N258="sníž. přenesená",J258,0)</f>
        <v>0</v>
      </c>
      <c r="BI258" s="256">
        <f>IF(N258="nulová",J258,0)</f>
        <v>0</v>
      </c>
      <c r="BJ258" s="17" t="s">
        <v>80</v>
      </c>
      <c r="BK258" s="256">
        <f>ROUND(I258*H258,2)</f>
        <v>0</v>
      </c>
      <c r="BL258" s="17" t="s">
        <v>208</v>
      </c>
      <c r="BM258" s="255" t="s">
        <v>464</v>
      </c>
    </row>
    <row r="259" spans="1:65" s="2" customFormat="1" ht="16.5" customHeight="1">
      <c r="A259" s="38"/>
      <c r="B259" s="39"/>
      <c r="C259" s="243" t="s">
        <v>465</v>
      </c>
      <c r="D259" s="243" t="s">
        <v>138</v>
      </c>
      <c r="E259" s="244" t="s">
        <v>466</v>
      </c>
      <c r="F259" s="245" t="s">
        <v>467</v>
      </c>
      <c r="G259" s="246" t="s">
        <v>322</v>
      </c>
      <c r="H259" s="247">
        <v>32</v>
      </c>
      <c r="I259" s="248"/>
      <c r="J259" s="249">
        <f>ROUND(I259*H259,2)</f>
        <v>0</v>
      </c>
      <c r="K259" s="250"/>
      <c r="L259" s="44"/>
      <c r="M259" s="251" t="s">
        <v>1</v>
      </c>
      <c r="N259" s="252" t="s">
        <v>40</v>
      </c>
      <c r="O259" s="91"/>
      <c r="P259" s="253">
        <f>O259*H259</f>
        <v>0</v>
      </c>
      <c r="Q259" s="253">
        <v>0</v>
      </c>
      <c r="R259" s="253">
        <f>Q259*H259</f>
        <v>0</v>
      </c>
      <c r="S259" s="253">
        <v>0</v>
      </c>
      <c r="T259" s="25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5" t="s">
        <v>208</v>
      </c>
      <c r="AT259" s="255" t="s">
        <v>138</v>
      </c>
      <c r="AU259" s="255" t="s">
        <v>82</v>
      </c>
      <c r="AY259" s="17" t="s">
        <v>135</v>
      </c>
      <c r="BE259" s="256">
        <f>IF(N259="základní",J259,0)</f>
        <v>0</v>
      </c>
      <c r="BF259" s="256">
        <f>IF(N259="snížená",J259,0)</f>
        <v>0</v>
      </c>
      <c r="BG259" s="256">
        <f>IF(N259="zákl. přenesená",J259,0)</f>
        <v>0</v>
      </c>
      <c r="BH259" s="256">
        <f>IF(N259="sníž. přenesená",J259,0)</f>
        <v>0</v>
      </c>
      <c r="BI259" s="256">
        <f>IF(N259="nulová",J259,0)</f>
        <v>0</v>
      </c>
      <c r="BJ259" s="17" t="s">
        <v>80</v>
      </c>
      <c r="BK259" s="256">
        <f>ROUND(I259*H259,2)</f>
        <v>0</v>
      </c>
      <c r="BL259" s="17" t="s">
        <v>208</v>
      </c>
      <c r="BM259" s="255" t="s">
        <v>468</v>
      </c>
    </row>
    <row r="260" spans="1:47" s="2" customFormat="1" ht="12">
      <c r="A260" s="38"/>
      <c r="B260" s="39"/>
      <c r="C260" s="40"/>
      <c r="D260" s="259" t="s">
        <v>324</v>
      </c>
      <c r="E260" s="40"/>
      <c r="F260" s="280" t="s">
        <v>469</v>
      </c>
      <c r="G260" s="40"/>
      <c r="H260" s="40"/>
      <c r="I260" s="138"/>
      <c r="J260" s="40"/>
      <c r="K260" s="40"/>
      <c r="L260" s="44"/>
      <c r="M260" s="281"/>
      <c r="N260" s="282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324</v>
      </c>
      <c r="AU260" s="17" t="s">
        <v>82</v>
      </c>
    </row>
    <row r="261" spans="1:51" s="13" customFormat="1" ht="12">
      <c r="A261" s="13"/>
      <c r="B261" s="257"/>
      <c r="C261" s="258"/>
      <c r="D261" s="259" t="s">
        <v>151</v>
      </c>
      <c r="E261" s="260" t="s">
        <v>1</v>
      </c>
      <c r="F261" s="261" t="s">
        <v>470</v>
      </c>
      <c r="G261" s="258"/>
      <c r="H261" s="262">
        <v>32</v>
      </c>
      <c r="I261" s="263"/>
      <c r="J261" s="258"/>
      <c r="K261" s="258"/>
      <c r="L261" s="264"/>
      <c r="M261" s="265"/>
      <c r="N261" s="266"/>
      <c r="O261" s="266"/>
      <c r="P261" s="266"/>
      <c r="Q261" s="266"/>
      <c r="R261" s="266"/>
      <c r="S261" s="266"/>
      <c r="T261" s="26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8" t="s">
        <v>151</v>
      </c>
      <c r="AU261" s="268" t="s">
        <v>82</v>
      </c>
      <c r="AV261" s="13" t="s">
        <v>82</v>
      </c>
      <c r="AW261" s="13" t="s">
        <v>32</v>
      </c>
      <c r="AX261" s="13" t="s">
        <v>80</v>
      </c>
      <c r="AY261" s="268" t="s">
        <v>135</v>
      </c>
    </row>
    <row r="262" spans="1:65" s="2" customFormat="1" ht="16.5" customHeight="1">
      <c r="A262" s="38"/>
      <c r="B262" s="39"/>
      <c r="C262" s="269" t="s">
        <v>471</v>
      </c>
      <c r="D262" s="269" t="s">
        <v>204</v>
      </c>
      <c r="E262" s="270" t="s">
        <v>472</v>
      </c>
      <c r="F262" s="271" t="s">
        <v>473</v>
      </c>
      <c r="G262" s="272" t="s">
        <v>474</v>
      </c>
      <c r="H262" s="273">
        <v>1</v>
      </c>
      <c r="I262" s="274"/>
      <c r="J262" s="275">
        <f>ROUND(I262*H262,2)</f>
        <v>0</v>
      </c>
      <c r="K262" s="276"/>
      <c r="L262" s="277"/>
      <c r="M262" s="278" t="s">
        <v>1</v>
      </c>
      <c r="N262" s="279" t="s">
        <v>40</v>
      </c>
      <c r="O262" s="91"/>
      <c r="P262" s="253">
        <f>O262*H262</f>
        <v>0</v>
      </c>
      <c r="Q262" s="253">
        <v>0</v>
      </c>
      <c r="R262" s="253">
        <f>Q262*H262</f>
        <v>0</v>
      </c>
      <c r="S262" s="253">
        <v>0</v>
      </c>
      <c r="T262" s="254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5" t="s">
        <v>281</v>
      </c>
      <c r="AT262" s="255" t="s">
        <v>204</v>
      </c>
      <c r="AU262" s="255" t="s">
        <v>82</v>
      </c>
      <c r="AY262" s="17" t="s">
        <v>135</v>
      </c>
      <c r="BE262" s="256">
        <f>IF(N262="základní",J262,0)</f>
        <v>0</v>
      </c>
      <c r="BF262" s="256">
        <f>IF(N262="snížená",J262,0)</f>
        <v>0</v>
      </c>
      <c r="BG262" s="256">
        <f>IF(N262="zákl. přenesená",J262,0)</f>
        <v>0</v>
      </c>
      <c r="BH262" s="256">
        <f>IF(N262="sníž. přenesená",J262,0)</f>
        <v>0</v>
      </c>
      <c r="BI262" s="256">
        <f>IF(N262="nulová",J262,0)</f>
        <v>0</v>
      </c>
      <c r="BJ262" s="17" t="s">
        <v>80</v>
      </c>
      <c r="BK262" s="256">
        <f>ROUND(I262*H262,2)</f>
        <v>0</v>
      </c>
      <c r="BL262" s="17" t="s">
        <v>208</v>
      </c>
      <c r="BM262" s="255" t="s">
        <v>475</v>
      </c>
    </row>
    <row r="263" spans="1:65" s="2" customFormat="1" ht="16.5" customHeight="1">
      <c r="A263" s="38"/>
      <c r="B263" s="39"/>
      <c r="C263" s="243" t="s">
        <v>476</v>
      </c>
      <c r="D263" s="243" t="s">
        <v>138</v>
      </c>
      <c r="E263" s="244" t="s">
        <v>477</v>
      </c>
      <c r="F263" s="245" t="s">
        <v>478</v>
      </c>
      <c r="G263" s="246" t="s">
        <v>332</v>
      </c>
      <c r="H263" s="247">
        <v>0.552</v>
      </c>
      <c r="I263" s="248"/>
      <c r="J263" s="249">
        <f>ROUND(I263*H263,2)</f>
        <v>0</v>
      </c>
      <c r="K263" s="250"/>
      <c r="L263" s="44"/>
      <c r="M263" s="251" t="s">
        <v>1</v>
      </c>
      <c r="N263" s="252" t="s">
        <v>40</v>
      </c>
      <c r="O263" s="91"/>
      <c r="P263" s="253">
        <f>O263*H263</f>
        <v>0</v>
      </c>
      <c r="Q263" s="253">
        <v>0</v>
      </c>
      <c r="R263" s="253">
        <f>Q263*H263</f>
        <v>0</v>
      </c>
      <c r="S263" s="253">
        <v>0</v>
      </c>
      <c r="T263" s="25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55" t="s">
        <v>208</v>
      </c>
      <c r="AT263" s="255" t="s">
        <v>138</v>
      </c>
      <c r="AU263" s="255" t="s">
        <v>82</v>
      </c>
      <c r="AY263" s="17" t="s">
        <v>135</v>
      </c>
      <c r="BE263" s="256">
        <f>IF(N263="základní",J263,0)</f>
        <v>0</v>
      </c>
      <c r="BF263" s="256">
        <f>IF(N263="snížená",J263,0)</f>
        <v>0</v>
      </c>
      <c r="BG263" s="256">
        <f>IF(N263="zákl. přenesená",J263,0)</f>
        <v>0</v>
      </c>
      <c r="BH263" s="256">
        <f>IF(N263="sníž. přenesená",J263,0)</f>
        <v>0</v>
      </c>
      <c r="BI263" s="256">
        <f>IF(N263="nulová",J263,0)</f>
        <v>0</v>
      </c>
      <c r="BJ263" s="17" t="s">
        <v>80</v>
      </c>
      <c r="BK263" s="256">
        <f>ROUND(I263*H263,2)</f>
        <v>0</v>
      </c>
      <c r="BL263" s="17" t="s">
        <v>208</v>
      </c>
      <c r="BM263" s="255" t="s">
        <v>479</v>
      </c>
    </row>
    <row r="264" spans="1:65" s="2" customFormat="1" ht="16.5" customHeight="1">
      <c r="A264" s="38"/>
      <c r="B264" s="39"/>
      <c r="C264" s="243" t="s">
        <v>480</v>
      </c>
      <c r="D264" s="243" t="s">
        <v>138</v>
      </c>
      <c r="E264" s="244" t="s">
        <v>481</v>
      </c>
      <c r="F264" s="245" t="s">
        <v>482</v>
      </c>
      <c r="G264" s="246" t="s">
        <v>332</v>
      </c>
      <c r="H264" s="247">
        <v>0.552</v>
      </c>
      <c r="I264" s="248"/>
      <c r="J264" s="249">
        <f>ROUND(I264*H264,2)</f>
        <v>0</v>
      </c>
      <c r="K264" s="250"/>
      <c r="L264" s="44"/>
      <c r="M264" s="251" t="s">
        <v>1</v>
      </c>
      <c r="N264" s="252" t="s">
        <v>40</v>
      </c>
      <c r="O264" s="91"/>
      <c r="P264" s="253">
        <f>O264*H264</f>
        <v>0</v>
      </c>
      <c r="Q264" s="253">
        <v>0</v>
      </c>
      <c r="R264" s="253">
        <f>Q264*H264</f>
        <v>0</v>
      </c>
      <c r="S264" s="253">
        <v>0</v>
      </c>
      <c r="T264" s="25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55" t="s">
        <v>208</v>
      </c>
      <c r="AT264" s="255" t="s">
        <v>138</v>
      </c>
      <c r="AU264" s="255" t="s">
        <v>82</v>
      </c>
      <c r="AY264" s="17" t="s">
        <v>135</v>
      </c>
      <c r="BE264" s="256">
        <f>IF(N264="základní",J264,0)</f>
        <v>0</v>
      </c>
      <c r="BF264" s="256">
        <f>IF(N264="snížená",J264,0)</f>
        <v>0</v>
      </c>
      <c r="BG264" s="256">
        <f>IF(N264="zákl. přenesená",J264,0)</f>
        <v>0</v>
      </c>
      <c r="BH264" s="256">
        <f>IF(N264="sníž. přenesená",J264,0)</f>
        <v>0</v>
      </c>
      <c r="BI264" s="256">
        <f>IF(N264="nulová",J264,0)</f>
        <v>0</v>
      </c>
      <c r="BJ264" s="17" t="s">
        <v>80</v>
      </c>
      <c r="BK264" s="256">
        <f>ROUND(I264*H264,2)</f>
        <v>0</v>
      </c>
      <c r="BL264" s="17" t="s">
        <v>208</v>
      </c>
      <c r="BM264" s="255" t="s">
        <v>483</v>
      </c>
    </row>
    <row r="265" spans="1:65" s="2" customFormat="1" ht="16.5" customHeight="1">
      <c r="A265" s="38"/>
      <c r="B265" s="39"/>
      <c r="C265" s="243" t="s">
        <v>484</v>
      </c>
      <c r="D265" s="243" t="s">
        <v>138</v>
      </c>
      <c r="E265" s="244" t="s">
        <v>485</v>
      </c>
      <c r="F265" s="245" t="s">
        <v>486</v>
      </c>
      <c r="G265" s="246" t="s">
        <v>332</v>
      </c>
      <c r="H265" s="247">
        <v>0.552</v>
      </c>
      <c r="I265" s="248"/>
      <c r="J265" s="249">
        <f>ROUND(I265*H265,2)</f>
        <v>0</v>
      </c>
      <c r="K265" s="250"/>
      <c r="L265" s="44"/>
      <c r="M265" s="251" t="s">
        <v>1</v>
      </c>
      <c r="N265" s="252" t="s">
        <v>40</v>
      </c>
      <c r="O265" s="91"/>
      <c r="P265" s="253">
        <f>O265*H265</f>
        <v>0</v>
      </c>
      <c r="Q265" s="253">
        <v>0</v>
      </c>
      <c r="R265" s="253">
        <f>Q265*H265</f>
        <v>0</v>
      </c>
      <c r="S265" s="253">
        <v>0</v>
      </c>
      <c r="T265" s="25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5" t="s">
        <v>208</v>
      </c>
      <c r="AT265" s="255" t="s">
        <v>138</v>
      </c>
      <c r="AU265" s="255" t="s">
        <v>82</v>
      </c>
      <c r="AY265" s="17" t="s">
        <v>135</v>
      </c>
      <c r="BE265" s="256">
        <f>IF(N265="základní",J265,0)</f>
        <v>0</v>
      </c>
      <c r="BF265" s="256">
        <f>IF(N265="snížená",J265,0)</f>
        <v>0</v>
      </c>
      <c r="BG265" s="256">
        <f>IF(N265="zákl. přenesená",J265,0)</f>
        <v>0</v>
      </c>
      <c r="BH265" s="256">
        <f>IF(N265="sníž. přenesená",J265,0)</f>
        <v>0</v>
      </c>
      <c r="BI265" s="256">
        <f>IF(N265="nulová",J265,0)</f>
        <v>0</v>
      </c>
      <c r="BJ265" s="17" t="s">
        <v>80</v>
      </c>
      <c r="BK265" s="256">
        <f>ROUND(I265*H265,2)</f>
        <v>0</v>
      </c>
      <c r="BL265" s="17" t="s">
        <v>208</v>
      </c>
      <c r="BM265" s="255" t="s">
        <v>487</v>
      </c>
    </row>
    <row r="266" spans="1:63" s="12" customFormat="1" ht="22.8" customHeight="1">
      <c r="A266" s="12"/>
      <c r="B266" s="227"/>
      <c r="C266" s="228"/>
      <c r="D266" s="229" t="s">
        <v>74</v>
      </c>
      <c r="E266" s="241" t="s">
        <v>488</v>
      </c>
      <c r="F266" s="241" t="s">
        <v>489</v>
      </c>
      <c r="G266" s="228"/>
      <c r="H266" s="228"/>
      <c r="I266" s="231"/>
      <c r="J266" s="242">
        <f>BK266</f>
        <v>0</v>
      </c>
      <c r="K266" s="228"/>
      <c r="L266" s="233"/>
      <c r="M266" s="234"/>
      <c r="N266" s="235"/>
      <c r="O266" s="235"/>
      <c r="P266" s="236">
        <f>SUM(P267:P287)</f>
        <v>0</v>
      </c>
      <c r="Q266" s="235"/>
      <c r="R266" s="236">
        <f>SUM(R267:R287)</f>
        <v>4.341992</v>
      </c>
      <c r="S266" s="235"/>
      <c r="T266" s="237">
        <f>SUM(T267:T287)</f>
        <v>9.132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38" t="s">
        <v>82</v>
      </c>
      <c r="AT266" s="239" t="s">
        <v>74</v>
      </c>
      <c r="AU266" s="239" t="s">
        <v>80</v>
      </c>
      <c r="AY266" s="238" t="s">
        <v>135</v>
      </c>
      <c r="BK266" s="240">
        <f>SUM(BK267:BK287)</f>
        <v>0</v>
      </c>
    </row>
    <row r="267" spans="1:65" s="2" customFormat="1" ht="16.5" customHeight="1">
      <c r="A267" s="38"/>
      <c r="B267" s="39"/>
      <c r="C267" s="243" t="s">
        <v>490</v>
      </c>
      <c r="D267" s="243" t="s">
        <v>138</v>
      </c>
      <c r="E267" s="244" t="s">
        <v>491</v>
      </c>
      <c r="F267" s="245" t="s">
        <v>492</v>
      </c>
      <c r="G267" s="246" t="s">
        <v>155</v>
      </c>
      <c r="H267" s="247">
        <v>16.8</v>
      </c>
      <c r="I267" s="248"/>
      <c r="J267" s="249">
        <f>ROUND(I267*H267,2)</f>
        <v>0</v>
      </c>
      <c r="K267" s="250"/>
      <c r="L267" s="44"/>
      <c r="M267" s="251" t="s">
        <v>1</v>
      </c>
      <c r="N267" s="252" t="s">
        <v>40</v>
      </c>
      <c r="O267" s="91"/>
      <c r="P267" s="253">
        <f>O267*H267</f>
        <v>0</v>
      </c>
      <c r="Q267" s="253">
        <v>0</v>
      </c>
      <c r="R267" s="253">
        <f>Q267*H267</f>
        <v>0</v>
      </c>
      <c r="S267" s="253">
        <v>0.00775</v>
      </c>
      <c r="T267" s="254">
        <f>S267*H267</f>
        <v>0.1302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55" t="s">
        <v>208</v>
      </c>
      <c r="AT267" s="255" t="s">
        <v>138</v>
      </c>
      <c r="AU267" s="255" t="s">
        <v>82</v>
      </c>
      <c r="AY267" s="17" t="s">
        <v>135</v>
      </c>
      <c r="BE267" s="256">
        <f>IF(N267="základní",J267,0)</f>
        <v>0</v>
      </c>
      <c r="BF267" s="256">
        <f>IF(N267="snížená",J267,0)</f>
        <v>0</v>
      </c>
      <c r="BG267" s="256">
        <f>IF(N267="zákl. přenesená",J267,0)</f>
        <v>0</v>
      </c>
      <c r="BH267" s="256">
        <f>IF(N267="sníž. přenesená",J267,0)</f>
        <v>0</v>
      </c>
      <c r="BI267" s="256">
        <f>IF(N267="nulová",J267,0)</f>
        <v>0</v>
      </c>
      <c r="BJ267" s="17" t="s">
        <v>80</v>
      </c>
      <c r="BK267" s="256">
        <f>ROUND(I267*H267,2)</f>
        <v>0</v>
      </c>
      <c r="BL267" s="17" t="s">
        <v>208</v>
      </c>
      <c r="BM267" s="255" t="s">
        <v>493</v>
      </c>
    </row>
    <row r="268" spans="1:51" s="13" customFormat="1" ht="12">
      <c r="A268" s="13"/>
      <c r="B268" s="257"/>
      <c r="C268" s="258"/>
      <c r="D268" s="259" t="s">
        <v>151</v>
      </c>
      <c r="E268" s="260" t="s">
        <v>1</v>
      </c>
      <c r="F268" s="261" t="s">
        <v>494</v>
      </c>
      <c r="G268" s="258"/>
      <c r="H268" s="262">
        <v>16.8</v>
      </c>
      <c r="I268" s="263"/>
      <c r="J268" s="258"/>
      <c r="K268" s="258"/>
      <c r="L268" s="264"/>
      <c r="M268" s="265"/>
      <c r="N268" s="266"/>
      <c r="O268" s="266"/>
      <c r="P268" s="266"/>
      <c r="Q268" s="266"/>
      <c r="R268" s="266"/>
      <c r="S268" s="266"/>
      <c r="T268" s="26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8" t="s">
        <v>151</v>
      </c>
      <c r="AU268" s="268" t="s">
        <v>82</v>
      </c>
      <c r="AV268" s="13" t="s">
        <v>82</v>
      </c>
      <c r="AW268" s="13" t="s">
        <v>32</v>
      </c>
      <c r="AX268" s="13" t="s">
        <v>80</v>
      </c>
      <c r="AY268" s="268" t="s">
        <v>135</v>
      </c>
    </row>
    <row r="269" spans="1:65" s="2" customFormat="1" ht="16.5" customHeight="1">
      <c r="A269" s="38"/>
      <c r="B269" s="39"/>
      <c r="C269" s="243" t="s">
        <v>495</v>
      </c>
      <c r="D269" s="243" t="s">
        <v>138</v>
      </c>
      <c r="E269" s="244" t="s">
        <v>496</v>
      </c>
      <c r="F269" s="245" t="s">
        <v>497</v>
      </c>
      <c r="G269" s="246" t="s">
        <v>149</v>
      </c>
      <c r="H269" s="247">
        <v>300.06</v>
      </c>
      <c r="I269" s="248"/>
      <c r="J269" s="249">
        <f>ROUND(I269*H269,2)</f>
        <v>0</v>
      </c>
      <c r="K269" s="250"/>
      <c r="L269" s="44"/>
      <c r="M269" s="251" t="s">
        <v>1</v>
      </c>
      <c r="N269" s="252" t="s">
        <v>40</v>
      </c>
      <c r="O269" s="91"/>
      <c r="P269" s="253">
        <f>O269*H269</f>
        <v>0</v>
      </c>
      <c r="Q269" s="253">
        <v>0</v>
      </c>
      <c r="R269" s="253">
        <f>Q269*H269</f>
        <v>0</v>
      </c>
      <c r="S269" s="253">
        <v>0.03</v>
      </c>
      <c r="T269" s="254">
        <f>S269*H269</f>
        <v>9.0018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5" t="s">
        <v>208</v>
      </c>
      <c r="AT269" s="255" t="s">
        <v>138</v>
      </c>
      <c r="AU269" s="255" t="s">
        <v>82</v>
      </c>
      <c r="AY269" s="17" t="s">
        <v>135</v>
      </c>
      <c r="BE269" s="256">
        <f>IF(N269="základní",J269,0)</f>
        <v>0</v>
      </c>
      <c r="BF269" s="256">
        <f>IF(N269="snížená",J269,0)</f>
        <v>0</v>
      </c>
      <c r="BG269" s="256">
        <f>IF(N269="zákl. přenesená",J269,0)</f>
        <v>0</v>
      </c>
      <c r="BH269" s="256">
        <f>IF(N269="sníž. přenesená",J269,0)</f>
        <v>0</v>
      </c>
      <c r="BI269" s="256">
        <f>IF(N269="nulová",J269,0)</f>
        <v>0</v>
      </c>
      <c r="BJ269" s="17" t="s">
        <v>80</v>
      </c>
      <c r="BK269" s="256">
        <f>ROUND(I269*H269,2)</f>
        <v>0</v>
      </c>
      <c r="BL269" s="17" t="s">
        <v>208</v>
      </c>
      <c r="BM269" s="255" t="s">
        <v>498</v>
      </c>
    </row>
    <row r="270" spans="1:51" s="13" customFormat="1" ht="12">
      <c r="A270" s="13"/>
      <c r="B270" s="257"/>
      <c r="C270" s="258"/>
      <c r="D270" s="259" t="s">
        <v>151</v>
      </c>
      <c r="E270" s="260" t="s">
        <v>1</v>
      </c>
      <c r="F270" s="261" t="s">
        <v>299</v>
      </c>
      <c r="G270" s="258"/>
      <c r="H270" s="262">
        <v>298.8</v>
      </c>
      <c r="I270" s="263"/>
      <c r="J270" s="258"/>
      <c r="K270" s="258"/>
      <c r="L270" s="264"/>
      <c r="M270" s="265"/>
      <c r="N270" s="266"/>
      <c r="O270" s="266"/>
      <c r="P270" s="266"/>
      <c r="Q270" s="266"/>
      <c r="R270" s="266"/>
      <c r="S270" s="266"/>
      <c r="T270" s="26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8" t="s">
        <v>151</v>
      </c>
      <c r="AU270" s="268" t="s">
        <v>82</v>
      </c>
      <c r="AV270" s="13" t="s">
        <v>82</v>
      </c>
      <c r="AW270" s="13" t="s">
        <v>32</v>
      </c>
      <c r="AX270" s="13" t="s">
        <v>75</v>
      </c>
      <c r="AY270" s="268" t="s">
        <v>135</v>
      </c>
    </row>
    <row r="271" spans="1:51" s="14" customFormat="1" ht="12">
      <c r="A271" s="14"/>
      <c r="B271" s="283"/>
      <c r="C271" s="284"/>
      <c r="D271" s="259" t="s">
        <v>151</v>
      </c>
      <c r="E271" s="285" t="s">
        <v>1</v>
      </c>
      <c r="F271" s="286" t="s">
        <v>499</v>
      </c>
      <c r="G271" s="284"/>
      <c r="H271" s="287">
        <v>298.8</v>
      </c>
      <c r="I271" s="288"/>
      <c r="J271" s="284"/>
      <c r="K271" s="284"/>
      <c r="L271" s="289"/>
      <c r="M271" s="290"/>
      <c r="N271" s="291"/>
      <c r="O271" s="291"/>
      <c r="P271" s="291"/>
      <c r="Q271" s="291"/>
      <c r="R271" s="291"/>
      <c r="S271" s="291"/>
      <c r="T271" s="29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93" t="s">
        <v>151</v>
      </c>
      <c r="AU271" s="293" t="s">
        <v>82</v>
      </c>
      <c r="AV271" s="14" t="s">
        <v>136</v>
      </c>
      <c r="AW271" s="14" t="s">
        <v>32</v>
      </c>
      <c r="AX271" s="14" t="s">
        <v>75</v>
      </c>
      <c r="AY271" s="293" t="s">
        <v>135</v>
      </c>
    </row>
    <row r="272" spans="1:51" s="13" customFormat="1" ht="12">
      <c r="A272" s="13"/>
      <c r="B272" s="257"/>
      <c r="C272" s="258"/>
      <c r="D272" s="259" t="s">
        <v>151</v>
      </c>
      <c r="E272" s="260" t="s">
        <v>1</v>
      </c>
      <c r="F272" s="261" t="s">
        <v>500</v>
      </c>
      <c r="G272" s="258"/>
      <c r="H272" s="262">
        <v>1.26</v>
      </c>
      <c r="I272" s="263"/>
      <c r="J272" s="258"/>
      <c r="K272" s="258"/>
      <c r="L272" s="264"/>
      <c r="M272" s="265"/>
      <c r="N272" s="266"/>
      <c r="O272" s="266"/>
      <c r="P272" s="266"/>
      <c r="Q272" s="266"/>
      <c r="R272" s="266"/>
      <c r="S272" s="266"/>
      <c r="T272" s="26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8" t="s">
        <v>151</v>
      </c>
      <c r="AU272" s="268" t="s">
        <v>82</v>
      </c>
      <c r="AV272" s="13" t="s">
        <v>82</v>
      </c>
      <c r="AW272" s="13" t="s">
        <v>32</v>
      </c>
      <c r="AX272" s="13" t="s">
        <v>75</v>
      </c>
      <c r="AY272" s="268" t="s">
        <v>135</v>
      </c>
    </row>
    <row r="273" spans="1:51" s="14" customFormat="1" ht="12">
      <c r="A273" s="14"/>
      <c r="B273" s="283"/>
      <c r="C273" s="284"/>
      <c r="D273" s="259" t="s">
        <v>151</v>
      </c>
      <c r="E273" s="285" t="s">
        <v>1</v>
      </c>
      <c r="F273" s="286" t="s">
        <v>499</v>
      </c>
      <c r="G273" s="284"/>
      <c r="H273" s="287">
        <v>1.26</v>
      </c>
      <c r="I273" s="288"/>
      <c r="J273" s="284"/>
      <c r="K273" s="284"/>
      <c r="L273" s="289"/>
      <c r="M273" s="290"/>
      <c r="N273" s="291"/>
      <c r="O273" s="291"/>
      <c r="P273" s="291"/>
      <c r="Q273" s="291"/>
      <c r="R273" s="291"/>
      <c r="S273" s="291"/>
      <c r="T273" s="29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93" t="s">
        <v>151</v>
      </c>
      <c r="AU273" s="293" t="s">
        <v>82</v>
      </c>
      <c r="AV273" s="14" t="s">
        <v>136</v>
      </c>
      <c r="AW273" s="14" t="s">
        <v>32</v>
      </c>
      <c r="AX273" s="14" t="s">
        <v>75</v>
      </c>
      <c r="AY273" s="293" t="s">
        <v>135</v>
      </c>
    </row>
    <row r="274" spans="1:51" s="15" customFormat="1" ht="12">
      <c r="A274" s="15"/>
      <c r="B274" s="294"/>
      <c r="C274" s="295"/>
      <c r="D274" s="259" t="s">
        <v>151</v>
      </c>
      <c r="E274" s="296" t="s">
        <v>1</v>
      </c>
      <c r="F274" s="297" t="s">
        <v>501</v>
      </c>
      <c r="G274" s="295"/>
      <c r="H274" s="298">
        <v>300.06</v>
      </c>
      <c r="I274" s="299"/>
      <c r="J274" s="295"/>
      <c r="K274" s="295"/>
      <c r="L274" s="300"/>
      <c r="M274" s="301"/>
      <c r="N274" s="302"/>
      <c r="O274" s="302"/>
      <c r="P274" s="302"/>
      <c r="Q274" s="302"/>
      <c r="R274" s="302"/>
      <c r="S274" s="302"/>
      <c r="T274" s="30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304" t="s">
        <v>151</v>
      </c>
      <c r="AU274" s="304" t="s">
        <v>82</v>
      </c>
      <c r="AV274" s="15" t="s">
        <v>142</v>
      </c>
      <c r="AW274" s="15" t="s">
        <v>32</v>
      </c>
      <c r="AX274" s="15" t="s">
        <v>80</v>
      </c>
      <c r="AY274" s="304" t="s">
        <v>135</v>
      </c>
    </row>
    <row r="275" spans="1:65" s="2" customFormat="1" ht="16.5" customHeight="1">
      <c r="A275" s="38"/>
      <c r="B275" s="39"/>
      <c r="C275" s="243" t="s">
        <v>502</v>
      </c>
      <c r="D275" s="243" t="s">
        <v>138</v>
      </c>
      <c r="E275" s="244" t="s">
        <v>503</v>
      </c>
      <c r="F275" s="245" t="s">
        <v>504</v>
      </c>
      <c r="G275" s="246" t="s">
        <v>149</v>
      </c>
      <c r="H275" s="247">
        <v>596.88</v>
      </c>
      <c r="I275" s="248"/>
      <c r="J275" s="249">
        <f>ROUND(I275*H275,2)</f>
        <v>0</v>
      </c>
      <c r="K275" s="250"/>
      <c r="L275" s="44"/>
      <c r="M275" s="251" t="s">
        <v>1</v>
      </c>
      <c r="N275" s="252" t="s">
        <v>40</v>
      </c>
      <c r="O275" s="91"/>
      <c r="P275" s="253">
        <f>O275*H275</f>
        <v>0</v>
      </c>
      <c r="Q275" s="253">
        <v>0</v>
      </c>
      <c r="R275" s="253">
        <f>Q275*H275</f>
        <v>0</v>
      </c>
      <c r="S275" s="253">
        <v>0</v>
      </c>
      <c r="T275" s="254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55" t="s">
        <v>208</v>
      </c>
      <c r="AT275" s="255" t="s">
        <v>138</v>
      </c>
      <c r="AU275" s="255" t="s">
        <v>82</v>
      </c>
      <c r="AY275" s="17" t="s">
        <v>135</v>
      </c>
      <c r="BE275" s="256">
        <f>IF(N275="základní",J275,0)</f>
        <v>0</v>
      </c>
      <c r="BF275" s="256">
        <f>IF(N275="snížená",J275,0)</f>
        <v>0</v>
      </c>
      <c r="BG275" s="256">
        <f>IF(N275="zákl. přenesená",J275,0)</f>
        <v>0</v>
      </c>
      <c r="BH275" s="256">
        <f>IF(N275="sníž. přenesená",J275,0)</f>
        <v>0</v>
      </c>
      <c r="BI275" s="256">
        <f>IF(N275="nulová",J275,0)</f>
        <v>0</v>
      </c>
      <c r="BJ275" s="17" t="s">
        <v>80</v>
      </c>
      <c r="BK275" s="256">
        <f>ROUND(I275*H275,2)</f>
        <v>0</v>
      </c>
      <c r="BL275" s="17" t="s">
        <v>208</v>
      </c>
      <c r="BM275" s="255" t="s">
        <v>505</v>
      </c>
    </row>
    <row r="276" spans="1:51" s="13" customFormat="1" ht="12">
      <c r="A276" s="13"/>
      <c r="B276" s="257"/>
      <c r="C276" s="258"/>
      <c r="D276" s="259" t="s">
        <v>151</v>
      </c>
      <c r="E276" s="260" t="s">
        <v>1</v>
      </c>
      <c r="F276" s="261" t="s">
        <v>506</v>
      </c>
      <c r="G276" s="258"/>
      <c r="H276" s="262">
        <v>298.44</v>
      </c>
      <c r="I276" s="263"/>
      <c r="J276" s="258"/>
      <c r="K276" s="258"/>
      <c r="L276" s="264"/>
      <c r="M276" s="265"/>
      <c r="N276" s="266"/>
      <c r="O276" s="266"/>
      <c r="P276" s="266"/>
      <c r="Q276" s="266"/>
      <c r="R276" s="266"/>
      <c r="S276" s="266"/>
      <c r="T276" s="26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8" t="s">
        <v>151</v>
      </c>
      <c r="AU276" s="268" t="s">
        <v>82</v>
      </c>
      <c r="AV276" s="13" t="s">
        <v>82</v>
      </c>
      <c r="AW276" s="13" t="s">
        <v>32</v>
      </c>
      <c r="AX276" s="13" t="s">
        <v>80</v>
      </c>
      <c r="AY276" s="268" t="s">
        <v>135</v>
      </c>
    </row>
    <row r="277" spans="1:51" s="13" customFormat="1" ht="12">
      <c r="A277" s="13"/>
      <c r="B277" s="257"/>
      <c r="C277" s="258"/>
      <c r="D277" s="259" t="s">
        <v>151</v>
      </c>
      <c r="E277" s="258"/>
      <c r="F277" s="261" t="s">
        <v>507</v>
      </c>
      <c r="G277" s="258"/>
      <c r="H277" s="262">
        <v>596.88</v>
      </c>
      <c r="I277" s="263"/>
      <c r="J277" s="258"/>
      <c r="K277" s="258"/>
      <c r="L277" s="264"/>
      <c r="M277" s="265"/>
      <c r="N277" s="266"/>
      <c r="O277" s="266"/>
      <c r="P277" s="266"/>
      <c r="Q277" s="266"/>
      <c r="R277" s="266"/>
      <c r="S277" s="266"/>
      <c r="T277" s="26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8" t="s">
        <v>151</v>
      </c>
      <c r="AU277" s="268" t="s">
        <v>82</v>
      </c>
      <c r="AV277" s="13" t="s">
        <v>82</v>
      </c>
      <c r="AW277" s="13" t="s">
        <v>4</v>
      </c>
      <c r="AX277" s="13" t="s">
        <v>80</v>
      </c>
      <c r="AY277" s="268" t="s">
        <v>135</v>
      </c>
    </row>
    <row r="278" spans="1:65" s="2" customFormat="1" ht="16.5" customHeight="1">
      <c r="A278" s="38"/>
      <c r="B278" s="39"/>
      <c r="C278" s="269" t="s">
        <v>508</v>
      </c>
      <c r="D278" s="269" t="s">
        <v>204</v>
      </c>
      <c r="E278" s="270" t="s">
        <v>509</v>
      </c>
      <c r="F278" s="271" t="s">
        <v>510</v>
      </c>
      <c r="G278" s="272" t="s">
        <v>511</v>
      </c>
      <c r="H278" s="273">
        <v>3.133</v>
      </c>
      <c r="I278" s="274"/>
      <c r="J278" s="275">
        <f>ROUND(I278*H278,2)</f>
        <v>0</v>
      </c>
      <c r="K278" s="276"/>
      <c r="L278" s="277"/>
      <c r="M278" s="278" t="s">
        <v>1</v>
      </c>
      <c r="N278" s="279" t="s">
        <v>40</v>
      </c>
      <c r="O278" s="91"/>
      <c r="P278" s="253">
        <f>O278*H278</f>
        <v>0</v>
      </c>
      <c r="Q278" s="253">
        <v>0.5</v>
      </c>
      <c r="R278" s="253">
        <f>Q278*H278</f>
        <v>1.5665</v>
      </c>
      <c r="S278" s="253">
        <v>0</v>
      </c>
      <c r="T278" s="25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55" t="s">
        <v>281</v>
      </c>
      <c r="AT278" s="255" t="s">
        <v>204</v>
      </c>
      <c r="AU278" s="255" t="s">
        <v>82</v>
      </c>
      <c r="AY278" s="17" t="s">
        <v>135</v>
      </c>
      <c r="BE278" s="256">
        <f>IF(N278="základní",J278,0)</f>
        <v>0</v>
      </c>
      <c r="BF278" s="256">
        <f>IF(N278="snížená",J278,0)</f>
        <v>0</v>
      </c>
      <c r="BG278" s="256">
        <f>IF(N278="zákl. přenesená",J278,0)</f>
        <v>0</v>
      </c>
      <c r="BH278" s="256">
        <f>IF(N278="sníž. přenesená",J278,0)</f>
        <v>0</v>
      </c>
      <c r="BI278" s="256">
        <f>IF(N278="nulová",J278,0)</f>
        <v>0</v>
      </c>
      <c r="BJ278" s="17" t="s">
        <v>80</v>
      </c>
      <c r="BK278" s="256">
        <f>ROUND(I278*H278,2)</f>
        <v>0</v>
      </c>
      <c r="BL278" s="17" t="s">
        <v>208</v>
      </c>
      <c r="BM278" s="255" t="s">
        <v>512</v>
      </c>
    </row>
    <row r="279" spans="1:51" s="13" customFormat="1" ht="12">
      <c r="A279" s="13"/>
      <c r="B279" s="257"/>
      <c r="C279" s="258"/>
      <c r="D279" s="259" t="s">
        <v>151</v>
      </c>
      <c r="E279" s="260" t="s">
        <v>1</v>
      </c>
      <c r="F279" s="261" t="s">
        <v>513</v>
      </c>
      <c r="G279" s="258"/>
      <c r="H279" s="262">
        <v>2.984</v>
      </c>
      <c r="I279" s="263"/>
      <c r="J279" s="258"/>
      <c r="K279" s="258"/>
      <c r="L279" s="264"/>
      <c r="M279" s="265"/>
      <c r="N279" s="266"/>
      <c r="O279" s="266"/>
      <c r="P279" s="266"/>
      <c r="Q279" s="266"/>
      <c r="R279" s="266"/>
      <c r="S279" s="266"/>
      <c r="T279" s="26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8" t="s">
        <v>151</v>
      </c>
      <c r="AU279" s="268" t="s">
        <v>82</v>
      </c>
      <c r="AV279" s="13" t="s">
        <v>82</v>
      </c>
      <c r="AW279" s="13" t="s">
        <v>32</v>
      </c>
      <c r="AX279" s="13" t="s">
        <v>80</v>
      </c>
      <c r="AY279" s="268" t="s">
        <v>135</v>
      </c>
    </row>
    <row r="280" spans="1:51" s="13" customFormat="1" ht="12">
      <c r="A280" s="13"/>
      <c r="B280" s="257"/>
      <c r="C280" s="258"/>
      <c r="D280" s="259" t="s">
        <v>151</v>
      </c>
      <c r="E280" s="258"/>
      <c r="F280" s="261" t="s">
        <v>514</v>
      </c>
      <c r="G280" s="258"/>
      <c r="H280" s="262">
        <v>3.133</v>
      </c>
      <c r="I280" s="263"/>
      <c r="J280" s="258"/>
      <c r="K280" s="258"/>
      <c r="L280" s="264"/>
      <c r="M280" s="265"/>
      <c r="N280" s="266"/>
      <c r="O280" s="266"/>
      <c r="P280" s="266"/>
      <c r="Q280" s="266"/>
      <c r="R280" s="266"/>
      <c r="S280" s="266"/>
      <c r="T280" s="26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8" t="s">
        <v>151</v>
      </c>
      <c r="AU280" s="268" t="s">
        <v>82</v>
      </c>
      <c r="AV280" s="13" t="s">
        <v>82</v>
      </c>
      <c r="AW280" s="13" t="s">
        <v>4</v>
      </c>
      <c r="AX280" s="13" t="s">
        <v>80</v>
      </c>
      <c r="AY280" s="268" t="s">
        <v>135</v>
      </c>
    </row>
    <row r="281" spans="1:65" s="2" customFormat="1" ht="16.5" customHeight="1">
      <c r="A281" s="38"/>
      <c r="B281" s="39"/>
      <c r="C281" s="269" t="s">
        <v>515</v>
      </c>
      <c r="D281" s="269" t="s">
        <v>204</v>
      </c>
      <c r="E281" s="270" t="s">
        <v>516</v>
      </c>
      <c r="F281" s="271" t="s">
        <v>517</v>
      </c>
      <c r="G281" s="272" t="s">
        <v>155</v>
      </c>
      <c r="H281" s="273">
        <v>417.816</v>
      </c>
      <c r="I281" s="274"/>
      <c r="J281" s="275">
        <f>ROUND(I281*H281,2)</f>
        <v>0</v>
      </c>
      <c r="K281" s="276"/>
      <c r="L281" s="277"/>
      <c r="M281" s="278" t="s">
        <v>1</v>
      </c>
      <c r="N281" s="279" t="s">
        <v>40</v>
      </c>
      <c r="O281" s="91"/>
      <c r="P281" s="253">
        <f>O281*H281</f>
        <v>0</v>
      </c>
      <c r="Q281" s="253">
        <v>0.0065</v>
      </c>
      <c r="R281" s="253">
        <f>Q281*H281</f>
        <v>2.715804</v>
      </c>
      <c r="S281" s="253">
        <v>0</v>
      </c>
      <c r="T281" s="25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55" t="s">
        <v>281</v>
      </c>
      <c r="AT281" s="255" t="s">
        <v>204</v>
      </c>
      <c r="AU281" s="255" t="s">
        <v>82</v>
      </c>
      <c r="AY281" s="17" t="s">
        <v>135</v>
      </c>
      <c r="BE281" s="256">
        <f>IF(N281="základní",J281,0)</f>
        <v>0</v>
      </c>
      <c r="BF281" s="256">
        <f>IF(N281="snížená",J281,0)</f>
        <v>0</v>
      </c>
      <c r="BG281" s="256">
        <f>IF(N281="zákl. přenesená",J281,0)</f>
        <v>0</v>
      </c>
      <c r="BH281" s="256">
        <f>IF(N281="sníž. přenesená",J281,0)</f>
        <v>0</v>
      </c>
      <c r="BI281" s="256">
        <f>IF(N281="nulová",J281,0)</f>
        <v>0</v>
      </c>
      <c r="BJ281" s="17" t="s">
        <v>80</v>
      </c>
      <c r="BK281" s="256">
        <f>ROUND(I281*H281,2)</f>
        <v>0</v>
      </c>
      <c r="BL281" s="17" t="s">
        <v>208</v>
      </c>
      <c r="BM281" s="255" t="s">
        <v>518</v>
      </c>
    </row>
    <row r="282" spans="1:51" s="13" customFormat="1" ht="12">
      <c r="A282" s="13"/>
      <c r="B282" s="257"/>
      <c r="C282" s="258"/>
      <c r="D282" s="259" t="s">
        <v>151</v>
      </c>
      <c r="E282" s="260" t="s">
        <v>1</v>
      </c>
      <c r="F282" s="261" t="s">
        <v>519</v>
      </c>
      <c r="G282" s="258"/>
      <c r="H282" s="262">
        <v>397.92</v>
      </c>
      <c r="I282" s="263"/>
      <c r="J282" s="258"/>
      <c r="K282" s="258"/>
      <c r="L282" s="264"/>
      <c r="M282" s="265"/>
      <c r="N282" s="266"/>
      <c r="O282" s="266"/>
      <c r="P282" s="266"/>
      <c r="Q282" s="266"/>
      <c r="R282" s="266"/>
      <c r="S282" s="266"/>
      <c r="T282" s="26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8" t="s">
        <v>151</v>
      </c>
      <c r="AU282" s="268" t="s">
        <v>82</v>
      </c>
      <c r="AV282" s="13" t="s">
        <v>82</v>
      </c>
      <c r="AW282" s="13" t="s">
        <v>32</v>
      </c>
      <c r="AX282" s="13" t="s">
        <v>80</v>
      </c>
      <c r="AY282" s="268" t="s">
        <v>135</v>
      </c>
    </row>
    <row r="283" spans="1:51" s="13" customFormat="1" ht="12">
      <c r="A283" s="13"/>
      <c r="B283" s="257"/>
      <c r="C283" s="258"/>
      <c r="D283" s="259" t="s">
        <v>151</v>
      </c>
      <c r="E283" s="258"/>
      <c r="F283" s="261" t="s">
        <v>520</v>
      </c>
      <c r="G283" s="258"/>
      <c r="H283" s="262">
        <v>417.816</v>
      </c>
      <c r="I283" s="263"/>
      <c r="J283" s="258"/>
      <c r="K283" s="258"/>
      <c r="L283" s="264"/>
      <c r="M283" s="265"/>
      <c r="N283" s="266"/>
      <c r="O283" s="266"/>
      <c r="P283" s="266"/>
      <c r="Q283" s="266"/>
      <c r="R283" s="266"/>
      <c r="S283" s="266"/>
      <c r="T283" s="26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8" t="s">
        <v>151</v>
      </c>
      <c r="AU283" s="268" t="s">
        <v>82</v>
      </c>
      <c r="AV283" s="13" t="s">
        <v>82</v>
      </c>
      <c r="AW283" s="13" t="s">
        <v>4</v>
      </c>
      <c r="AX283" s="13" t="s">
        <v>80</v>
      </c>
      <c r="AY283" s="268" t="s">
        <v>135</v>
      </c>
    </row>
    <row r="284" spans="1:65" s="2" customFormat="1" ht="16.5" customHeight="1">
      <c r="A284" s="38"/>
      <c r="B284" s="39"/>
      <c r="C284" s="243" t="s">
        <v>521</v>
      </c>
      <c r="D284" s="243" t="s">
        <v>138</v>
      </c>
      <c r="E284" s="244" t="s">
        <v>522</v>
      </c>
      <c r="F284" s="245" t="s">
        <v>523</v>
      </c>
      <c r="G284" s="246" t="s">
        <v>149</v>
      </c>
      <c r="H284" s="247">
        <v>298.44</v>
      </c>
      <c r="I284" s="248"/>
      <c r="J284" s="249">
        <f>ROUND(I284*H284,2)</f>
        <v>0</v>
      </c>
      <c r="K284" s="250"/>
      <c r="L284" s="44"/>
      <c r="M284" s="251" t="s">
        <v>1</v>
      </c>
      <c r="N284" s="252" t="s">
        <v>40</v>
      </c>
      <c r="O284" s="91"/>
      <c r="P284" s="253">
        <f>O284*H284</f>
        <v>0</v>
      </c>
      <c r="Q284" s="253">
        <v>0.0002</v>
      </c>
      <c r="R284" s="253">
        <f>Q284*H284</f>
        <v>0.059688000000000005</v>
      </c>
      <c r="S284" s="253">
        <v>0</v>
      </c>
      <c r="T284" s="25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55" t="s">
        <v>208</v>
      </c>
      <c r="AT284" s="255" t="s">
        <v>138</v>
      </c>
      <c r="AU284" s="255" t="s">
        <v>82</v>
      </c>
      <c r="AY284" s="17" t="s">
        <v>135</v>
      </c>
      <c r="BE284" s="256">
        <f>IF(N284="základní",J284,0)</f>
        <v>0</v>
      </c>
      <c r="BF284" s="256">
        <f>IF(N284="snížená",J284,0)</f>
        <v>0</v>
      </c>
      <c r="BG284" s="256">
        <f>IF(N284="zákl. přenesená",J284,0)</f>
        <v>0</v>
      </c>
      <c r="BH284" s="256">
        <f>IF(N284="sníž. přenesená",J284,0)</f>
        <v>0</v>
      </c>
      <c r="BI284" s="256">
        <f>IF(N284="nulová",J284,0)</f>
        <v>0</v>
      </c>
      <c r="BJ284" s="17" t="s">
        <v>80</v>
      </c>
      <c r="BK284" s="256">
        <f>ROUND(I284*H284,2)</f>
        <v>0</v>
      </c>
      <c r="BL284" s="17" t="s">
        <v>208</v>
      </c>
      <c r="BM284" s="255" t="s">
        <v>524</v>
      </c>
    </row>
    <row r="285" spans="1:65" s="2" customFormat="1" ht="16.5" customHeight="1">
      <c r="A285" s="38"/>
      <c r="B285" s="39"/>
      <c r="C285" s="243" t="s">
        <v>525</v>
      </c>
      <c r="D285" s="243" t="s">
        <v>138</v>
      </c>
      <c r="E285" s="244" t="s">
        <v>526</v>
      </c>
      <c r="F285" s="245" t="s">
        <v>527</v>
      </c>
      <c r="G285" s="246" t="s">
        <v>332</v>
      </c>
      <c r="H285" s="247">
        <v>4.342</v>
      </c>
      <c r="I285" s="248"/>
      <c r="J285" s="249">
        <f>ROUND(I285*H285,2)</f>
        <v>0</v>
      </c>
      <c r="K285" s="250"/>
      <c r="L285" s="44"/>
      <c r="M285" s="251" t="s">
        <v>1</v>
      </c>
      <c r="N285" s="252" t="s">
        <v>40</v>
      </c>
      <c r="O285" s="91"/>
      <c r="P285" s="253">
        <f>O285*H285</f>
        <v>0</v>
      </c>
      <c r="Q285" s="253">
        <v>0</v>
      </c>
      <c r="R285" s="253">
        <f>Q285*H285</f>
        <v>0</v>
      </c>
      <c r="S285" s="253">
        <v>0</v>
      </c>
      <c r="T285" s="25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55" t="s">
        <v>208</v>
      </c>
      <c r="AT285" s="255" t="s">
        <v>138</v>
      </c>
      <c r="AU285" s="255" t="s">
        <v>82</v>
      </c>
      <c r="AY285" s="17" t="s">
        <v>135</v>
      </c>
      <c r="BE285" s="256">
        <f>IF(N285="základní",J285,0)</f>
        <v>0</v>
      </c>
      <c r="BF285" s="256">
        <f>IF(N285="snížená",J285,0)</f>
        <v>0</v>
      </c>
      <c r="BG285" s="256">
        <f>IF(N285="zákl. přenesená",J285,0)</f>
        <v>0</v>
      </c>
      <c r="BH285" s="256">
        <f>IF(N285="sníž. přenesená",J285,0)</f>
        <v>0</v>
      </c>
      <c r="BI285" s="256">
        <f>IF(N285="nulová",J285,0)</f>
        <v>0</v>
      </c>
      <c r="BJ285" s="17" t="s">
        <v>80</v>
      </c>
      <c r="BK285" s="256">
        <f>ROUND(I285*H285,2)</f>
        <v>0</v>
      </c>
      <c r="BL285" s="17" t="s">
        <v>208</v>
      </c>
      <c r="BM285" s="255" t="s">
        <v>528</v>
      </c>
    </row>
    <row r="286" spans="1:65" s="2" customFormat="1" ht="16.5" customHeight="1">
      <c r="A286" s="38"/>
      <c r="B286" s="39"/>
      <c r="C286" s="243" t="s">
        <v>529</v>
      </c>
      <c r="D286" s="243" t="s">
        <v>138</v>
      </c>
      <c r="E286" s="244" t="s">
        <v>530</v>
      </c>
      <c r="F286" s="245" t="s">
        <v>531</v>
      </c>
      <c r="G286" s="246" t="s">
        <v>332</v>
      </c>
      <c r="H286" s="247">
        <v>4.342</v>
      </c>
      <c r="I286" s="248"/>
      <c r="J286" s="249">
        <f>ROUND(I286*H286,2)</f>
        <v>0</v>
      </c>
      <c r="K286" s="250"/>
      <c r="L286" s="44"/>
      <c r="M286" s="251" t="s">
        <v>1</v>
      </c>
      <c r="N286" s="252" t="s">
        <v>40</v>
      </c>
      <c r="O286" s="91"/>
      <c r="P286" s="253">
        <f>O286*H286</f>
        <v>0</v>
      </c>
      <c r="Q286" s="253">
        <v>0</v>
      </c>
      <c r="R286" s="253">
        <f>Q286*H286</f>
        <v>0</v>
      </c>
      <c r="S286" s="253">
        <v>0</v>
      </c>
      <c r="T286" s="25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55" t="s">
        <v>208</v>
      </c>
      <c r="AT286" s="255" t="s">
        <v>138</v>
      </c>
      <c r="AU286" s="255" t="s">
        <v>82</v>
      </c>
      <c r="AY286" s="17" t="s">
        <v>135</v>
      </c>
      <c r="BE286" s="256">
        <f>IF(N286="základní",J286,0)</f>
        <v>0</v>
      </c>
      <c r="BF286" s="256">
        <f>IF(N286="snížená",J286,0)</f>
        <v>0</v>
      </c>
      <c r="BG286" s="256">
        <f>IF(N286="zákl. přenesená",J286,0)</f>
        <v>0</v>
      </c>
      <c r="BH286" s="256">
        <f>IF(N286="sníž. přenesená",J286,0)</f>
        <v>0</v>
      </c>
      <c r="BI286" s="256">
        <f>IF(N286="nulová",J286,0)</f>
        <v>0</v>
      </c>
      <c r="BJ286" s="17" t="s">
        <v>80</v>
      </c>
      <c r="BK286" s="256">
        <f>ROUND(I286*H286,2)</f>
        <v>0</v>
      </c>
      <c r="BL286" s="17" t="s">
        <v>208</v>
      </c>
      <c r="BM286" s="255" t="s">
        <v>532</v>
      </c>
    </row>
    <row r="287" spans="1:65" s="2" customFormat="1" ht="16.5" customHeight="1">
      <c r="A287" s="38"/>
      <c r="B287" s="39"/>
      <c r="C287" s="243" t="s">
        <v>533</v>
      </c>
      <c r="D287" s="243" t="s">
        <v>138</v>
      </c>
      <c r="E287" s="244" t="s">
        <v>534</v>
      </c>
      <c r="F287" s="245" t="s">
        <v>535</v>
      </c>
      <c r="G287" s="246" t="s">
        <v>332</v>
      </c>
      <c r="H287" s="247">
        <v>4.342</v>
      </c>
      <c r="I287" s="248"/>
      <c r="J287" s="249">
        <f>ROUND(I287*H287,2)</f>
        <v>0</v>
      </c>
      <c r="K287" s="250"/>
      <c r="L287" s="44"/>
      <c r="M287" s="251" t="s">
        <v>1</v>
      </c>
      <c r="N287" s="252" t="s">
        <v>40</v>
      </c>
      <c r="O287" s="91"/>
      <c r="P287" s="253">
        <f>O287*H287</f>
        <v>0</v>
      </c>
      <c r="Q287" s="253">
        <v>0</v>
      </c>
      <c r="R287" s="253">
        <f>Q287*H287</f>
        <v>0</v>
      </c>
      <c r="S287" s="253">
        <v>0</v>
      </c>
      <c r="T287" s="254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55" t="s">
        <v>208</v>
      </c>
      <c r="AT287" s="255" t="s">
        <v>138</v>
      </c>
      <c r="AU287" s="255" t="s">
        <v>82</v>
      </c>
      <c r="AY287" s="17" t="s">
        <v>135</v>
      </c>
      <c r="BE287" s="256">
        <f>IF(N287="základní",J287,0)</f>
        <v>0</v>
      </c>
      <c r="BF287" s="256">
        <f>IF(N287="snížená",J287,0)</f>
        <v>0</v>
      </c>
      <c r="BG287" s="256">
        <f>IF(N287="zákl. přenesená",J287,0)</f>
        <v>0</v>
      </c>
      <c r="BH287" s="256">
        <f>IF(N287="sníž. přenesená",J287,0)</f>
        <v>0</v>
      </c>
      <c r="BI287" s="256">
        <f>IF(N287="nulová",J287,0)</f>
        <v>0</v>
      </c>
      <c r="BJ287" s="17" t="s">
        <v>80</v>
      </c>
      <c r="BK287" s="256">
        <f>ROUND(I287*H287,2)</f>
        <v>0</v>
      </c>
      <c r="BL287" s="17" t="s">
        <v>208</v>
      </c>
      <c r="BM287" s="255" t="s">
        <v>536</v>
      </c>
    </row>
    <row r="288" spans="1:63" s="12" customFormat="1" ht="22.8" customHeight="1">
      <c r="A288" s="12"/>
      <c r="B288" s="227"/>
      <c r="C288" s="228"/>
      <c r="D288" s="229" t="s">
        <v>74</v>
      </c>
      <c r="E288" s="241" t="s">
        <v>537</v>
      </c>
      <c r="F288" s="241" t="s">
        <v>538</v>
      </c>
      <c r="G288" s="228"/>
      <c r="H288" s="228"/>
      <c r="I288" s="231"/>
      <c r="J288" s="242">
        <f>BK288</f>
        <v>0</v>
      </c>
      <c r="K288" s="228"/>
      <c r="L288" s="233"/>
      <c r="M288" s="234"/>
      <c r="N288" s="235"/>
      <c r="O288" s="235"/>
      <c r="P288" s="236">
        <f>SUM(P289:P290)</f>
        <v>0</v>
      </c>
      <c r="Q288" s="235"/>
      <c r="R288" s="236">
        <f>SUM(R289:R290)</f>
        <v>0</v>
      </c>
      <c r="S288" s="235"/>
      <c r="T288" s="237">
        <f>SUM(T289:T290)</f>
        <v>0.806208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38" t="s">
        <v>82</v>
      </c>
      <c r="AT288" s="239" t="s">
        <v>74</v>
      </c>
      <c r="AU288" s="239" t="s">
        <v>80</v>
      </c>
      <c r="AY288" s="238" t="s">
        <v>135</v>
      </c>
      <c r="BK288" s="240">
        <f>SUM(BK289:BK290)</f>
        <v>0</v>
      </c>
    </row>
    <row r="289" spans="1:65" s="2" customFormat="1" ht="16.5" customHeight="1">
      <c r="A289" s="38"/>
      <c r="B289" s="39"/>
      <c r="C289" s="243" t="s">
        <v>539</v>
      </c>
      <c r="D289" s="243" t="s">
        <v>138</v>
      </c>
      <c r="E289" s="244" t="s">
        <v>540</v>
      </c>
      <c r="F289" s="245" t="s">
        <v>541</v>
      </c>
      <c r="G289" s="246" t="s">
        <v>149</v>
      </c>
      <c r="H289" s="247">
        <v>20.672</v>
      </c>
      <c r="I289" s="248"/>
      <c r="J289" s="249">
        <f>ROUND(I289*H289,2)</f>
        <v>0</v>
      </c>
      <c r="K289" s="250"/>
      <c r="L289" s="44"/>
      <c r="M289" s="251" t="s">
        <v>1</v>
      </c>
      <c r="N289" s="252" t="s">
        <v>40</v>
      </c>
      <c r="O289" s="91"/>
      <c r="P289" s="253">
        <f>O289*H289</f>
        <v>0</v>
      </c>
      <c r="Q289" s="253">
        <v>0</v>
      </c>
      <c r="R289" s="253">
        <f>Q289*H289</f>
        <v>0</v>
      </c>
      <c r="S289" s="253">
        <v>0.039</v>
      </c>
      <c r="T289" s="254">
        <f>S289*H289</f>
        <v>0.806208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55" t="s">
        <v>208</v>
      </c>
      <c r="AT289" s="255" t="s">
        <v>138</v>
      </c>
      <c r="AU289" s="255" t="s">
        <v>82</v>
      </c>
      <c r="AY289" s="17" t="s">
        <v>135</v>
      </c>
      <c r="BE289" s="256">
        <f>IF(N289="základní",J289,0)</f>
        <v>0</v>
      </c>
      <c r="BF289" s="256">
        <f>IF(N289="snížená",J289,0)</f>
        <v>0</v>
      </c>
      <c r="BG289" s="256">
        <f>IF(N289="zákl. přenesená",J289,0)</f>
        <v>0</v>
      </c>
      <c r="BH289" s="256">
        <f>IF(N289="sníž. přenesená",J289,0)</f>
        <v>0</v>
      </c>
      <c r="BI289" s="256">
        <f>IF(N289="nulová",J289,0)</f>
        <v>0</v>
      </c>
      <c r="BJ289" s="17" t="s">
        <v>80</v>
      </c>
      <c r="BK289" s="256">
        <f>ROUND(I289*H289,2)</f>
        <v>0</v>
      </c>
      <c r="BL289" s="17" t="s">
        <v>208</v>
      </c>
      <c r="BM289" s="255" t="s">
        <v>542</v>
      </c>
    </row>
    <row r="290" spans="1:51" s="13" customFormat="1" ht="12">
      <c r="A290" s="13"/>
      <c r="B290" s="257"/>
      <c r="C290" s="258"/>
      <c r="D290" s="259" t="s">
        <v>151</v>
      </c>
      <c r="E290" s="260" t="s">
        <v>1</v>
      </c>
      <c r="F290" s="261" t="s">
        <v>543</v>
      </c>
      <c r="G290" s="258"/>
      <c r="H290" s="262">
        <v>20.672</v>
      </c>
      <c r="I290" s="263"/>
      <c r="J290" s="258"/>
      <c r="K290" s="258"/>
      <c r="L290" s="264"/>
      <c r="M290" s="265"/>
      <c r="N290" s="266"/>
      <c r="O290" s="266"/>
      <c r="P290" s="266"/>
      <c r="Q290" s="266"/>
      <c r="R290" s="266"/>
      <c r="S290" s="266"/>
      <c r="T290" s="26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8" t="s">
        <v>151</v>
      </c>
      <c r="AU290" s="268" t="s">
        <v>82</v>
      </c>
      <c r="AV290" s="13" t="s">
        <v>82</v>
      </c>
      <c r="AW290" s="13" t="s">
        <v>32</v>
      </c>
      <c r="AX290" s="13" t="s">
        <v>80</v>
      </c>
      <c r="AY290" s="268" t="s">
        <v>135</v>
      </c>
    </row>
    <row r="291" spans="1:63" s="12" customFormat="1" ht="22.8" customHeight="1">
      <c r="A291" s="12"/>
      <c r="B291" s="227"/>
      <c r="C291" s="228"/>
      <c r="D291" s="229" t="s">
        <v>74</v>
      </c>
      <c r="E291" s="241" t="s">
        <v>544</v>
      </c>
      <c r="F291" s="241" t="s">
        <v>545</v>
      </c>
      <c r="G291" s="228"/>
      <c r="H291" s="228"/>
      <c r="I291" s="231"/>
      <c r="J291" s="242">
        <f>BK291</f>
        <v>0</v>
      </c>
      <c r="K291" s="228"/>
      <c r="L291" s="233"/>
      <c r="M291" s="234"/>
      <c r="N291" s="235"/>
      <c r="O291" s="235"/>
      <c r="P291" s="236">
        <f>SUM(P292:P368)</f>
        <v>0</v>
      </c>
      <c r="Q291" s="235"/>
      <c r="R291" s="236">
        <f>SUM(R292:R368)</f>
        <v>4.3668192</v>
      </c>
      <c r="S291" s="235"/>
      <c r="T291" s="237">
        <f>SUM(T292:T368)</f>
        <v>4.31737515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38" t="s">
        <v>82</v>
      </c>
      <c r="AT291" s="239" t="s">
        <v>74</v>
      </c>
      <c r="AU291" s="239" t="s">
        <v>80</v>
      </c>
      <c r="AY291" s="238" t="s">
        <v>135</v>
      </c>
      <c r="BK291" s="240">
        <f>SUM(BK292:BK368)</f>
        <v>0</v>
      </c>
    </row>
    <row r="292" spans="1:65" s="2" customFormat="1" ht="16.5" customHeight="1">
      <c r="A292" s="38"/>
      <c r="B292" s="39"/>
      <c r="C292" s="243" t="s">
        <v>546</v>
      </c>
      <c r="D292" s="243" t="s">
        <v>138</v>
      </c>
      <c r="E292" s="244" t="s">
        <v>547</v>
      </c>
      <c r="F292" s="245" t="s">
        <v>548</v>
      </c>
      <c r="G292" s="246" t="s">
        <v>155</v>
      </c>
      <c r="H292" s="247">
        <v>48</v>
      </c>
      <c r="I292" s="248"/>
      <c r="J292" s="249">
        <f>ROUND(I292*H292,2)</f>
        <v>0</v>
      </c>
      <c r="K292" s="250"/>
      <c r="L292" s="44"/>
      <c r="M292" s="251" t="s">
        <v>1</v>
      </c>
      <c r="N292" s="252" t="s">
        <v>40</v>
      </c>
      <c r="O292" s="91"/>
      <c r="P292" s="253">
        <f>O292*H292</f>
        <v>0</v>
      </c>
      <c r="Q292" s="253">
        <v>0</v>
      </c>
      <c r="R292" s="253">
        <f>Q292*H292</f>
        <v>0</v>
      </c>
      <c r="S292" s="253">
        <v>0</v>
      </c>
      <c r="T292" s="254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55" t="s">
        <v>208</v>
      </c>
      <c r="AT292" s="255" t="s">
        <v>138</v>
      </c>
      <c r="AU292" s="255" t="s">
        <v>82</v>
      </c>
      <c r="AY292" s="17" t="s">
        <v>135</v>
      </c>
      <c r="BE292" s="256">
        <f>IF(N292="základní",J292,0)</f>
        <v>0</v>
      </c>
      <c r="BF292" s="256">
        <f>IF(N292="snížená",J292,0)</f>
        <v>0</v>
      </c>
      <c r="BG292" s="256">
        <f>IF(N292="zákl. přenesená",J292,0)</f>
        <v>0</v>
      </c>
      <c r="BH292" s="256">
        <f>IF(N292="sníž. přenesená",J292,0)</f>
        <v>0</v>
      </c>
      <c r="BI292" s="256">
        <f>IF(N292="nulová",J292,0)</f>
        <v>0</v>
      </c>
      <c r="BJ292" s="17" t="s">
        <v>80</v>
      </c>
      <c r="BK292" s="256">
        <f>ROUND(I292*H292,2)</f>
        <v>0</v>
      </c>
      <c r="BL292" s="17" t="s">
        <v>208</v>
      </c>
      <c r="BM292" s="255" t="s">
        <v>549</v>
      </c>
    </row>
    <row r="293" spans="1:51" s="13" customFormat="1" ht="12">
      <c r="A293" s="13"/>
      <c r="B293" s="257"/>
      <c r="C293" s="258"/>
      <c r="D293" s="259" t="s">
        <v>151</v>
      </c>
      <c r="E293" s="260" t="s">
        <v>1</v>
      </c>
      <c r="F293" s="261" t="s">
        <v>550</v>
      </c>
      <c r="G293" s="258"/>
      <c r="H293" s="262">
        <v>48</v>
      </c>
      <c r="I293" s="263"/>
      <c r="J293" s="258"/>
      <c r="K293" s="258"/>
      <c r="L293" s="264"/>
      <c r="M293" s="265"/>
      <c r="N293" s="266"/>
      <c r="O293" s="266"/>
      <c r="P293" s="266"/>
      <c r="Q293" s="266"/>
      <c r="R293" s="266"/>
      <c r="S293" s="266"/>
      <c r="T293" s="26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8" t="s">
        <v>151</v>
      </c>
      <c r="AU293" s="268" t="s">
        <v>82</v>
      </c>
      <c r="AV293" s="13" t="s">
        <v>82</v>
      </c>
      <c r="AW293" s="13" t="s">
        <v>32</v>
      </c>
      <c r="AX293" s="13" t="s">
        <v>80</v>
      </c>
      <c r="AY293" s="268" t="s">
        <v>135</v>
      </c>
    </row>
    <row r="294" spans="1:65" s="2" customFormat="1" ht="16.5" customHeight="1">
      <c r="A294" s="38"/>
      <c r="B294" s="39"/>
      <c r="C294" s="243" t="s">
        <v>551</v>
      </c>
      <c r="D294" s="243" t="s">
        <v>138</v>
      </c>
      <c r="E294" s="244" t="s">
        <v>552</v>
      </c>
      <c r="F294" s="245" t="s">
        <v>553</v>
      </c>
      <c r="G294" s="246" t="s">
        <v>155</v>
      </c>
      <c r="H294" s="247">
        <v>48</v>
      </c>
      <c r="I294" s="248"/>
      <c r="J294" s="249">
        <f>ROUND(I294*H294,2)</f>
        <v>0</v>
      </c>
      <c r="K294" s="250"/>
      <c r="L294" s="44"/>
      <c r="M294" s="251" t="s">
        <v>1</v>
      </c>
      <c r="N294" s="252" t="s">
        <v>40</v>
      </c>
      <c r="O294" s="91"/>
      <c r="P294" s="253">
        <f>O294*H294</f>
        <v>0</v>
      </c>
      <c r="Q294" s="253">
        <v>0</v>
      </c>
      <c r="R294" s="253">
        <f>Q294*H294</f>
        <v>0</v>
      </c>
      <c r="S294" s="253">
        <v>0.01965</v>
      </c>
      <c r="T294" s="254">
        <f>S294*H294</f>
        <v>0.9432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55" t="s">
        <v>208</v>
      </c>
      <c r="AT294" s="255" t="s">
        <v>138</v>
      </c>
      <c r="AU294" s="255" t="s">
        <v>82</v>
      </c>
      <c r="AY294" s="17" t="s">
        <v>135</v>
      </c>
      <c r="BE294" s="256">
        <f>IF(N294="základní",J294,0)</f>
        <v>0</v>
      </c>
      <c r="BF294" s="256">
        <f>IF(N294="snížená",J294,0)</f>
        <v>0</v>
      </c>
      <c r="BG294" s="256">
        <f>IF(N294="zákl. přenesená",J294,0)</f>
        <v>0</v>
      </c>
      <c r="BH294" s="256">
        <f>IF(N294="sníž. přenesená",J294,0)</f>
        <v>0</v>
      </c>
      <c r="BI294" s="256">
        <f>IF(N294="nulová",J294,0)</f>
        <v>0</v>
      </c>
      <c r="BJ294" s="17" t="s">
        <v>80</v>
      </c>
      <c r="BK294" s="256">
        <f>ROUND(I294*H294,2)</f>
        <v>0</v>
      </c>
      <c r="BL294" s="17" t="s">
        <v>208</v>
      </c>
      <c r="BM294" s="255" t="s">
        <v>554</v>
      </c>
    </row>
    <row r="295" spans="1:51" s="13" customFormat="1" ht="12">
      <c r="A295" s="13"/>
      <c r="B295" s="257"/>
      <c r="C295" s="258"/>
      <c r="D295" s="259" t="s">
        <v>151</v>
      </c>
      <c r="E295" s="260" t="s">
        <v>1</v>
      </c>
      <c r="F295" s="261" t="s">
        <v>555</v>
      </c>
      <c r="G295" s="258"/>
      <c r="H295" s="262">
        <v>48</v>
      </c>
      <c r="I295" s="263"/>
      <c r="J295" s="258"/>
      <c r="K295" s="258"/>
      <c r="L295" s="264"/>
      <c r="M295" s="265"/>
      <c r="N295" s="266"/>
      <c r="O295" s="266"/>
      <c r="P295" s="266"/>
      <c r="Q295" s="266"/>
      <c r="R295" s="266"/>
      <c r="S295" s="266"/>
      <c r="T295" s="26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8" t="s">
        <v>151</v>
      </c>
      <c r="AU295" s="268" t="s">
        <v>82</v>
      </c>
      <c r="AV295" s="13" t="s">
        <v>82</v>
      </c>
      <c r="AW295" s="13" t="s">
        <v>32</v>
      </c>
      <c r="AX295" s="13" t="s">
        <v>80</v>
      </c>
      <c r="AY295" s="268" t="s">
        <v>135</v>
      </c>
    </row>
    <row r="296" spans="1:65" s="2" customFormat="1" ht="16.5" customHeight="1">
      <c r="A296" s="38"/>
      <c r="B296" s="39"/>
      <c r="C296" s="243" t="s">
        <v>556</v>
      </c>
      <c r="D296" s="243" t="s">
        <v>138</v>
      </c>
      <c r="E296" s="244" t="s">
        <v>557</v>
      </c>
      <c r="F296" s="245" t="s">
        <v>558</v>
      </c>
      <c r="G296" s="246" t="s">
        <v>149</v>
      </c>
      <c r="H296" s="247">
        <v>83.552</v>
      </c>
      <c r="I296" s="248"/>
      <c r="J296" s="249">
        <f>ROUND(I296*H296,2)</f>
        <v>0</v>
      </c>
      <c r="K296" s="250"/>
      <c r="L296" s="44"/>
      <c r="M296" s="251" t="s">
        <v>1</v>
      </c>
      <c r="N296" s="252" t="s">
        <v>40</v>
      </c>
      <c r="O296" s="91"/>
      <c r="P296" s="253">
        <f>O296*H296</f>
        <v>0</v>
      </c>
      <c r="Q296" s="253">
        <v>0</v>
      </c>
      <c r="R296" s="253">
        <f>Q296*H296</f>
        <v>0</v>
      </c>
      <c r="S296" s="253">
        <v>0.02465</v>
      </c>
      <c r="T296" s="254">
        <f>S296*H296</f>
        <v>2.0595568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55" t="s">
        <v>208</v>
      </c>
      <c r="AT296" s="255" t="s">
        <v>138</v>
      </c>
      <c r="AU296" s="255" t="s">
        <v>82</v>
      </c>
      <c r="AY296" s="17" t="s">
        <v>135</v>
      </c>
      <c r="BE296" s="256">
        <f>IF(N296="základní",J296,0)</f>
        <v>0</v>
      </c>
      <c r="BF296" s="256">
        <f>IF(N296="snížená",J296,0)</f>
        <v>0</v>
      </c>
      <c r="BG296" s="256">
        <f>IF(N296="zákl. přenesená",J296,0)</f>
        <v>0</v>
      </c>
      <c r="BH296" s="256">
        <f>IF(N296="sníž. přenesená",J296,0)</f>
        <v>0</v>
      </c>
      <c r="BI296" s="256">
        <f>IF(N296="nulová",J296,0)</f>
        <v>0</v>
      </c>
      <c r="BJ296" s="17" t="s">
        <v>80</v>
      </c>
      <c r="BK296" s="256">
        <f>ROUND(I296*H296,2)</f>
        <v>0</v>
      </c>
      <c r="BL296" s="17" t="s">
        <v>208</v>
      </c>
      <c r="BM296" s="255" t="s">
        <v>559</v>
      </c>
    </row>
    <row r="297" spans="1:51" s="13" customFormat="1" ht="12">
      <c r="A297" s="13"/>
      <c r="B297" s="257"/>
      <c r="C297" s="258"/>
      <c r="D297" s="259" t="s">
        <v>151</v>
      </c>
      <c r="E297" s="260" t="s">
        <v>1</v>
      </c>
      <c r="F297" s="261" t="s">
        <v>168</v>
      </c>
      <c r="G297" s="258"/>
      <c r="H297" s="262">
        <v>74.112</v>
      </c>
      <c r="I297" s="263"/>
      <c r="J297" s="258"/>
      <c r="K297" s="258"/>
      <c r="L297" s="264"/>
      <c r="M297" s="265"/>
      <c r="N297" s="266"/>
      <c r="O297" s="266"/>
      <c r="P297" s="266"/>
      <c r="Q297" s="266"/>
      <c r="R297" s="266"/>
      <c r="S297" s="266"/>
      <c r="T297" s="26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8" t="s">
        <v>151</v>
      </c>
      <c r="AU297" s="268" t="s">
        <v>82</v>
      </c>
      <c r="AV297" s="13" t="s">
        <v>82</v>
      </c>
      <c r="AW297" s="13" t="s">
        <v>32</v>
      </c>
      <c r="AX297" s="13" t="s">
        <v>75</v>
      </c>
      <c r="AY297" s="268" t="s">
        <v>135</v>
      </c>
    </row>
    <row r="298" spans="1:51" s="14" customFormat="1" ht="12">
      <c r="A298" s="14"/>
      <c r="B298" s="283"/>
      <c r="C298" s="284"/>
      <c r="D298" s="259" t="s">
        <v>151</v>
      </c>
      <c r="E298" s="285" t="s">
        <v>1</v>
      </c>
      <c r="F298" s="286" t="s">
        <v>560</v>
      </c>
      <c r="G298" s="284"/>
      <c r="H298" s="287">
        <v>74.112</v>
      </c>
      <c r="I298" s="288"/>
      <c r="J298" s="284"/>
      <c r="K298" s="284"/>
      <c r="L298" s="289"/>
      <c r="M298" s="290"/>
      <c r="N298" s="291"/>
      <c r="O298" s="291"/>
      <c r="P298" s="291"/>
      <c r="Q298" s="291"/>
      <c r="R298" s="291"/>
      <c r="S298" s="291"/>
      <c r="T298" s="29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93" t="s">
        <v>151</v>
      </c>
      <c r="AU298" s="293" t="s">
        <v>82</v>
      </c>
      <c r="AV298" s="14" t="s">
        <v>136</v>
      </c>
      <c r="AW298" s="14" t="s">
        <v>32</v>
      </c>
      <c r="AX298" s="14" t="s">
        <v>75</v>
      </c>
      <c r="AY298" s="293" t="s">
        <v>135</v>
      </c>
    </row>
    <row r="299" spans="1:51" s="13" customFormat="1" ht="12">
      <c r="A299" s="13"/>
      <c r="B299" s="257"/>
      <c r="C299" s="258"/>
      <c r="D299" s="259" t="s">
        <v>151</v>
      </c>
      <c r="E299" s="260" t="s">
        <v>1</v>
      </c>
      <c r="F299" s="261" t="s">
        <v>561</v>
      </c>
      <c r="G299" s="258"/>
      <c r="H299" s="262">
        <v>9.44</v>
      </c>
      <c r="I299" s="263"/>
      <c r="J299" s="258"/>
      <c r="K299" s="258"/>
      <c r="L299" s="264"/>
      <c r="M299" s="265"/>
      <c r="N299" s="266"/>
      <c r="O299" s="266"/>
      <c r="P299" s="266"/>
      <c r="Q299" s="266"/>
      <c r="R299" s="266"/>
      <c r="S299" s="266"/>
      <c r="T299" s="26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8" t="s">
        <v>151</v>
      </c>
      <c r="AU299" s="268" t="s">
        <v>82</v>
      </c>
      <c r="AV299" s="13" t="s">
        <v>82</v>
      </c>
      <c r="AW299" s="13" t="s">
        <v>32</v>
      </c>
      <c r="AX299" s="13" t="s">
        <v>75</v>
      </c>
      <c r="AY299" s="268" t="s">
        <v>135</v>
      </c>
    </row>
    <row r="300" spans="1:51" s="14" customFormat="1" ht="12">
      <c r="A300" s="14"/>
      <c r="B300" s="283"/>
      <c r="C300" s="284"/>
      <c r="D300" s="259" t="s">
        <v>151</v>
      </c>
      <c r="E300" s="285" t="s">
        <v>1</v>
      </c>
      <c r="F300" s="286" t="s">
        <v>562</v>
      </c>
      <c r="G300" s="284"/>
      <c r="H300" s="287">
        <v>9.44</v>
      </c>
      <c r="I300" s="288"/>
      <c r="J300" s="284"/>
      <c r="K300" s="284"/>
      <c r="L300" s="289"/>
      <c r="M300" s="290"/>
      <c r="N300" s="291"/>
      <c r="O300" s="291"/>
      <c r="P300" s="291"/>
      <c r="Q300" s="291"/>
      <c r="R300" s="291"/>
      <c r="S300" s="291"/>
      <c r="T300" s="29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93" t="s">
        <v>151</v>
      </c>
      <c r="AU300" s="293" t="s">
        <v>82</v>
      </c>
      <c r="AV300" s="14" t="s">
        <v>136</v>
      </c>
      <c r="AW300" s="14" t="s">
        <v>32</v>
      </c>
      <c r="AX300" s="14" t="s">
        <v>75</v>
      </c>
      <c r="AY300" s="293" t="s">
        <v>135</v>
      </c>
    </row>
    <row r="301" spans="1:51" s="15" customFormat="1" ht="12">
      <c r="A301" s="15"/>
      <c r="B301" s="294"/>
      <c r="C301" s="295"/>
      <c r="D301" s="259" t="s">
        <v>151</v>
      </c>
      <c r="E301" s="296" t="s">
        <v>1</v>
      </c>
      <c r="F301" s="297" t="s">
        <v>501</v>
      </c>
      <c r="G301" s="295"/>
      <c r="H301" s="298">
        <v>83.552</v>
      </c>
      <c r="I301" s="299"/>
      <c r="J301" s="295"/>
      <c r="K301" s="295"/>
      <c r="L301" s="300"/>
      <c r="M301" s="301"/>
      <c r="N301" s="302"/>
      <c r="O301" s="302"/>
      <c r="P301" s="302"/>
      <c r="Q301" s="302"/>
      <c r="R301" s="302"/>
      <c r="S301" s="302"/>
      <c r="T301" s="303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304" t="s">
        <v>151</v>
      </c>
      <c r="AU301" s="304" t="s">
        <v>82</v>
      </c>
      <c r="AV301" s="15" t="s">
        <v>142</v>
      </c>
      <c r="AW301" s="15" t="s">
        <v>32</v>
      </c>
      <c r="AX301" s="15" t="s">
        <v>80</v>
      </c>
      <c r="AY301" s="304" t="s">
        <v>135</v>
      </c>
    </row>
    <row r="302" spans="1:65" s="2" customFormat="1" ht="16.5" customHeight="1">
      <c r="A302" s="38"/>
      <c r="B302" s="39"/>
      <c r="C302" s="243" t="s">
        <v>563</v>
      </c>
      <c r="D302" s="243" t="s">
        <v>138</v>
      </c>
      <c r="E302" s="244" t="s">
        <v>564</v>
      </c>
      <c r="F302" s="245" t="s">
        <v>565</v>
      </c>
      <c r="G302" s="246" t="s">
        <v>149</v>
      </c>
      <c r="H302" s="247">
        <v>74.112</v>
      </c>
      <c r="I302" s="248"/>
      <c r="J302" s="249">
        <f>ROUND(I302*H302,2)</f>
        <v>0</v>
      </c>
      <c r="K302" s="250"/>
      <c r="L302" s="44"/>
      <c r="M302" s="251" t="s">
        <v>1</v>
      </c>
      <c r="N302" s="252" t="s">
        <v>40</v>
      </c>
      <c r="O302" s="91"/>
      <c r="P302" s="253">
        <f>O302*H302</f>
        <v>0</v>
      </c>
      <c r="Q302" s="253">
        <v>0</v>
      </c>
      <c r="R302" s="253">
        <f>Q302*H302</f>
        <v>0</v>
      </c>
      <c r="S302" s="253">
        <v>0.008</v>
      </c>
      <c r="T302" s="254">
        <f>S302*H302</f>
        <v>0.592896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55" t="s">
        <v>208</v>
      </c>
      <c r="AT302" s="255" t="s">
        <v>138</v>
      </c>
      <c r="AU302" s="255" t="s">
        <v>82</v>
      </c>
      <c r="AY302" s="17" t="s">
        <v>135</v>
      </c>
      <c r="BE302" s="256">
        <f>IF(N302="základní",J302,0)</f>
        <v>0</v>
      </c>
      <c r="BF302" s="256">
        <f>IF(N302="snížená",J302,0)</f>
        <v>0</v>
      </c>
      <c r="BG302" s="256">
        <f>IF(N302="zákl. přenesená",J302,0)</f>
        <v>0</v>
      </c>
      <c r="BH302" s="256">
        <f>IF(N302="sníž. přenesená",J302,0)</f>
        <v>0</v>
      </c>
      <c r="BI302" s="256">
        <f>IF(N302="nulová",J302,0)</f>
        <v>0</v>
      </c>
      <c r="BJ302" s="17" t="s">
        <v>80</v>
      </c>
      <c r="BK302" s="256">
        <f>ROUND(I302*H302,2)</f>
        <v>0</v>
      </c>
      <c r="BL302" s="17" t="s">
        <v>208</v>
      </c>
      <c r="BM302" s="255" t="s">
        <v>566</v>
      </c>
    </row>
    <row r="303" spans="1:51" s="13" customFormat="1" ht="12">
      <c r="A303" s="13"/>
      <c r="B303" s="257"/>
      <c r="C303" s="258"/>
      <c r="D303" s="259" t="s">
        <v>151</v>
      </c>
      <c r="E303" s="260" t="s">
        <v>1</v>
      </c>
      <c r="F303" s="261" t="s">
        <v>168</v>
      </c>
      <c r="G303" s="258"/>
      <c r="H303" s="262">
        <v>74.112</v>
      </c>
      <c r="I303" s="263"/>
      <c r="J303" s="258"/>
      <c r="K303" s="258"/>
      <c r="L303" s="264"/>
      <c r="M303" s="265"/>
      <c r="N303" s="266"/>
      <c r="O303" s="266"/>
      <c r="P303" s="266"/>
      <c r="Q303" s="266"/>
      <c r="R303" s="266"/>
      <c r="S303" s="266"/>
      <c r="T303" s="26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8" t="s">
        <v>151</v>
      </c>
      <c r="AU303" s="268" t="s">
        <v>82</v>
      </c>
      <c r="AV303" s="13" t="s">
        <v>82</v>
      </c>
      <c r="AW303" s="13" t="s">
        <v>32</v>
      </c>
      <c r="AX303" s="13" t="s">
        <v>80</v>
      </c>
      <c r="AY303" s="268" t="s">
        <v>135</v>
      </c>
    </row>
    <row r="304" spans="1:65" s="2" customFormat="1" ht="16.5" customHeight="1">
      <c r="A304" s="38"/>
      <c r="B304" s="39"/>
      <c r="C304" s="243" t="s">
        <v>567</v>
      </c>
      <c r="D304" s="243" t="s">
        <v>138</v>
      </c>
      <c r="E304" s="244" t="s">
        <v>568</v>
      </c>
      <c r="F304" s="245" t="s">
        <v>569</v>
      </c>
      <c r="G304" s="246" t="s">
        <v>149</v>
      </c>
      <c r="H304" s="247">
        <v>99.997</v>
      </c>
      <c r="I304" s="248"/>
      <c r="J304" s="249">
        <f>ROUND(I304*H304,2)</f>
        <v>0</v>
      </c>
      <c r="K304" s="250"/>
      <c r="L304" s="44"/>
      <c r="M304" s="251" t="s">
        <v>1</v>
      </c>
      <c r="N304" s="252" t="s">
        <v>40</v>
      </c>
      <c r="O304" s="91"/>
      <c r="P304" s="253">
        <f>O304*H304</f>
        <v>0</v>
      </c>
      <c r="Q304" s="253">
        <v>0</v>
      </c>
      <c r="R304" s="253">
        <f>Q304*H304</f>
        <v>0</v>
      </c>
      <c r="S304" s="253">
        <v>0</v>
      </c>
      <c r="T304" s="254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5" t="s">
        <v>208</v>
      </c>
      <c r="AT304" s="255" t="s">
        <v>138</v>
      </c>
      <c r="AU304" s="255" t="s">
        <v>82</v>
      </c>
      <c r="AY304" s="17" t="s">
        <v>135</v>
      </c>
      <c r="BE304" s="256">
        <f>IF(N304="základní",J304,0)</f>
        <v>0</v>
      </c>
      <c r="BF304" s="256">
        <f>IF(N304="snížená",J304,0)</f>
        <v>0</v>
      </c>
      <c r="BG304" s="256">
        <f>IF(N304="zákl. přenesená",J304,0)</f>
        <v>0</v>
      </c>
      <c r="BH304" s="256">
        <f>IF(N304="sníž. přenesená",J304,0)</f>
        <v>0</v>
      </c>
      <c r="BI304" s="256">
        <f>IF(N304="nulová",J304,0)</f>
        <v>0</v>
      </c>
      <c r="BJ304" s="17" t="s">
        <v>80</v>
      </c>
      <c r="BK304" s="256">
        <f>ROUND(I304*H304,2)</f>
        <v>0</v>
      </c>
      <c r="BL304" s="17" t="s">
        <v>208</v>
      </c>
      <c r="BM304" s="255" t="s">
        <v>570</v>
      </c>
    </row>
    <row r="305" spans="1:51" s="13" customFormat="1" ht="12">
      <c r="A305" s="13"/>
      <c r="B305" s="257"/>
      <c r="C305" s="258"/>
      <c r="D305" s="259" t="s">
        <v>151</v>
      </c>
      <c r="E305" s="260" t="s">
        <v>1</v>
      </c>
      <c r="F305" s="261" t="s">
        <v>571</v>
      </c>
      <c r="G305" s="258"/>
      <c r="H305" s="262">
        <v>99.997</v>
      </c>
      <c r="I305" s="263"/>
      <c r="J305" s="258"/>
      <c r="K305" s="258"/>
      <c r="L305" s="264"/>
      <c r="M305" s="265"/>
      <c r="N305" s="266"/>
      <c r="O305" s="266"/>
      <c r="P305" s="266"/>
      <c r="Q305" s="266"/>
      <c r="R305" s="266"/>
      <c r="S305" s="266"/>
      <c r="T305" s="26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8" t="s">
        <v>151</v>
      </c>
      <c r="AU305" s="268" t="s">
        <v>82</v>
      </c>
      <c r="AV305" s="13" t="s">
        <v>82</v>
      </c>
      <c r="AW305" s="13" t="s">
        <v>32</v>
      </c>
      <c r="AX305" s="13" t="s">
        <v>80</v>
      </c>
      <c r="AY305" s="268" t="s">
        <v>135</v>
      </c>
    </row>
    <row r="306" spans="1:65" s="2" customFormat="1" ht="16.5" customHeight="1">
      <c r="A306" s="38"/>
      <c r="B306" s="39"/>
      <c r="C306" s="269" t="s">
        <v>572</v>
      </c>
      <c r="D306" s="269" t="s">
        <v>204</v>
      </c>
      <c r="E306" s="270" t="s">
        <v>573</v>
      </c>
      <c r="F306" s="271" t="s">
        <v>574</v>
      </c>
      <c r="G306" s="272" t="s">
        <v>149</v>
      </c>
      <c r="H306" s="273">
        <v>104.997</v>
      </c>
      <c r="I306" s="274"/>
      <c r="J306" s="275">
        <f>ROUND(I306*H306,2)</f>
        <v>0</v>
      </c>
      <c r="K306" s="276"/>
      <c r="L306" s="277"/>
      <c r="M306" s="278" t="s">
        <v>1</v>
      </c>
      <c r="N306" s="279" t="s">
        <v>40</v>
      </c>
      <c r="O306" s="91"/>
      <c r="P306" s="253">
        <f>O306*H306</f>
        <v>0</v>
      </c>
      <c r="Q306" s="253">
        <v>0.01755</v>
      </c>
      <c r="R306" s="253">
        <f>Q306*H306</f>
        <v>1.84269735</v>
      </c>
      <c r="S306" s="253">
        <v>0</v>
      </c>
      <c r="T306" s="254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55" t="s">
        <v>281</v>
      </c>
      <c r="AT306" s="255" t="s">
        <v>204</v>
      </c>
      <c r="AU306" s="255" t="s">
        <v>82</v>
      </c>
      <c r="AY306" s="17" t="s">
        <v>135</v>
      </c>
      <c r="BE306" s="256">
        <f>IF(N306="základní",J306,0)</f>
        <v>0</v>
      </c>
      <c r="BF306" s="256">
        <f>IF(N306="snížená",J306,0)</f>
        <v>0</v>
      </c>
      <c r="BG306" s="256">
        <f>IF(N306="zákl. přenesená",J306,0)</f>
        <v>0</v>
      </c>
      <c r="BH306" s="256">
        <f>IF(N306="sníž. přenesená",J306,0)</f>
        <v>0</v>
      </c>
      <c r="BI306" s="256">
        <f>IF(N306="nulová",J306,0)</f>
        <v>0</v>
      </c>
      <c r="BJ306" s="17" t="s">
        <v>80</v>
      </c>
      <c r="BK306" s="256">
        <f>ROUND(I306*H306,2)</f>
        <v>0</v>
      </c>
      <c r="BL306" s="17" t="s">
        <v>208</v>
      </c>
      <c r="BM306" s="255" t="s">
        <v>575</v>
      </c>
    </row>
    <row r="307" spans="1:51" s="13" customFormat="1" ht="12">
      <c r="A307" s="13"/>
      <c r="B307" s="257"/>
      <c r="C307" s="258"/>
      <c r="D307" s="259" t="s">
        <v>151</v>
      </c>
      <c r="E307" s="258"/>
      <c r="F307" s="261" t="s">
        <v>576</v>
      </c>
      <c r="G307" s="258"/>
      <c r="H307" s="262">
        <v>104.997</v>
      </c>
      <c r="I307" s="263"/>
      <c r="J307" s="258"/>
      <c r="K307" s="258"/>
      <c r="L307" s="264"/>
      <c r="M307" s="265"/>
      <c r="N307" s="266"/>
      <c r="O307" s="266"/>
      <c r="P307" s="266"/>
      <c r="Q307" s="266"/>
      <c r="R307" s="266"/>
      <c r="S307" s="266"/>
      <c r="T307" s="26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8" t="s">
        <v>151</v>
      </c>
      <c r="AU307" s="268" t="s">
        <v>82</v>
      </c>
      <c r="AV307" s="13" t="s">
        <v>82</v>
      </c>
      <c r="AW307" s="13" t="s">
        <v>4</v>
      </c>
      <c r="AX307" s="13" t="s">
        <v>80</v>
      </c>
      <c r="AY307" s="268" t="s">
        <v>135</v>
      </c>
    </row>
    <row r="308" spans="1:65" s="2" customFormat="1" ht="16.5" customHeight="1">
      <c r="A308" s="38"/>
      <c r="B308" s="39"/>
      <c r="C308" s="243" t="s">
        <v>577</v>
      </c>
      <c r="D308" s="243" t="s">
        <v>138</v>
      </c>
      <c r="E308" s="244" t="s">
        <v>578</v>
      </c>
      <c r="F308" s="245" t="s">
        <v>579</v>
      </c>
      <c r="G308" s="246" t="s">
        <v>155</v>
      </c>
      <c r="H308" s="247">
        <v>404.649</v>
      </c>
      <c r="I308" s="248"/>
      <c r="J308" s="249">
        <f>ROUND(I308*H308,2)</f>
        <v>0</v>
      </c>
      <c r="K308" s="250"/>
      <c r="L308" s="44"/>
      <c r="M308" s="251" t="s">
        <v>1</v>
      </c>
      <c r="N308" s="252" t="s">
        <v>40</v>
      </c>
      <c r="O308" s="91"/>
      <c r="P308" s="253">
        <f>O308*H308</f>
        <v>0</v>
      </c>
      <c r="Q308" s="253">
        <v>0</v>
      </c>
      <c r="R308" s="253">
        <f>Q308*H308</f>
        <v>0</v>
      </c>
      <c r="S308" s="253">
        <v>0</v>
      </c>
      <c r="T308" s="254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55" t="s">
        <v>208</v>
      </c>
      <c r="AT308" s="255" t="s">
        <v>138</v>
      </c>
      <c r="AU308" s="255" t="s">
        <v>82</v>
      </c>
      <c r="AY308" s="17" t="s">
        <v>135</v>
      </c>
      <c r="BE308" s="256">
        <f>IF(N308="základní",J308,0)</f>
        <v>0</v>
      </c>
      <c r="BF308" s="256">
        <f>IF(N308="snížená",J308,0)</f>
        <v>0</v>
      </c>
      <c r="BG308" s="256">
        <f>IF(N308="zákl. přenesená",J308,0)</f>
        <v>0</v>
      </c>
      <c r="BH308" s="256">
        <f>IF(N308="sníž. přenesená",J308,0)</f>
        <v>0</v>
      </c>
      <c r="BI308" s="256">
        <f>IF(N308="nulová",J308,0)</f>
        <v>0</v>
      </c>
      <c r="BJ308" s="17" t="s">
        <v>80</v>
      </c>
      <c r="BK308" s="256">
        <f>ROUND(I308*H308,2)</f>
        <v>0</v>
      </c>
      <c r="BL308" s="17" t="s">
        <v>208</v>
      </c>
      <c r="BM308" s="255" t="s">
        <v>580</v>
      </c>
    </row>
    <row r="309" spans="1:51" s="13" customFormat="1" ht="12">
      <c r="A309" s="13"/>
      <c r="B309" s="257"/>
      <c r="C309" s="258"/>
      <c r="D309" s="259" t="s">
        <v>151</v>
      </c>
      <c r="E309" s="260" t="s">
        <v>1</v>
      </c>
      <c r="F309" s="261" t="s">
        <v>581</v>
      </c>
      <c r="G309" s="258"/>
      <c r="H309" s="262">
        <v>133.329</v>
      </c>
      <c r="I309" s="263"/>
      <c r="J309" s="258"/>
      <c r="K309" s="258"/>
      <c r="L309" s="264"/>
      <c r="M309" s="265"/>
      <c r="N309" s="266"/>
      <c r="O309" s="266"/>
      <c r="P309" s="266"/>
      <c r="Q309" s="266"/>
      <c r="R309" s="266"/>
      <c r="S309" s="266"/>
      <c r="T309" s="26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8" t="s">
        <v>151</v>
      </c>
      <c r="AU309" s="268" t="s">
        <v>82</v>
      </c>
      <c r="AV309" s="13" t="s">
        <v>82</v>
      </c>
      <c r="AW309" s="13" t="s">
        <v>32</v>
      </c>
      <c r="AX309" s="13" t="s">
        <v>75</v>
      </c>
      <c r="AY309" s="268" t="s">
        <v>135</v>
      </c>
    </row>
    <row r="310" spans="1:51" s="13" customFormat="1" ht="12">
      <c r="A310" s="13"/>
      <c r="B310" s="257"/>
      <c r="C310" s="258"/>
      <c r="D310" s="259" t="s">
        <v>151</v>
      </c>
      <c r="E310" s="260" t="s">
        <v>1</v>
      </c>
      <c r="F310" s="261" t="s">
        <v>582</v>
      </c>
      <c r="G310" s="258"/>
      <c r="H310" s="262">
        <v>271.32</v>
      </c>
      <c r="I310" s="263"/>
      <c r="J310" s="258"/>
      <c r="K310" s="258"/>
      <c r="L310" s="264"/>
      <c r="M310" s="265"/>
      <c r="N310" s="266"/>
      <c r="O310" s="266"/>
      <c r="P310" s="266"/>
      <c r="Q310" s="266"/>
      <c r="R310" s="266"/>
      <c r="S310" s="266"/>
      <c r="T310" s="26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8" t="s">
        <v>151</v>
      </c>
      <c r="AU310" s="268" t="s">
        <v>82</v>
      </c>
      <c r="AV310" s="13" t="s">
        <v>82</v>
      </c>
      <c r="AW310" s="13" t="s">
        <v>32</v>
      </c>
      <c r="AX310" s="13" t="s">
        <v>75</v>
      </c>
      <c r="AY310" s="268" t="s">
        <v>135</v>
      </c>
    </row>
    <row r="311" spans="1:51" s="15" customFormat="1" ht="12">
      <c r="A311" s="15"/>
      <c r="B311" s="294"/>
      <c r="C311" s="295"/>
      <c r="D311" s="259" t="s">
        <v>151</v>
      </c>
      <c r="E311" s="296" t="s">
        <v>1</v>
      </c>
      <c r="F311" s="297" t="s">
        <v>501</v>
      </c>
      <c r="G311" s="295"/>
      <c r="H311" s="298">
        <v>404.649</v>
      </c>
      <c r="I311" s="299"/>
      <c r="J311" s="295"/>
      <c r="K311" s="295"/>
      <c r="L311" s="300"/>
      <c r="M311" s="301"/>
      <c r="N311" s="302"/>
      <c r="O311" s="302"/>
      <c r="P311" s="302"/>
      <c r="Q311" s="302"/>
      <c r="R311" s="302"/>
      <c r="S311" s="302"/>
      <c r="T311" s="303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304" t="s">
        <v>151</v>
      </c>
      <c r="AU311" s="304" t="s">
        <v>82</v>
      </c>
      <c r="AV311" s="15" t="s">
        <v>142</v>
      </c>
      <c r="AW311" s="15" t="s">
        <v>32</v>
      </c>
      <c r="AX311" s="15" t="s">
        <v>80</v>
      </c>
      <c r="AY311" s="304" t="s">
        <v>135</v>
      </c>
    </row>
    <row r="312" spans="1:65" s="2" customFormat="1" ht="16.5" customHeight="1">
      <c r="A312" s="38"/>
      <c r="B312" s="39"/>
      <c r="C312" s="269" t="s">
        <v>583</v>
      </c>
      <c r="D312" s="269" t="s">
        <v>204</v>
      </c>
      <c r="E312" s="270" t="s">
        <v>584</v>
      </c>
      <c r="F312" s="271" t="s">
        <v>585</v>
      </c>
      <c r="G312" s="272" t="s">
        <v>511</v>
      </c>
      <c r="H312" s="273">
        <v>0.528</v>
      </c>
      <c r="I312" s="274"/>
      <c r="J312" s="275">
        <f>ROUND(I312*H312,2)</f>
        <v>0</v>
      </c>
      <c r="K312" s="276"/>
      <c r="L312" s="277"/>
      <c r="M312" s="278" t="s">
        <v>1</v>
      </c>
      <c r="N312" s="279" t="s">
        <v>40</v>
      </c>
      <c r="O312" s="91"/>
      <c r="P312" s="253">
        <f>O312*H312</f>
        <v>0</v>
      </c>
      <c r="Q312" s="253">
        <v>0.5</v>
      </c>
      <c r="R312" s="253">
        <f>Q312*H312</f>
        <v>0.264</v>
      </c>
      <c r="S312" s="253">
        <v>0</v>
      </c>
      <c r="T312" s="254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55" t="s">
        <v>281</v>
      </c>
      <c r="AT312" s="255" t="s">
        <v>204</v>
      </c>
      <c r="AU312" s="255" t="s">
        <v>82</v>
      </c>
      <c r="AY312" s="17" t="s">
        <v>135</v>
      </c>
      <c r="BE312" s="256">
        <f>IF(N312="základní",J312,0)</f>
        <v>0</v>
      </c>
      <c r="BF312" s="256">
        <f>IF(N312="snížená",J312,0)</f>
        <v>0</v>
      </c>
      <c r="BG312" s="256">
        <f>IF(N312="zákl. přenesená",J312,0)</f>
        <v>0</v>
      </c>
      <c r="BH312" s="256">
        <f>IF(N312="sníž. přenesená",J312,0)</f>
        <v>0</v>
      </c>
      <c r="BI312" s="256">
        <f>IF(N312="nulová",J312,0)</f>
        <v>0</v>
      </c>
      <c r="BJ312" s="17" t="s">
        <v>80</v>
      </c>
      <c r="BK312" s="256">
        <f>ROUND(I312*H312,2)</f>
        <v>0</v>
      </c>
      <c r="BL312" s="17" t="s">
        <v>208</v>
      </c>
      <c r="BM312" s="255" t="s">
        <v>586</v>
      </c>
    </row>
    <row r="313" spans="1:51" s="13" customFormat="1" ht="12">
      <c r="A313" s="13"/>
      <c r="B313" s="257"/>
      <c r="C313" s="258"/>
      <c r="D313" s="259" t="s">
        <v>151</v>
      </c>
      <c r="E313" s="260" t="s">
        <v>1</v>
      </c>
      <c r="F313" s="261" t="s">
        <v>587</v>
      </c>
      <c r="G313" s="258"/>
      <c r="H313" s="262">
        <v>0.48</v>
      </c>
      <c r="I313" s="263"/>
      <c r="J313" s="258"/>
      <c r="K313" s="258"/>
      <c r="L313" s="264"/>
      <c r="M313" s="265"/>
      <c r="N313" s="266"/>
      <c r="O313" s="266"/>
      <c r="P313" s="266"/>
      <c r="Q313" s="266"/>
      <c r="R313" s="266"/>
      <c r="S313" s="266"/>
      <c r="T313" s="26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8" t="s">
        <v>151</v>
      </c>
      <c r="AU313" s="268" t="s">
        <v>82</v>
      </c>
      <c r="AV313" s="13" t="s">
        <v>82</v>
      </c>
      <c r="AW313" s="13" t="s">
        <v>32</v>
      </c>
      <c r="AX313" s="13" t="s">
        <v>80</v>
      </c>
      <c r="AY313" s="268" t="s">
        <v>135</v>
      </c>
    </row>
    <row r="314" spans="1:51" s="13" customFormat="1" ht="12">
      <c r="A314" s="13"/>
      <c r="B314" s="257"/>
      <c r="C314" s="258"/>
      <c r="D314" s="259" t="s">
        <v>151</v>
      </c>
      <c r="E314" s="258"/>
      <c r="F314" s="261" t="s">
        <v>588</v>
      </c>
      <c r="G314" s="258"/>
      <c r="H314" s="262">
        <v>0.528</v>
      </c>
      <c r="I314" s="263"/>
      <c r="J314" s="258"/>
      <c r="K314" s="258"/>
      <c r="L314" s="264"/>
      <c r="M314" s="265"/>
      <c r="N314" s="266"/>
      <c r="O314" s="266"/>
      <c r="P314" s="266"/>
      <c r="Q314" s="266"/>
      <c r="R314" s="266"/>
      <c r="S314" s="266"/>
      <c r="T314" s="26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8" t="s">
        <v>151</v>
      </c>
      <c r="AU314" s="268" t="s">
        <v>82</v>
      </c>
      <c r="AV314" s="13" t="s">
        <v>82</v>
      </c>
      <c r="AW314" s="13" t="s">
        <v>4</v>
      </c>
      <c r="AX314" s="13" t="s">
        <v>80</v>
      </c>
      <c r="AY314" s="268" t="s">
        <v>135</v>
      </c>
    </row>
    <row r="315" spans="1:65" s="2" customFormat="1" ht="16.5" customHeight="1">
      <c r="A315" s="38"/>
      <c r="B315" s="39"/>
      <c r="C315" s="269" t="s">
        <v>589</v>
      </c>
      <c r="D315" s="269" t="s">
        <v>204</v>
      </c>
      <c r="E315" s="270" t="s">
        <v>590</v>
      </c>
      <c r="F315" s="271" t="s">
        <v>591</v>
      </c>
      <c r="G315" s="272" t="s">
        <v>155</v>
      </c>
      <c r="H315" s="273">
        <v>284.886</v>
      </c>
      <c r="I315" s="274"/>
      <c r="J315" s="275">
        <f>ROUND(I315*H315,2)</f>
        <v>0</v>
      </c>
      <c r="K315" s="276"/>
      <c r="L315" s="277"/>
      <c r="M315" s="278" t="s">
        <v>1</v>
      </c>
      <c r="N315" s="279" t="s">
        <v>40</v>
      </c>
      <c r="O315" s="91"/>
      <c r="P315" s="253">
        <f>O315*H315</f>
        <v>0</v>
      </c>
      <c r="Q315" s="253">
        <v>0.005</v>
      </c>
      <c r="R315" s="253">
        <f>Q315*H315</f>
        <v>1.42443</v>
      </c>
      <c r="S315" s="253">
        <v>0</v>
      </c>
      <c r="T315" s="25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55" t="s">
        <v>281</v>
      </c>
      <c r="AT315" s="255" t="s">
        <v>204</v>
      </c>
      <c r="AU315" s="255" t="s">
        <v>82</v>
      </c>
      <c r="AY315" s="17" t="s">
        <v>135</v>
      </c>
      <c r="BE315" s="256">
        <f>IF(N315="základní",J315,0)</f>
        <v>0</v>
      </c>
      <c r="BF315" s="256">
        <f>IF(N315="snížená",J315,0)</f>
        <v>0</v>
      </c>
      <c r="BG315" s="256">
        <f>IF(N315="zákl. přenesená",J315,0)</f>
        <v>0</v>
      </c>
      <c r="BH315" s="256">
        <f>IF(N315="sníž. přenesená",J315,0)</f>
        <v>0</v>
      </c>
      <c r="BI315" s="256">
        <f>IF(N315="nulová",J315,0)</f>
        <v>0</v>
      </c>
      <c r="BJ315" s="17" t="s">
        <v>80</v>
      </c>
      <c r="BK315" s="256">
        <f>ROUND(I315*H315,2)</f>
        <v>0</v>
      </c>
      <c r="BL315" s="17" t="s">
        <v>208</v>
      </c>
      <c r="BM315" s="255" t="s">
        <v>592</v>
      </c>
    </row>
    <row r="316" spans="1:51" s="13" customFormat="1" ht="12">
      <c r="A316" s="13"/>
      <c r="B316" s="257"/>
      <c r="C316" s="258"/>
      <c r="D316" s="259" t="s">
        <v>151</v>
      </c>
      <c r="E316" s="260" t="s">
        <v>1</v>
      </c>
      <c r="F316" s="261" t="s">
        <v>582</v>
      </c>
      <c r="G316" s="258"/>
      <c r="H316" s="262">
        <v>271.32</v>
      </c>
      <c r="I316" s="263"/>
      <c r="J316" s="258"/>
      <c r="K316" s="258"/>
      <c r="L316" s="264"/>
      <c r="M316" s="265"/>
      <c r="N316" s="266"/>
      <c r="O316" s="266"/>
      <c r="P316" s="266"/>
      <c r="Q316" s="266"/>
      <c r="R316" s="266"/>
      <c r="S316" s="266"/>
      <c r="T316" s="26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8" t="s">
        <v>151</v>
      </c>
      <c r="AU316" s="268" t="s">
        <v>82</v>
      </c>
      <c r="AV316" s="13" t="s">
        <v>82</v>
      </c>
      <c r="AW316" s="13" t="s">
        <v>32</v>
      </c>
      <c r="AX316" s="13" t="s">
        <v>80</v>
      </c>
      <c r="AY316" s="268" t="s">
        <v>135</v>
      </c>
    </row>
    <row r="317" spans="1:51" s="13" customFormat="1" ht="12">
      <c r="A317" s="13"/>
      <c r="B317" s="257"/>
      <c r="C317" s="258"/>
      <c r="D317" s="259" t="s">
        <v>151</v>
      </c>
      <c r="E317" s="258"/>
      <c r="F317" s="261" t="s">
        <v>593</v>
      </c>
      <c r="G317" s="258"/>
      <c r="H317" s="262">
        <v>284.886</v>
      </c>
      <c r="I317" s="263"/>
      <c r="J317" s="258"/>
      <c r="K317" s="258"/>
      <c r="L317" s="264"/>
      <c r="M317" s="265"/>
      <c r="N317" s="266"/>
      <c r="O317" s="266"/>
      <c r="P317" s="266"/>
      <c r="Q317" s="266"/>
      <c r="R317" s="266"/>
      <c r="S317" s="266"/>
      <c r="T317" s="26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8" t="s">
        <v>151</v>
      </c>
      <c r="AU317" s="268" t="s">
        <v>82</v>
      </c>
      <c r="AV317" s="13" t="s">
        <v>82</v>
      </c>
      <c r="AW317" s="13" t="s">
        <v>4</v>
      </c>
      <c r="AX317" s="13" t="s">
        <v>80</v>
      </c>
      <c r="AY317" s="268" t="s">
        <v>135</v>
      </c>
    </row>
    <row r="318" spans="1:65" s="2" customFormat="1" ht="16.5" customHeight="1">
      <c r="A318" s="38"/>
      <c r="B318" s="39"/>
      <c r="C318" s="243" t="s">
        <v>594</v>
      </c>
      <c r="D318" s="243" t="s">
        <v>138</v>
      </c>
      <c r="E318" s="244" t="s">
        <v>595</v>
      </c>
      <c r="F318" s="245" t="s">
        <v>596</v>
      </c>
      <c r="G318" s="246" t="s">
        <v>149</v>
      </c>
      <c r="H318" s="247">
        <v>3.579</v>
      </c>
      <c r="I318" s="248"/>
      <c r="J318" s="249">
        <f>ROUND(I318*H318,2)</f>
        <v>0</v>
      </c>
      <c r="K318" s="250"/>
      <c r="L318" s="44"/>
      <c r="M318" s="251" t="s">
        <v>1</v>
      </c>
      <c r="N318" s="252" t="s">
        <v>40</v>
      </c>
      <c r="O318" s="91"/>
      <c r="P318" s="253">
        <f>O318*H318</f>
        <v>0</v>
      </c>
      <c r="Q318" s="253">
        <v>0</v>
      </c>
      <c r="R318" s="253">
        <f>Q318*H318</f>
        <v>0</v>
      </c>
      <c r="S318" s="253">
        <v>0.02465</v>
      </c>
      <c r="T318" s="254">
        <f>S318*H318</f>
        <v>0.08822235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55" t="s">
        <v>208</v>
      </c>
      <c r="AT318" s="255" t="s">
        <v>138</v>
      </c>
      <c r="AU318" s="255" t="s">
        <v>82</v>
      </c>
      <c r="AY318" s="17" t="s">
        <v>135</v>
      </c>
      <c r="BE318" s="256">
        <f>IF(N318="základní",J318,0)</f>
        <v>0</v>
      </c>
      <c r="BF318" s="256">
        <f>IF(N318="snížená",J318,0)</f>
        <v>0</v>
      </c>
      <c r="BG318" s="256">
        <f>IF(N318="zákl. přenesená",J318,0)</f>
        <v>0</v>
      </c>
      <c r="BH318" s="256">
        <f>IF(N318="sníž. přenesená",J318,0)</f>
        <v>0</v>
      </c>
      <c r="BI318" s="256">
        <f>IF(N318="nulová",J318,0)</f>
        <v>0</v>
      </c>
      <c r="BJ318" s="17" t="s">
        <v>80</v>
      </c>
      <c r="BK318" s="256">
        <f>ROUND(I318*H318,2)</f>
        <v>0</v>
      </c>
      <c r="BL318" s="17" t="s">
        <v>208</v>
      </c>
      <c r="BM318" s="255" t="s">
        <v>597</v>
      </c>
    </row>
    <row r="319" spans="1:51" s="13" customFormat="1" ht="12">
      <c r="A319" s="13"/>
      <c r="B319" s="257"/>
      <c r="C319" s="258"/>
      <c r="D319" s="259" t="s">
        <v>151</v>
      </c>
      <c r="E319" s="260" t="s">
        <v>1</v>
      </c>
      <c r="F319" s="261" t="s">
        <v>186</v>
      </c>
      <c r="G319" s="258"/>
      <c r="H319" s="262">
        <v>3.579</v>
      </c>
      <c r="I319" s="263"/>
      <c r="J319" s="258"/>
      <c r="K319" s="258"/>
      <c r="L319" s="264"/>
      <c r="M319" s="265"/>
      <c r="N319" s="266"/>
      <c r="O319" s="266"/>
      <c r="P319" s="266"/>
      <c r="Q319" s="266"/>
      <c r="R319" s="266"/>
      <c r="S319" s="266"/>
      <c r="T319" s="26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8" t="s">
        <v>151</v>
      </c>
      <c r="AU319" s="268" t="s">
        <v>82</v>
      </c>
      <c r="AV319" s="13" t="s">
        <v>82</v>
      </c>
      <c r="AW319" s="13" t="s">
        <v>32</v>
      </c>
      <c r="AX319" s="13" t="s">
        <v>80</v>
      </c>
      <c r="AY319" s="268" t="s">
        <v>135</v>
      </c>
    </row>
    <row r="320" spans="1:65" s="2" customFormat="1" ht="16.5" customHeight="1">
      <c r="A320" s="38"/>
      <c r="B320" s="39"/>
      <c r="C320" s="243" t="s">
        <v>598</v>
      </c>
      <c r="D320" s="243" t="s">
        <v>138</v>
      </c>
      <c r="E320" s="244" t="s">
        <v>599</v>
      </c>
      <c r="F320" s="245" t="s">
        <v>600</v>
      </c>
      <c r="G320" s="246" t="s">
        <v>155</v>
      </c>
      <c r="H320" s="247">
        <v>67.5</v>
      </c>
      <c r="I320" s="248"/>
      <c r="J320" s="249">
        <f>ROUND(I320*H320,2)</f>
        <v>0</v>
      </c>
      <c r="K320" s="250"/>
      <c r="L320" s="44"/>
      <c r="M320" s="251" t="s">
        <v>1</v>
      </c>
      <c r="N320" s="252" t="s">
        <v>40</v>
      </c>
      <c r="O320" s="91"/>
      <c r="P320" s="253">
        <f>O320*H320</f>
        <v>0</v>
      </c>
      <c r="Q320" s="253">
        <v>0</v>
      </c>
      <c r="R320" s="253">
        <f>Q320*H320</f>
        <v>0</v>
      </c>
      <c r="S320" s="253">
        <v>0.0082</v>
      </c>
      <c r="T320" s="254">
        <f>S320*H320</f>
        <v>0.5535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55" t="s">
        <v>208</v>
      </c>
      <c r="AT320" s="255" t="s">
        <v>138</v>
      </c>
      <c r="AU320" s="255" t="s">
        <v>82</v>
      </c>
      <c r="AY320" s="17" t="s">
        <v>135</v>
      </c>
      <c r="BE320" s="256">
        <f>IF(N320="základní",J320,0)</f>
        <v>0</v>
      </c>
      <c r="BF320" s="256">
        <f>IF(N320="snížená",J320,0)</f>
        <v>0</v>
      </c>
      <c r="BG320" s="256">
        <f>IF(N320="zákl. přenesená",J320,0)</f>
        <v>0</v>
      </c>
      <c r="BH320" s="256">
        <f>IF(N320="sníž. přenesená",J320,0)</f>
        <v>0</v>
      </c>
      <c r="BI320" s="256">
        <f>IF(N320="nulová",J320,0)</f>
        <v>0</v>
      </c>
      <c r="BJ320" s="17" t="s">
        <v>80</v>
      </c>
      <c r="BK320" s="256">
        <f>ROUND(I320*H320,2)</f>
        <v>0</v>
      </c>
      <c r="BL320" s="17" t="s">
        <v>208</v>
      </c>
      <c r="BM320" s="255" t="s">
        <v>601</v>
      </c>
    </row>
    <row r="321" spans="1:51" s="13" customFormat="1" ht="12">
      <c r="A321" s="13"/>
      <c r="B321" s="257"/>
      <c r="C321" s="258"/>
      <c r="D321" s="259" t="s">
        <v>151</v>
      </c>
      <c r="E321" s="260" t="s">
        <v>1</v>
      </c>
      <c r="F321" s="261" t="s">
        <v>602</v>
      </c>
      <c r="G321" s="258"/>
      <c r="H321" s="262">
        <v>67.5</v>
      </c>
      <c r="I321" s="263"/>
      <c r="J321" s="258"/>
      <c r="K321" s="258"/>
      <c r="L321" s="264"/>
      <c r="M321" s="265"/>
      <c r="N321" s="266"/>
      <c r="O321" s="266"/>
      <c r="P321" s="266"/>
      <c r="Q321" s="266"/>
      <c r="R321" s="266"/>
      <c r="S321" s="266"/>
      <c r="T321" s="26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8" t="s">
        <v>151</v>
      </c>
      <c r="AU321" s="268" t="s">
        <v>82</v>
      </c>
      <c r="AV321" s="13" t="s">
        <v>82</v>
      </c>
      <c r="AW321" s="13" t="s">
        <v>32</v>
      </c>
      <c r="AX321" s="13" t="s">
        <v>80</v>
      </c>
      <c r="AY321" s="268" t="s">
        <v>135</v>
      </c>
    </row>
    <row r="322" spans="1:65" s="2" customFormat="1" ht="16.5" customHeight="1">
      <c r="A322" s="38"/>
      <c r="B322" s="39"/>
      <c r="C322" s="243" t="s">
        <v>603</v>
      </c>
      <c r="D322" s="243" t="s">
        <v>138</v>
      </c>
      <c r="E322" s="244" t="s">
        <v>604</v>
      </c>
      <c r="F322" s="245" t="s">
        <v>605</v>
      </c>
      <c r="G322" s="246" t="s">
        <v>149</v>
      </c>
      <c r="H322" s="247">
        <v>11.748</v>
      </c>
      <c r="I322" s="248"/>
      <c r="J322" s="249">
        <f>ROUND(I322*H322,2)</f>
        <v>0</v>
      </c>
      <c r="K322" s="250"/>
      <c r="L322" s="44"/>
      <c r="M322" s="251" t="s">
        <v>1</v>
      </c>
      <c r="N322" s="252" t="s">
        <v>40</v>
      </c>
      <c r="O322" s="91"/>
      <c r="P322" s="253">
        <f>O322*H322</f>
        <v>0</v>
      </c>
      <c r="Q322" s="253">
        <v>0</v>
      </c>
      <c r="R322" s="253">
        <f>Q322*H322</f>
        <v>0</v>
      </c>
      <c r="S322" s="253">
        <v>0</v>
      </c>
      <c r="T322" s="254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55" t="s">
        <v>208</v>
      </c>
      <c r="AT322" s="255" t="s">
        <v>138</v>
      </c>
      <c r="AU322" s="255" t="s">
        <v>82</v>
      </c>
      <c r="AY322" s="17" t="s">
        <v>135</v>
      </c>
      <c r="BE322" s="256">
        <f>IF(N322="základní",J322,0)</f>
        <v>0</v>
      </c>
      <c r="BF322" s="256">
        <f>IF(N322="snížená",J322,0)</f>
        <v>0</v>
      </c>
      <c r="BG322" s="256">
        <f>IF(N322="zákl. přenesená",J322,0)</f>
        <v>0</v>
      </c>
      <c r="BH322" s="256">
        <f>IF(N322="sníž. přenesená",J322,0)</f>
        <v>0</v>
      </c>
      <c r="BI322" s="256">
        <f>IF(N322="nulová",J322,0)</f>
        <v>0</v>
      </c>
      <c r="BJ322" s="17" t="s">
        <v>80</v>
      </c>
      <c r="BK322" s="256">
        <f>ROUND(I322*H322,2)</f>
        <v>0</v>
      </c>
      <c r="BL322" s="17" t="s">
        <v>208</v>
      </c>
      <c r="BM322" s="255" t="s">
        <v>606</v>
      </c>
    </row>
    <row r="323" spans="1:51" s="13" customFormat="1" ht="12">
      <c r="A323" s="13"/>
      <c r="B323" s="257"/>
      <c r="C323" s="258"/>
      <c r="D323" s="259" t="s">
        <v>151</v>
      </c>
      <c r="E323" s="260" t="s">
        <v>1</v>
      </c>
      <c r="F323" s="261" t="s">
        <v>607</v>
      </c>
      <c r="G323" s="258"/>
      <c r="H323" s="262">
        <v>11.748</v>
      </c>
      <c r="I323" s="263"/>
      <c r="J323" s="258"/>
      <c r="K323" s="258"/>
      <c r="L323" s="264"/>
      <c r="M323" s="265"/>
      <c r="N323" s="266"/>
      <c r="O323" s="266"/>
      <c r="P323" s="266"/>
      <c r="Q323" s="266"/>
      <c r="R323" s="266"/>
      <c r="S323" s="266"/>
      <c r="T323" s="26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8" t="s">
        <v>151</v>
      </c>
      <c r="AU323" s="268" t="s">
        <v>82</v>
      </c>
      <c r="AV323" s="13" t="s">
        <v>82</v>
      </c>
      <c r="AW323" s="13" t="s">
        <v>32</v>
      </c>
      <c r="AX323" s="13" t="s">
        <v>80</v>
      </c>
      <c r="AY323" s="268" t="s">
        <v>135</v>
      </c>
    </row>
    <row r="324" spans="1:65" s="2" customFormat="1" ht="16.5" customHeight="1">
      <c r="A324" s="38"/>
      <c r="B324" s="39"/>
      <c r="C324" s="269" t="s">
        <v>608</v>
      </c>
      <c r="D324" s="269" t="s">
        <v>204</v>
      </c>
      <c r="E324" s="270" t="s">
        <v>573</v>
      </c>
      <c r="F324" s="271" t="s">
        <v>574</v>
      </c>
      <c r="G324" s="272" t="s">
        <v>149</v>
      </c>
      <c r="H324" s="273">
        <v>12.923</v>
      </c>
      <c r="I324" s="274"/>
      <c r="J324" s="275">
        <f>ROUND(I324*H324,2)</f>
        <v>0</v>
      </c>
      <c r="K324" s="276"/>
      <c r="L324" s="277"/>
      <c r="M324" s="278" t="s">
        <v>1</v>
      </c>
      <c r="N324" s="279" t="s">
        <v>40</v>
      </c>
      <c r="O324" s="91"/>
      <c r="P324" s="253">
        <f>O324*H324</f>
        <v>0</v>
      </c>
      <c r="Q324" s="253">
        <v>0.01755</v>
      </c>
      <c r="R324" s="253">
        <f>Q324*H324</f>
        <v>0.22679865</v>
      </c>
      <c r="S324" s="253">
        <v>0</v>
      </c>
      <c r="T324" s="254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55" t="s">
        <v>281</v>
      </c>
      <c r="AT324" s="255" t="s">
        <v>204</v>
      </c>
      <c r="AU324" s="255" t="s">
        <v>82</v>
      </c>
      <c r="AY324" s="17" t="s">
        <v>135</v>
      </c>
      <c r="BE324" s="256">
        <f>IF(N324="základní",J324,0)</f>
        <v>0</v>
      </c>
      <c r="BF324" s="256">
        <f>IF(N324="snížená",J324,0)</f>
        <v>0</v>
      </c>
      <c r="BG324" s="256">
        <f>IF(N324="zákl. přenesená",J324,0)</f>
        <v>0</v>
      </c>
      <c r="BH324" s="256">
        <f>IF(N324="sníž. přenesená",J324,0)</f>
        <v>0</v>
      </c>
      <c r="BI324" s="256">
        <f>IF(N324="nulová",J324,0)</f>
        <v>0</v>
      </c>
      <c r="BJ324" s="17" t="s">
        <v>80</v>
      </c>
      <c r="BK324" s="256">
        <f>ROUND(I324*H324,2)</f>
        <v>0</v>
      </c>
      <c r="BL324" s="17" t="s">
        <v>208</v>
      </c>
      <c r="BM324" s="255" t="s">
        <v>609</v>
      </c>
    </row>
    <row r="325" spans="1:51" s="13" customFormat="1" ht="12">
      <c r="A325" s="13"/>
      <c r="B325" s="257"/>
      <c r="C325" s="258"/>
      <c r="D325" s="259" t="s">
        <v>151</v>
      </c>
      <c r="E325" s="258"/>
      <c r="F325" s="261" t="s">
        <v>610</v>
      </c>
      <c r="G325" s="258"/>
      <c r="H325" s="262">
        <v>12.923</v>
      </c>
      <c r="I325" s="263"/>
      <c r="J325" s="258"/>
      <c r="K325" s="258"/>
      <c r="L325" s="264"/>
      <c r="M325" s="265"/>
      <c r="N325" s="266"/>
      <c r="O325" s="266"/>
      <c r="P325" s="266"/>
      <c r="Q325" s="266"/>
      <c r="R325" s="266"/>
      <c r="S325" s="266"/>
      <c r="T325" s="26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8" t="s">
        <v>151</v>
      </c>
      <c r="AU325" s="268" t="s">
        <v>82</v>
      </c>
      <c r="AV325" s="13" t="s">
        <v>82</v>
      </c>
      <c r="AW325" s="13" t="s">
        <v>4</v>
      </c>
      <c r="AX325" s="13" t="s">
        <v>80</v>
      </c>
      <c r="AY325" s="268" t="s">
        <v>135</v>
      </c>
    </row>
    <row r="326" spans="1:65" s="2" customFormat="1" ht="16.5" customHeight="1">
      <c r="A326" s="38"/>
      <c r="B326" s="39"/>
      <c r="C326" s="243" t="s">
        <v>611</v>
      </c>
      <c r="D326" s="243" t="s">
        <v>138</v>
      </c>
      <c r="E326" s="244" t="s">
        <v>612</v>
      </c>
      <c r="F326" s="245" t="s">
        <v>613</v>
      </c>
      <c r="G326" s="246" t="s">
        <v>155</v>
      </c>
      <c r="H326" s="247">
        <v>65.89</v>
      </c>
      <c r="I326" s="248"/>
      <c r="J326" s="249">
        <f>ROUND(I326*H326,2)</f>
        <v>0</v>
      </c>
      <c r="K326" s="250"/>
      <c r="L326" s="44"/>
      <c r="M326" s="251" t="s">
        <v>1</v>
      </c>
      <c r="N326" s="252" t="s">
        <v>40</v>
      </c>
      <c r="O326" s="91"/>
      <c r="P326" s="253">
        <f>O326*H326</f>
        <v>0</v>
      </c>
      <c r="Q326" s="253">
        <v>0</v>
      </c>
      <c r="R326" s="253">
        <f>Q326*H326</f>
        <v>0</v>
      </c>
      <c r="S326" s="253">
        <v>0</v>
      </c>
      <c r="T326" s="254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5" t="s">
        <v>208</v>
      </c>
      <c r="AT326" s="255" t="s">
        <v>138</v>
      </c>
      <c r="AU326" s="255" t="s">
        <v>82</v>
      </c>
      <c r="AY326" s="17" t="s">
        <v>135</v>
      </c>
      <c r="BE326" s="256">
        <f>IF(N326="základní",J326,0)</f>
        <v>0</v>
      </c>
      <c r="BF326" s="256">
        <f>IF(N326="snížená",J326,0)</f>
        <v>0</v>
      </c>
      <c r="BG326" s="256">
        <f>IF(N326="zákl. přenesená",J326,0)</f>
        <v>0</v>
      </c>
      <c r="BH326" s="256">
        <f>IF(N326="sníž. přenesená",J326,0)</f>
        <v>0</v>
      </c>
      <c r="BI326" s="256">
        <f>IF(N326="nulová",J326,0)</f>
        <v>0</v>
      </c>
      <c r="BJ326" s="17" t="s">
        <v>80</v>
      </c>
      <c r="BK326" s="256">
        <f>ROUND(I326*H326,2)</f>
        <v>0</v>
      </c>
      <c r="BL326" s="17" t="s">
        <v>208</v>
      </c>
      <c r="BM326" s="255" t="s">
        <v>614</v>
      </c>
    </row>
    <row r="327" spans="1:51" s="13" customFormat="1" ht="12">
      <c r="A327" s="13"/>
      <c r="B327" s="257"/>
      <c r="C327" s="258"/>
      <c r="D327" s="259" t="s">
        <v>151</v>
      </c>
      <c r="E327" s="260" t="s">
        <v>1</v>
      </c>
      <c r="F327" s="261" t="s">
        <v>615</v>
      </c>
      <c r="G327" s="258"/>
      <c r="H327" s="262">
        <v>15.33</v>
      </c>
      <c r="I327" s="263"/>
      <c r="J327" s="258"/>
      <c r="K327" s="258"/>
      <c r="L327" s="264"/>
      <c r="M327" s="265"/>
      <c r="N327" s="266"/>
      <c r="O327" s="266"/>
      <c r="P327" s="266"/>
      <c r="Q327" s="266"/>
      <c r="R327" s="266"/>
      <c r="S327" s="266"/>
      <c r="T327" s="26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8" t="s">
        <v>151</v>
      </c>
      <c r="AU327" s="268" t="s">
        <v>82</v>
      </c>
      <c r="AV327" s="13" t="s">
        <v>82</v>
      </c>
      <c r="AW327" s="13" t="s">
        <v>32</v>
      </c>
      <c r="AX327" s="13" t="s">
        <v>75</v>
      </c>
      <c r="AY327" s="268" t="s">
        <v>135</v>
      </c>
    </row>
    <row r="328" spans="1:51" s="13" customFormat="1" ht="12">
      <c r="A328" s="13"/>
      <c r="B328" s="257"/>
      <c r="C328" s="258"/>
      <c r="D328" s="259" t="s">
        <v>151</v>
      </c>
      <c r="E328" s="260" t="s">
        <v>1</v>
      </c>
      <c r="F328" s="261" t="s">
        <v>616</v>
      </c>
      <c r="G328" s="258"/>
      <c r="H328" s="262">
        <v>5.34</v>
      </c>
      <c r="I328" s="263"/>
      <c r="J328" s="258"/>
      <c r="K328" s="258"/>
      <c r="L328" s="264"/>
      <c r="M328" s="265"/>
      <c r="N328" s="266"/>
      <c r="O328" s="266"/>
      <c r="P328" s="266"/>
      <c r="Q328" s="266"/>
      <c r="R328" s="266"/>
      <c r="S328" s="266"/>
      <c r="T328" s="26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8" t="s">
        <v>151</v>
      </c>
      <c r="AU328" s="268" t="s">
        <v>82</v>
      </c>
      <c r="AV328" s="13" t="s">
        <v>82</v>
      </c>
      <c r="AW328" s="13" t="s">
        <v>32</v>
      </c>
      <c r="AX328" s="13" t="s">
        <v>75</v>
      </c>
      <c r="AY328" s="268" t="s">
        <v>135</v>
      </c>
    </row>
    <row r="329" spans="1:51" s="13" customFormat="1" ht="12">
      <c r="A329" s="13"/>
      <c r="B329" s="257"/>
      <c r="C329" s="258"/>
      <c r="D329" s="259" t="s">
        <v>151</v>
      </c>
      <c r="E329" s="260" t="s">
        <v>1</v>
      </c>
      <c r="F329" s="261" t="s">
        <v>617</v>
      </c>
      <c r="G329" s="258"/>
      <c r="H329" s="262">
        <v>45.22</v>
      </c>
      <c r="I329" s="263"/>
      <c r="J329" s="258"/>
      <c r="K329" s="258"/>
      <c r="L329" s="264"/>
      <c r="M329" s="265"/>
      <c r="N329" s="266"/>
      <c r="O329" s="266"/>
      <c r="P329" s="266"/>
      <c r="Q329" s="266"/>
      <c r="R329" s="266"/>
      <c r="S329" s="266"/>
      <c r="T329" s="26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8" t="s">
        <v>151</v>
      </c>
      <c r="AU329" s="268" t="s">
        <v>82</v>
      </c>
      <c r="AV329" s="13" t="s">
        <v>82</v>
      </c>
      <c r="AW329" s="13" t="s">
        <v>32</v>
      </c>
      <c r="AX329" s="13" t="s">
        <v>75</v>
      </c>
      <c r="AY329" s="268" t="s">
        <v>135</v>
      </c>
    </row>
    <row r="330" spans="1:51" s="15" customFormat="1" ht="12">
      <c r="A330" s="15"/>
      <c r="B330" s="294"/>
      <c r="C330" s="295"/>
      <c r="D330" s="259" t="s">
        <v>151</v>
      </c>
      <c r="E330" s="296" t="s">
        <v>1</v>
      </c>
      <c r="F330" s="297" t="s">
        <v>501</v>
      </c>
      <c r="G330" s="295"/>
      <c r="H330" s="298">
        <v>65.89</v>
      </c>
      <c r="I330" s="299"/>
      <c r="J330" s="295"/>
      <c r="K330" s="295"/>
      <c r="L330" s="300"/>
      <c r="M330" s="301"/>
      <c r="N330" s="302"/>
      <c r="O330" s="302"/>
      <c r="P330" s="302"/>
      <c r="Q330" s="302"/>
      <c r="R330" s="302"/>
      <c r="S330" s="302"/>
      <c r="T330" s="303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304" t="s">
        <v>151</v>
      </c>
      <c r="AU330" s="304" t="s">
        <v>82</v>
      </c>
      <c r="AV330" s="15" t="s">
        <v>142</v>
      </c>
      <c r="AW330" s="15" t="s">
        <v>32</v>
      </c>
      <c r="AX330" s="15" t="s">
        <v>80</v>
      </c>
      <c r="AY330" s="304" t="s">
        <v>135</v>
      </c>
    </row>
    <row r="331" spans="1:65" s="2" customFormat="1" ht="16.5" customHeight="1">
      <c r="A331" s="38"/>
      <c r="B331" s="39"/>
      <c r="C331" s="269" t="s">
        <v>618</v>
      </c>
      <c r="D331" s="269" t="s">
        <v>204</v>
      </c>
      <c r="E331" s="270" t="s">
        <v>573</v>
      </c>
      <c r="F331" s="271" t="s">
        <v>574</v>
      </c>
      <c r="G331" s="272" t="s">
        <v>149</v>
      </c>
      <c r="H331" s="273">
        <v>9.884</v>
      </c>
      <c r="I331" s="274"/>
      <c r="J331" s="275">
        <f>ROUND(I331*H331,2)</f>
        <v>0</v>
      </c>
      <c r="K331" s="276"/>
      <c r="L331" s="277"/>
      <c r="M331" s="278" t="s">
        <v>1</v>
      </c>
      <c r="N331" s="279" t="s">
        <v>40</v>
      </c>
      <c r="O331" s="91"/>
      <c r="P331" s="253">
        <f>O331*H331</f>
        <v>0</v>
      </c>
      <c r="Q331" s="253">
        <v>0.01755</v>
      </c>
      <c r="R331" s="253">
        <f>Q331*H331</f>
        <v>0.1734642</v>
      </c>
      <c r="S331" s="253">
        <v>0</v>
      </c>
      <c r="T331" s="254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55" t="s">
        <v>281</v>
      </c>
      <c r="AT331" s="255" t="s">
        <v>204</v>
      </c>
      <c r="AU331" s="255" t="s">
        <v>82</v>
      </c>
      <c r="AY331" s="17" t="s">
        <v>135</v>
      </c>
      <c r="BE331" s="256">
        <f>IF(N331="základní",J331,0)</f>
        <v>0</v>
      </c>
      <c r="BF331" s="256">
        <f>IF(N331="snížená",J331,0)</f>
        <v>0</v>
      </c>
      <c r="BG331" s="256">
        <f>IF(N331="zákl. přenesená",J331,0)</f>
        <v>0</v>
      </c>
      <c r="BH331" s="256">
        <f>IF(N331="sníž. přenesená",J331,0)</f>
        <v>0</v>
      </c>
      <c r="BI331" s="256">
        <f>IF(N331="nulová",J331,0)</f>
        <v>0</v>
      </c>
      <c r="BJ331" s="17" t="s">
        <v>80</v>
      </c>
      <c r="BK331" s="256">
        <f>ROUND(I331*H331,2)</f>
        <v>0</v>
      </c>
      <c r="BL331" s="17" t="s">
        <v>208</v>
      </c>
      <c r="BM331" s="255" t="s">
        <v>619</v>
      </c>
    </row>
    <row r="332" spans="1:51" s="13" customFormat="1" ht="12">
      <c r="A332" s="13"/>
      <c r="B332" s="257"/>
      <c r="C332" s="258"/>
      <c r="D332" s="259" t="s">
        <v>151</v>
      </c>
      <c r="E332" s="258"/>
      <c r="F332" s="261" t="s">
        <v>620</v>
      </c>
      <c r="G332" s="258"/>
      <c r="H332" s="262">
        <v>9.884</v>
      </c>
      <c r="I332" s="263"/>
      <c r="J332" s="258"/>
      <c r="K332" s="258"/>
      <c r="L332" s="264"/>
      <c r="M332" s="265"/>
      <c r="N332" s="266"/>
      <c r="O332" s="266"/>
      <c r="P332" s="266"/>
      <c r="Q332" s="266"/>
      <c r="R332" s="266"/>
      <c r="S332" s="266"/>
      <c r="T332" s="26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8" t="s">
        <v>151</v>
      </c>
      <c r="AU332" s="268" t="s">
        <v>82</v>
      </c>
      <c r="AV332" s="13" t="s">
        <v>82</v>
      </c>
      <c r="AW332" s="13" t="s">
        <v>4</v>
      </c>
      <c r="AX332" s="13" t="s">
        <v>80</v>
      </c>
      <c r="AY332" s="268" t="s">
        <v>135</v>
      </c>
    </row>
    <row r="333" spans="1:65" s="2" customFormat="1" ht="16.5" customHeight="1">
      <c r="A333" s="38"/>
      <c r="B333" s="39"/>
      <c r="C333" s="243" t="s">
        <v>621</v>
      </c>
      <c r="D333" s="243" t="s">
        <v>138</v>
      </c>
      <c r="E333" s="244" t="s">
        <v>622</v>
      </c>
      <c r="F333" s="245" t="s">
        <v>623</v>
      </c>
      <c r="G333" s="246" t="s">
        <v>141</v>
      </c>
      <c r="H333" s="247">
        <v>1</v>
      </c>
      <c r="I333" s="248"/>
      <c r="J333" s="249">
        <f>ROUND(I333*H333,2)</f>
        <v>0</v>
      </c>
      <c r="K333" s="250"/>
      <c r="L333" s="44"/>
      <c r="M333" s="251" t="s">
        <v>1</v>
      </c>
      <c r="N333" s="252" t="s">
        <v>40</v>
      </c>
      <c r="O333" s="91"/>
      <c r="P333" s="253">
        <f>O333*H333</f>
        <v>0</v>
      </c>
      <c r="Q333" s="253">
        <v>0</v>
      </c>
      <c r="R333" s="253">
        <f>Q333*H333</f>
        <v>0</v>
      </c>
      <c r="S333" s="253">
        <v>0</v>
      </c>
      <c r="T333" s="254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55" t="s">
        <v>208</v>
      </c>
      <c r="AT333" s="255" t="s">
        <v>138</v>
      </c>
      <c r="AU333" s="255" t="s">
        <v>82</v>
      </c>
      <c r="AY333" s="17" t="s">
        <v>135</v>
      </c>
      <c r="BE333" s="256">
        <f>IF(N333="základní",J333,0)</f>
        <v>0</v>
      </c>
      <c r="BF333" s="256">
        <f>IF(N333="snížená",J333,0)</f>
        <v>0</v>
      </c>
      <c r="BG333" s="256">
        <f>IF(N333="zákl. přenesená",J333,0)</f>
        <v>0</v>
      </c>
      <c r="BH333" s="256">
        <f>IF(N333="sníž. přenesená",J333,0)</f>
        <v>0</v>
      </c>
      <c r="BI333" s="256">
        <f>IF(N333="nulová",J333,0)</f>
        <v>0</v>
      </c>
      <c r="BJ333" s="17" t="s">
        <v>80</v>
      </c>
      <c r="BK333" s="256">
        <f>ROUND(I333*H333,2)</f>
        <v>0</v>
      </c>
      <c r="BL333" s="17" t="s">
        <v>208</v>
      </c>
      <c r="BM333" s="255" t="s">
        <v>624</v>
      </c>
    </row>
    <row r="334" spans="1:65" s="2" customFormat="1" ht="16.5" customHeight="1">
      <c r="A334" s="38"/>
      <c r="B334" s="39"/>
      <c r="C334" s="269" t="s">
        <v>625</v>
      </c>
      <c r="D334" s="269" t="s">
        <v>204</v>
      </c>
      <c r="E334" s="270" t="s">
        <v>626</v>
      </c>
      <c r="F334" s="271" t="s">
        <v>627</v>
      </c>
      <c r="G334" s="272" t="s">
        <v>141</v>
      </c>
      <c r="H334" s="273">
        <v>1</v>
      </c>
      <c r="I334" s="274"/>
      <c r="J334" s="275">
        <f>ROUND(I334*H334,2)</f>
        <v>0</v>
      </c>
      <c r="K334" s="276"/>
      <c r="L334" s="277"/>
      <c r="M334" s="278" t="s">
        <v>1</v>
      </c>
      <c r="N334" s="279" t="s">
        <v>40</v>
      </c>
      <c r="O334" s="91"/>
      <c r="P334" s="253">
        <f>O334*H334</f>
        <v>0</v>
      </c>
      <c r="Q334" s="253">
        <v>0.019</v>
      </c>
      <c r="R334" s="253">
        <f>Q334*H334</f>
        <v>0.019</v>
      </c>
      <c r="S334" s="253">
        <v>0</v>
      </c>
      <c r="T334" s="254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5" t="s">
        <v>281</v>
      </c>
      <c r="AT334" s="255" t="s">
        <v>204</v>
      </c>
      <c r="AU334" s="255" t="s">
        <v>82</v>
      </c>
      <c r="AY334" s="17" t="s">
        <v>135</v>
      </c>
      <c r="BE334" s="256">
        <f>IF(N334="základní",J334,0)</f>
        <v>0</v>
      </c>
      <c r="BF334" s="256">
        <f>IF(N334="snížená",J334,0)</f>
        <v>0</v>
      </c>
      <c r="BG334" s="256">
        <f>IF(N334="zákl. přenesená",J334,0)</f>
        <v>0</v>
      </c>
      <c r="BH334" s="256">
        <f>IF(N334="sníž. přenesená",J334,0)</f>
        <v>0</v>
      </c>
      <c r="BI334" s="256">
        <f>IF(N334="nulová",J334,0)</f>
        <v>0</v>
      </c>
      <c r="BJ334" s="17" t="s">
        <v>80</v>
      </c>
      <c r="BK334" s="256">
        <f>ROUND(I334*H334,2)</f>
        <v>0</v>
      </c>
      <c r="BL334" s="17" t="s">
        <v>208</v>
      </c>
      <c r="BM334" s="255" t="s">
        <v>628</v>
      </c>
    </row>
    <row r="335" spans="1:65" s="2" customFormat="1" ht="16.5" customHeight="1">
      <c r="A335" s="38"/>
      <c r="B335" s="39"/>
      <c r="C335" s="243" t="s">
        <v>629</v>
      </c>
      <c r="D335" s="243" t="s">
        <v>138</v>
      </c>
      <c r="E335" s="244" t="s">
        <v>630</v>
      </c>
      <c r="F335" s="245" t="s">
        <v>631</v>
      </c>
      <c r="G335" s="246" t="s">
        <v>141</v>
      </c>
      <c r="H335" s="247">
        <v>1</v>
      </c>
      <c r="I335" s="248"/>
      <c r="J335" s="249">
        <f>ROUND(I335*H335,2)</f>
        <v>0</v>
      </c>
      <c r="K335" s="250"/>
      <c r="L335" s="44"/>
      <c r="M335" s="251" t="s">
        <v>1</v>
      </c>
      <c r="N335" s="252" t="s">
        <v>40</v>
      </c>
      <c r="O335" s="91"/>
      <c r="P335" s="253">
        <f>O335*H335</f>
        <v>0</v>
      </c>
      <c r="Q335" s="253">
        <v>0</v>
      </c>
      <c r="R335" s="253">
        <f>Q335*H335</f>
        <v>0</v>
      </c>
      <c r="S335" s="253">
        <v>0</v>
      </c>
      <c r="T335" s="254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55" t="s">
        <v>208</v>
      </c>
      <c r="AT335" s="255" t="s">
        <v>138</v>
      </c>
      <c r="AU335" s="255" t="s">
        <v>82</v>
      </c>
      <c r="AY335" s="17" t="s">
        <v>135</v>
      </c>
      <c r="BE335" s="256">
        <f>IF(N335="základní",J335,0)</f>
        <v>0</v>
      </c>
      <c r="BF335" s="256">
        <f>IF(N335="snížená",J335,0)</f>
        <v>0</v>
      </c>
      <c r="BG335" s="256">
        <f>IF(N335="zákl. přenesená",J335,0)</f>
        <v>0</v>
      </c>
      <c r="BH335" s="256">
        <f>IF(N335="sníž. přenesená",J335,0)</f>
        <v>0</v>
      </c>
      <c r="BI335" s="256">
        <f>IF(N335="nulová",J335,0)</f>
        <v>0</v>
      </c>
      <c r="BJ335" s="17" t="s">
        <v>80</v>
      </c>
      <c r="BK335" s="256">
        <f>ROUND(I335*H335,2)</f>
        <v>0</v>
      </c>
      <c r="BL335" s="17" t="s">
        <v>208</v>
      </c>
      <c r="BM335" s="255" t="s">
        <v>632</v>
      </c>
    </row>
    <row r="336" spans="1:65" s="2" customFormat="1" ht="16.5" customHeight="1">
      <c r="A336" s="38"/>
      <c r="B336" s="39"/>
      <c r="C336" s="269" t="s">
        <v>633</v>
      </c>
      <c r="D336" s="269" t="s">
        <v>204</v>
      </c>
      <c r="E336" s="270" t="s">
        <v>634</v>
      </c>
      <c r="F336" s="271" t="s">
        <v>635</v>
      </c>
      <c r="G336" s="272" t="s">
        <v>141</v>
      </c>
      <c r="H336" s="273">
        <v>1</v>
      </c>
      <c r="I336" s="274"/>
      <c r="J336" s="275">
        <f>ROUND(I336*H336,2)</f>
        <v>0</v>
      </c>
      <c r="K336" s="276"/>
      <c r="L336" s="277"/>
      <c r="M336" s="278" t="s">
        <v>1</v>
      </c>
      <c r="N336" s="279" t="s">
        <v>40</v>
      </c>
      <c r="O336" s="91"/>
      <c r="P336" s="253">
        <f>O336*H336</f>
        <v>0</v>
      </c>
      <c r="Q336" s="253">
        <v>0.048</v>
      </c>
      <c r="R336" s="253">
        <f>Q336*H336</f>
        <v>0.048</v>
      </c>
      <c r="S336" s="253">
        <v>0</v>
      </c>
      <c r="T336" s="254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55" t="s">
        <v>281</v>
      </c>
      <c r="AT336" s="255" t="s">
        <v>204</v>
      </c>
      <c r="AU336" s="255" t="s">
        <v>82</v>
      </c>
      <c r="AY336" s="17" t="s">
        <v>135</v>
      </c>
      <c r="BE336" s="256">
        <f>IF(N336="základní",J336,0)</f>
        <v>0</v>
      </c>
      <c r="BF336" s="256">
        <f>IF(N336="snížená",J336,0)</f>
        <v>0</v>
      </c>
      <c r="BG336" s="256">
        <f>IF(N336="zákl. přenesená",J336,0)</f>
        <v>0</v>
      </c>
      <c r="BH336" s="256">
        <f>IF(N336="sníž. přenesená",J336,0)</f>
        <v>0</v>
      </c>
      <c r="BI336" s="256">
        <f>IF(N336="nulová",J336,0)</f>
        <v>0</v>
      </c>
      <c r="BJ336" s="17" t="s">
        <v>80</v>
      </c>
      <c r="BK336" s="256">
        <f>ROUND(I336*H336,2)</f>
        <v>0</v>
      </c>
      <c r="BL336" s="17" t="s">
        <v>208</v>
      </c>
      <c r="BM336" s="255" t="s">
        <v>636</v>
      </c>
    </row>
    <row r="337" spans="1:65" s="2" customFormat="1" ht="16.5" customHeight="1">
      <c r="A337" s="38"/>
      <c r="B337" s="39"/>
      <c r="C337" s="243" t="s">
        <v>637</v>
      </c>
      <c r="D337" s="243" t="s">
        <v>138</v>
      </c>
      <c r="E337" s="244" t="s">
        <v>638</v>
      </c>
      <c r="F337" s="245" t="s">
        <v>639</v>
      </c>
      <c r="G337" s="246" t="s">
        <v>141</v>
      </c>
      <c r="H337" s="247">
        <v>3</v>
      </c>
      <c r="I337" s="248"/>
      <c r="J337" s="249">
        <f>ROUND(I337*H337,2)</f>
        <v>0</v>
      </c>
      <c r="K337" s="250"/>
      <c r="L337" s="44"/>
      <c r="M337" s="251" t="s">
        <v>1</v>
      </c>
      <c r="N337" s="252" t="s">
        <v>40</v>
      </c>
      <c r="O337" s="91"/>
      <c r="P337" s="253">
        <f>O337*H337</f>
        <v>0</v>
      </c>
      <c r="Q337" s="253">
        <v>0</v>
      </c>
      <c r="R337" s="253">
        <f>Q337*H337</f>
        <v>0</v>
      </c>
      <c r="S337" s="253">
        <v>0</v>
      </c>
      <c r="T337" s="254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55" t="s">
        <v>208</v>
      </c>
      <c r="AT337" s="255" t="s">
        <v>138</v>
      </c>
      <c r="AU337" s="255" t="s">
        <v>82</v>
      </c>
      <c r="AY337" s="17" t="s">
        <v>135</v>
      </c>
      <c r="BE337" s="256">
        <f>IF(N337="základní",J337,0)</f>
        <v>0</v>
      </c>
      <c r="BF337" s="256">
        <f>IF(N337="snížená",J337,0)</f>
        <v>0</v>
      </c>
      <c r="BG337" s="256">
        <f>IF(N337="zákl. přenesená",J337,0)</f>
        <v>0</v>
      </c>
      <c r="BH337" s="256">
        <f>IF(N337="sníž. přenesená",J337,0)</f>
        <v>0</v>
      </c>
      <c r="BI337" s="256">
        <f>IF(N337="nulová",J337,0)</f>
        <v>0</v>
      </c>
      <c r="BJ337" s="17" t="s">
        <v>80</v>
      </c>
      <c r="BK337" s="256">
        <f>ROUND(I337*H337,2)</f>
        <v>0</v>
      </c>
      <c r="BL337" s="17" t="s">
        <v>208</v>
      </c>
      <c r="BM337" s="255" t="s">
        <v>640</v>
      </c>
    </row>
    <row r="338" spans="1:65" s="2" customFormat="1" ht="16.5" customHeight="1">
      <c r="A338" s="38"/>
      <c r="B338" s="39"/>
      <c r="C338" s="269" t="s">
        <v>641</v>
      </c>
      <c r="D338" s="269" t="s">
        <v>204</v>
      </c>
      <c r="E338" s="270" t="s">
        <v>642</v>
      </c>
      <c r="F338" s="271" t="s">
        <v>643</v>
      </c>
      <c r="G338" s="272" t="s">
        <v>141</v>
      </c>
      <c r="H338" s="273">
        <v>3</v>
      </c>
      <c r="I338" s="274"/>
      <c r="J338" s="275">
        <f>ROUND(I338*H338,2)</f>
        <v>0</v>
      </c>
      <c r="K338" s="276"/>
      <c r="L338" s="277"/>
      <c r="M338" s="278" t="s">
        <v>1</v>
      </c>
      <c r="N338" s="279" t="s">
        <v>40</v>
      </c>
      <c r="O338" s="91"/>
      <c r="P338" s="253">
        <f>O338*H338</f>
        <v>0</v>
      </c>
      <c r="Q338" s="253">
        <v>0.00021</v>
      </c>
      <c r="R338" s="253">
        <f>Q338*H338</f>
        <v>0.00063</v>
      </c>
      <c r="S338" s="253">
        <v>0</v>
      </c>
      <c r="T338" s="254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55" t="s">
        <v>281</v>
      </c>
      <c r="AT338" s="255" t="s">
        <v>204</v>
      </c>
      <c r="AU338" s="255" t="s">
        <v>82</v>
      </c>
      <c r="AY338" s="17" t="s">
        <v>135</v>
      </c>
      <c r="BE338" s="256">
        <f>IF(N338="základní",J338,0)</f>
        <v>0</v>
      </c>
      <c r="BF338" s="256">
        <f>IF(N338="snížená",J338,0)</f>
        <v>0</v>
      </c>
      <c r="BG338" s="256">
        <f>IF(N338="zákl. přenesená",J338,0)</f>
        <v>0</v>
      </c>
      <c r="BH338" s="256">
        <f>IF(N338="sníž. přenesená",J338,0)</f>
        <v>0</v>
      </c>
      <c r="BI338" s="256">
        <f>IF(N338="nulová",J338,0)</f>
        <v>0</v>
      </c>
      <c r="BJ338" s="17" t="s">
        <v>80</v>
      </c>
      <c r="BK338" s="256">
        <f>ROUND(I338*H338,2)</f>
        <v>0</v>
      </c>
      <c r="BL338" s="17" t="s">
        <v>208</v>
      </c>
      <c r="BM338" s="255" t="s">
        <v>644</v>
      </c>
    </row>
    <row r="339" spans="1:65" s="2" customFormat="1" ht="16.5" customHeight="1">
      <c r="A339" s="38"/>
      <c r="B339" s="39"/>
      <c r="C339" s="243" t="s">
        <v>645</v>
      </c>
      <c r="D339" s="243" t="s">
        <v>138</v>
      </c>
      <c r="E339" s="244" t="s">
        <v>646</v>
      </c>
      <c r="F339" s="245" t="s">
        <v>647</v>
      </c>
      <c r="G339" s="246" t="s">
        <v>141</v>
      </c>
      <c r="H339" s="247">
        <v>2</v>
      </c>
      <c r="I339" s="248"/>
      <c r="J339" s="249">
        <f>ROUND(I339*H339,2)</f>
        <v>0</v>
      </c>
      <c r="K339" s="250"/>
      <c r="L339" s="44"/>
      <c r="M339" s="251" t="s">
        <v>1</v>
      </c>
      <c r="N339" s="252" t="s">
        <v>40</v>
      </c>
      <c r="O339" s="91"/>
      <c r="P339" s="253">
        <f>O339*H339</f>
        <v>0</v>
      </c>
      <c r="Q339" s="253">
        <v>0</v>
      </c>
      <c r="R339" s="253">
        <f>Q339*H339</f>
        <v>0</v>
      </c>
      <c r="S339" s="253">
        <v>0</v>
      </c>
      <c r="T339" s="254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5" t="s">
        <v>208</v>
      </c>
      <c r="AT339" s="255" t="s">
        <v>138</v>
      </c>
      <c r="AU339" s="255" t="s">
        <v>82</v>
      </c>
      <c r="AY339" s="17" t="s">
        <v>135</v>
      </c>
      <c r="BE339" s="256">
        <f>IF(N339="základní",J339,0)</f>
        <v>0</v>
      </c>
      <c r="BF339" s="256">
        <f>IF(N339="snížená",J339,0)</f>
        <v>0</v>
      </c>
      <c r="BG339" s="256">
        <f>IF(N339="zákl. přenesená",J339,0)</f>
        <v>0</v>
      </c>
      <c r="BH339" s="256">
        <f>IF(N339="sníž. přenesená",J339,0)</f>
        <v>0</v>
      </c>
      <c r="BI339" s="256">
        <f>IF(N339="nulová",J339,0)</f>
        <v>0</v>
      </c>
      <c r="BJ339" s="17" t="s">
        <v>80</v>
      </c>
      <c r="BK339" s="256">
        <f>ROUND(I339*H339,2)</f>
        <v>0</v>
      </c>
      <c r="BL339" s="17" t="s">
        <v>208</v>
      </c>
      <c r="BM339" s="255" t="s">
        <v>648</v>
      </c>
    </row>
    <row r="340" spans="1:65" s="2" customFormat="1" ht="16.5" customHeight="1">
      <c r="A340" s="38"/>
      <c r="B340" s="39"/>
      <c r="C340" s="269" t="s">
        <v>649</v>
      </c>
      <c r="D340" s="269" t="s">
        <v>204</v>
      </c>
      <c r="E340" s="270" t="s">
        <v>650</v>
      </c>
      <c r="F340" s="271" t="s">
        <v>651</v>
      </c>
      <c r="G340" s="272" t="s">
        <v>652</v>
      </c>
      <c r="H340" s="273">
        <v>2</v>
      </c>
      <c r="I340" s="274"/>
      <c r="J340" s="275">
        <f>ROUND(I340*H340,2)</f>
        <v>0</v>
      </c>
      <c r="K340" s="276"/>
      <c r="L340" s="277"/>
      <c r="M340" s="278" t="s">
        <v>1</v>
      </c>
      <c r="N340" s="279" t="s">
        <v>40</v>
      </c>
      <c r="O340" s="91"/>
      <c r="P340" s="253">
        <f>O340*H340</f>
        <v>0</v>
      </c>
      <c r="Q340" s="253">
        <v>0.013</v>
      </c>
      <c r="R340" s="253">
        <f>Q340*H340</f>
        <v>0.026</v>
      </c>
      <c r="S340" s="253">
        <v>0</v>
      </c>
      <c r="T340" s="254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55" t="s">
        <v>281</v>
      </c>
      <c r="AT340" s="255" t="s">
        <v>204</v>
      </c>
      <c r="AU340" s="255" t="s">
        <v>82</v>
      </c>
      <c r="AY340" s="17" t="s">
        <v>135</v>
      </c>
      <c r="BE340" s="256">
        <f>IF(N340="základní",J340,0)</f>
        <v>0</v>
      </c>
      <c r="BF340" s="256">
        <f>IF(N340="snížená",J340,0)</f>
        <v>0</v>
      </c>
      <c r="BG340" s="256">
        <f>IF(N340="zákl. přenesená",J340,0)</f>
        <v>0</v>
      </c>
      <c r="BH340" s="256">
        <f>IF(N340="sníž. přenesená",J340,0)</f>
        <v>0</v>
      </c>
      <c r="BI340" s="256">
        <f>IF(N340="nulová",J340,0)</f>
        <v>0</v>
      </c>
      <c r="BJ340" s="17" t="s">
        <v>80</v>
      </c>
      <c r="BK340" s="256">
        <f>ROUND(I340*H340,2)</f>
        <v>0</v>
      </c>
      <c r="BL340" s="17" t="s">
        <v>208</v>
      </c>
      <c r="BM340" s="255" t="s">
        <v>653</v>
      </c>
    </row>
    <row r="341" spans="1:65" s="2" customFormat="1" ht="16.5" customHeight="1">
      <c r="A341" s="38"/>
      <c r="B341" s="39"/>
      <c r="C341" s="243" t="s">
        <v>654</v>
      </c>
      <c r="D341" s="243" t="s">
        <v>138</v>
      </c>
      <c r="E341" s="244" t="s">
        <v>655</v>
      </c>
      <c r="F341" s="245" t="s">
        <v>656</v>
      </c>
      <c r="G341" s="246" t="s">
        <v>141</v>
      </c>
      <c r="H341" s="247">
        <v>2</v>
      </c>
      <c r="I341" s="248"/>
      <c r="J341" s="249">
        <f>ROUND(I341*H341,2)</f>
        <v>0</v>
      </c>
      <c r="K341" s="250"/>
      <c r="L341" s="44"/>
      <c r="M341" s="251" t="s">
        <v>1</v>
      </c>
      <c r="N341" s="252" t="s">
        <v>40</v>
      </c>
      <c r="O341" s="91"/>
      <c r="P341" s="253">
        <f>O341*H341</f>
        <v>0</v>
      </c>
      <c r="Q341" s="253">
        <v>0</v>
      </c>
      <c r="R341" s="253">
        <f>Q341*H341</f>
        <v>0</v>
      </c>
      <c r="S341" s="253">
        <v>0</v>
      </c>
      <c r="T341" s="254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55" t="s">
        <v>208</v>
      </c>
      <c r="AT341" s="255" t="s">
        <v>138</v>
      </c>
      <c r="AU341" s="255" t="s">
        <v>82</v>
      </c>
      <c r="AY341" s="17" t="s">
        <v>135</v>
      </c>
      <c r="BE341" s="256">
        <f>IF(N341="základní",J341,0)</f>
        <v>0</v>
      </c>
      <c r="BF341" s="256">
        <f>IF(N341="snížená",J341,0)</f>
        <v>0</v>
      </c>
      <c r="BG341" s="256">
        <f>IF(N341="zákl. přenesená",J341,0)</f>
        <v>0</v>
      </c>
      <c r="BH341" s="256">
        <f>IF(N341="sníž. přenesená",J341,0)</f>
        <v>0</v>
      </c>
      <c r="BI341" s="256">
        <f>IF(N341="nulová",J341,0)</f>
        <v>0</v>
      </c>
      <c r="BJ341" s="17" t="s">
        <v>80</v>
      </c>
      <c r="BK341" s="256">
        <f>ROUND(I341*H341,2)</f>
        <v>0</v>
      </c>
      <c r="BL341" s="17" t="s">
        <v>208</v>
      </c>
      <c r="BM341" s="255" t="s">
        <v>657</v>
      </c>
    </row>
    <row r="342" spans="1:65" s="2" customFormat="1" ht="16.5" customHeight="1">
      <c r="A342" s="38"/>
      <c r="B342" s="39"/>
      <c r="C342" s="269" t="s">
        <v>658</v>
      </c>
      <c r="D342" s="269" t="s">
        <v>204</v>
      </c>
      <c r="E342" s="270" t="s">
        <v>659</v>
      </c>
      <c r="F342" s="271" t="s">
        <v>660</v>
      </c>
      <c r="G342" s="272" t="s">
        <v>141</v>
      </c>
      <c r="H342" s="273">
        <v>2</v>
      </c>
      <c r="I342" s="274"/>
      <c r="J342" s="275">
        <f>ROUND(I342*H342,2)</f>
        <v>0</v>
      </c>
      <c r="K342" s="276"/>
      <c r="L342" s="277"/>
      <c r="M342" s="278" t="s">
        <v>1</v>
      </c>
      <c r="N342" s="279" t="s">
        <v>40</v>
      </c>
      <c r="O342" s="91"/>
      <c r="P342" s="253">
        <f>O342*H342</f>
        <v>0</v>
      </c>
      <c r="Q342" s="253">
        <v>0.00052</v>
      </c>
      <c r="R342" s="253">
        <f>Q342*H342</f>
        <v>0.00104</v>
      </c>
      <c r="S342" s="253">
        <v>0</v>
      </c>
      <c r="T342" s="254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55" t="s">
        <v>281</v>
      </c>
      <c r="AT342" s="255" t="s">
        <v>204</v>
      </c>
      <c r="AU342" s="255" t="s">
        <v>82</v>
      </c>
      <c r="AY342" s="17" t="s">
        <v>135</v>
      </c>
      <c r="BE342" s="256">
        <f>IF(N342="základní",J342,0)</f>
        <v>0</v>
      </c>
      <c r="BF342" s="256">
        <f>IF(N342="snížená",J342,0)</f>
        <v>0</v>
      </c>
      <c r="BG342" s="256">
        <f>IF(N342="zákl. přenesená",J342,0)</f>
        <v>0</v>
      </c>
      <c r="BH342" s="256">
        <f>IF(N342="sníž. přenesená",J342,0)</f>
        <v>0</v>
      </c>
      <c r="BI342" s="256">
        <f>IF(N342="nulová",J342,0)</f>
        <v>0</v>
      </c>
      <c r="BJ342" s="17" t="s">
        <v>80</v>
      </c>
      <c r="BK342" s="256">
        <f>ROUND(I342*H342,2)</f>
        <v>0</v>
      </c>
      <c r="BL342" s="17" t="s">
        <v>208</v>
      </c>
      <c r="BM342" s="255" t="s">
        <v>661</v>
      </c>
    </row>
    <row r="343" spans="1:65" s="2" customFormat="1" ht="16.5" customHeight="1">
      <c r="A343" s="38"/>
      <c r="B343" s="39"/>
      <c r="C343" s="269" t="s">
        <v>662</v>
      </c>
      <c r="D343" s="269" t="s">
        <v>204</v>
      </c>
      <c r="E343" s="270" t="s">
        <v>663</v>
      </c>
      <c r="F343" s="271" t="s">
        <v>664</v>
      </c>
      <c r="G343" s="272" t="s">
        <v>141</v>
      </c>
      <c r="H343" s="273">
        <v>2</v>
      </c>
      <c r="I343" s="274"/>
      <c r="J343" s="275">
        <f>ROUND(I343*H343,2)</f>
        <v>0</v>
      </c>
      <c r="K343" s="276"/>
      <c r="L343" s="277"/>
      <c r="M343" s="278" t="s">
        <v>1</v>
      </c>
      <c r="N343" s="279" t="s">
        <v>40</v>
      </c>
      <c r="O343" s="91"/>
      <c r="P343" s="253">
        <f>O343*H343</f>
        <v>0</v>
      </c>
      <c r="Q343" s="253">
        <v>0.00015</v>
      </c>
      <c r="R343" s="253">
        <f>Q343*H343</f>
        <v>0.0003</v>
      </c>
      <c r="S343" s="253">
        <v>0</v>
      </c>
      <c r="T343" s="254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55" t="s">
        <v>281</v>
      </c>
      <c r="AT343" s="255" t="s">
        <v>204</v>
      </c>
      <c r="AU343" s="255" t="s">
        <v>82</v>
      </c>
      <c r="AY343" s="17" t="s">
        <v>135</v>
      </c>
      <c r="BE343" s="256">
        <f>IF(N343="základní",J343,0)</f>
        <v>0</v>
      </c>
      <c r="BF343" s="256">
        <f>IF(N343="snížená",J343,0)</f>
        <v>0</v>
      </c>
      <c r="BG343" s="256">
        <f>IF(N343="zákl. přenesená",J343,0)</f>
        <v>0</v>
      </c>
      <c r="BH343" s="256">
        <f>IF(N343="sníž. přenesená",J343,0)</f>
        <v>0</v>
      </c>
      <c r="BI343" s="256">
        <f>IF(N343="nulová",J343,0)</f>
        <v>0</v>
      </c>
      <c r="BJ343" s="17" t="s">
        <v>80</v>
      </c>
      <c r="BK343" s="256">
        <f>ROUND(I343*H343,2)</f>
        <v>0</v>
      </c>
      <c r="BL343" s="17" t="s">
        <v>208</v>
      </c>
      <c r="BM343" s="255" t="s">
        <v>665</v>
      </c>
    </row>
    <row r="344" spans="1:65" s="2" customFormat="1" ht="16.5" customHeight="1">
      <c r="A344" s="38"/>
      <c r="B344" s="39"/>
      <c r="C344" s="243" t="s">
        <v>666</v>
      </c>
      <c r="D344" s="243" t="s">
        <v>138</v>
      </c>
      <c r="E344" s="244" t="s">
        <v>667</v>
      </c>
      <c r="F344" s="245" t="s">
        <v>668</v>
      </c>
      <c r="G344" s="246" t="s">
        <v>141</v>
      </c>
      <c r="H344" s="247">
        <v>2</v>
      </c>
      <c r="I344" s="248"/>
      <c r="J344" s="249">
        <f>ROUND(I344*H344,2)</f>
        <v>0</v>
      </c>
      <c r="K344" s="250"/>
      <c r="L344" s="44"/>
      <c r="M344" s="251" t="s">
        <v>1</v>
      </c>
      <c r="N344" s="252" t="s">
        <v>40</v>
      </c>
      <c r="O344" s="91"/>
      <c r="P344" s="253">
        <f>O344*H344</f>
        <v>0</v>
      </c>
      <c r="Q344" s="253">
        <v>0</v>
      </c>
      <c r="R344" s="253">
        <f>Q344*H344</f>
        <v>0</v>
      </c>
      <c r="S344" s="253">
        <v>0</v>
      </c>
      <c r="T344" s="254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5" t="s">
        <v>208</v>
      </c>
      <c r="AT344" s="255" t="s">
        <v>138</v>
      </c>
      <c r="AU344" s="255" t="s">
        <v>82</v>
      </c>
      <c r="AY344" s="17" t="s">
        <v>135</v>
      </c>
      <c r="BE344" s="256">
        <f>IF(N344="základní",J344,0)</f>
        <v>0</v>
      </c>
      <c r="BF344" s="256">
        <f>IF(N344="snížená",J344,0)</f>
        <v>0</v>
      </c>
      <c r="BG344" s="256">
        <f>IF(N344="zákl. přenesená",J344,0)</f>
        <v>0</v>
      </c>
      <c r="BH344" s="256">
        <f>IF(N344="sníž. přenesená",J344,0)</f>
        <v>0</v>
      </c>
      <c r="BI344" s="256">
        <f>IF(N344="nulová",J344,0)</f>
        <v>0</v>
      </c>
      <c r="BJ344" s="17" t="s">
        <v>80</v>
      </c>
      <c r="BK344" s="256">
        <f>ROUND(I344*H344,2)</f>
        <v>0</v>
      </c>
      <c r="BL344" s="17" t="s">
        <v>208</v>
      </c>
      <c r="BM344" s="255" t="s">
        <v>669</v>
      </c>
    </row>
    <row r="345" spans="1:65" s="2" customFormat="1" ht="16.5" customHeight="1">
      <c r="A345" s="38"/>
      <c r="B345" s="39"/>
      <c r="C345" s="269" t="s">
        <v>670</v>
      </c>
      <c r="D345" s="269" t="s">
        <v>204</v>
      </c>
      <c r="E345" s="270" t="s">
        <v>671</v>
      </c>
      <c r="F345" s="271" t="s">
        <v>672</v>
      </c>
      <c r="G345" s="272" t="s">
        <v>141</v>
      </c>
      <c r="H345" s="273">
        <v>2</v>
      </c>
      <c r="I345" s="274"/>
      <c r="J345" s="275">
        <f>ROUND(I345*H345,2)</f>
        <v>0</v>
      </c>
      <c r="K345" s="276"/>
      <c r="L345" s="277"/>
      <c r="M345" s="278" t="s">
        <v>1</v>
      </c>
      <c r="N345" s="279" t="s">
        <v>40</v>
      </c>
      <c r="O345" s="91"/>
      <c r="P345" s="253">
        <f>O345*H345</f>
        <v>0</v>
      </c>
      <c r="Q345" s="253">
        <v>0.0014</v>
      </c>
      <c r="R345" s="253">
        <f>Q345*H345</f>
        <v>0.0028</v>
      </c>
      <c r="S345" s="253">
        <v>0</v>
      </c>
      <c r="T345" s="254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55" t="s">
        <v>281</v>
      </c>
      <c r="AT345" s="255" t="s">
        <v>204</v>
      </c>
      <c r="AU345" s="255" t="s">
        <v>82</v>
      </c>
      <c r="AY345" s="17" t="s">
        <v>135</v>
      </c>
      <c r="BE345" s="256">
        <f>IF(N345="základní",J345,0)</f>
        <v>0</v>
      </c>
      <c r="BF345" s="256">
        <f>IF(N345="snížená",J345,0)</f>
        <v>0</v>
      </c>
      <c r="BG345" s="256">
        <f>IF(N345="zákl. přenesená",J345,0)</f>
        <v>0</v>
      </c>
      <c r="BH345" s="256">
        <f>IF(N345="sníž. přenesená",J345,0)</f>
        <v>0</v>
      </c>
      <c r="BI345" s="256">
        <f>IF(N345="nulová",J345,0)</f>
        <v>0</v>
      </c>
      <c r="BJ345" s="17" t="s">
        <v>80</v>
      </c>
      <c r="BK345" s="256">
        <f>ROUND(I345*H345,2)</f>
        <v>0</v>
      </c>
      <c r="BL345" s="17" t="s">
        <v>208</v>
      </c>
      <c r="BM345" s="255" t="s">
        <v>673</v>
      </c>
    </row>
    <row r="346" spans="1:65" s="2" customFormat="1" ht="16.5" customHeight="1">
      <c r="A346" s="38"/>
      <c r="B346" s="39"/>
      <c r="C346" s="243" t="s">
        <v>674</v>
      </c>
      <c r="D346" s="243" t="s">
        <v>138</v>
      </c>
      <c r="E346" s="244" t="s">
        <v>675</v>
      </c>
      <c r="F346" s="245" t="s">
        <v>676</v>
      </c>
      <c r="G346" s="246" t="s">
        <v>141</v>
      </c>
      <c r="H346" s="247">
        <v>1</v>
      </c>
      <c r="I346" s="248"/>
      <c r="J346" s="249">
        <f>ROUND(I346*H346,2)</f>
        <v>0</v>
      </c>
      <c r="K346" s="250"/>
      <c r="L346" s="44"/>
      <c r="M346" s="251" t="s">
        <v>1</v>
      </c>
      <c r="N346" s="252" t="s">
        <v>40</v>
      </c>
      <c r="O346" s="91"/>
      <c r="P346" s="253">
        <f>O346*H346</f>
        <v>0</v>
      </c>
      <c r="Q346" s="253">
        <v>0</v>
      </c>
      <c r="R346" s="253">
        <f>Q346*H346</f>
        <v>0</v>
      </c>
      <c r="S346" s="253">
        <v>0.024</v>
      </c>
      <c r="T346" s="254">
        <f>S346*H346</f>
        <v>0.024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55" t="s">
        <v>208</v>
      </c>
      <c r="AT346" s="255" t="s">
        <v>138</v>
      </c>
      <c r="AU346" s="255" t="s">
        <v>82</v>
      </c>
      <c r="AY346" s="17" t="s">
        <v>135</v>
      </c>
      <c r="BE346" s="256">
        <f>IF(N346="základní",J346,0)</f>
        <v>0</v>
      </c>
      <c r="BF346" s="256">
        <f>IF(N346="snížená",J346,0)</f>
        <v>0</v>
      </c>
      <c r="BG346" s="256">
        <f>IF(N346="zákl. přenesená",J346,0)</f>
        <v>0</v>
      </c>
      <c r="BH346" s="256">
        <f>IF(N346="sníž. přenesená",J346,0)</f>
        <v>0</v>
      </c>
      <c r="BI346" s="256">
        <f>IF(N346="nulová",J346,0)</f>
        <v>0</v>
      </c>
      <c r="BJ346" s="17" t="s">
        <v>80</v>
      </c>
      <c r="BK346" s="256">
        <f>ROUND(I346*H346,2)</f>
        <v>0</v>
      </c>
      <c r="BL346" s="17" t="s">
        <v>208</v>
      </c>
      <c r="BM346" s="255" t="s">
        <v>677</v>
      </c>
    </row>
    <row r="347" spans="1:65" s="2" customFormat="1" ht="16.5" customHeight="1">
      <c r="A347" s="38"/>
      <c r="B347" s="39"/>
      <c r="C347" s="243" t="s">
        <v>678</v>
      </c>
      <c r="D347" s="243" t="s">
        <v>138</v>
      </c>
      <c r="E347" s="244" t="s">
        <v>679</v>
      </c>
      <c r="F347" s="245" t="s">
        <v>680</v>
      </c>
      <c r="G347" s="246" t="s">
        <v>141</v>
      </c>
      <c r="H347" s="247">
        <v>2</v>
      </c>
      <c r="I347" s="248"/>
      <c r="J347" s="249">
        <f>ROUND(I347*H347,2)</f>
        <v>0</v>
      </c>
      <c r="K347" s="250"/>
      <c r="L347" s="44"/>
      <c r="M347" s="251" t="s">
        <v>1</v>
      </c>
      <c r="N347" s="252" t="s">
        <v>40</v>
      </c>
      <c r="O347" s="91"/>
      <c r="P347" s="253">
        <f>O347*H347</f>
        <v>0</v>
      </c>
      <c r="Q347" s="253">
        <v>0</v>
      </c>
      <c r="R347" s="253">
        <f>Q347*H347</f>
        <v>0</v>
      </c>
      <c r="S347" s="253">
        <v>0.028</v>
      </c>
      <c r="T347" s="254">
        <f>S347*H347</f>
        <v>0.056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55" t="s">
        <v>208</v>
      </c>
      <c r="AT347" s="255" t="s">
        <v>138</v>
      </c>
      <c r="AU347" s="255" t="s">
        <v>82</v>
      </c>
      <c r="AY347" s="17" t="s">
        <v>135</v>
      </c>
      <c r="BE347" s="256">
        <f>IF(N347="základní",J347,0)</f>
        <v>0</v>
      </c>
      <c r="BF347" s="256">
        <f>IF(N347="snížená",J347,0)</f>
        <v>0</v>
      </c>
      <c r="BG347" s="256">
        <f>IF(N347="zákl. přenesená",J347,0)</f>
        <v>0</v>
      </c>
      <c r="BH347" s="256">
        <f>IF(N347="sníž. přenesená",J347,0)</f>
        <v>0</v>
      </c>
      <c r="BI347" s="256">
        <f>IF(N347="nulová",J347,0)</f>
        <v>0</v>
      </c>
      <c r="BJ347" s="17" t="s">
        <v>80</v>
      </c>
      <c r="BK347" s="256">
        <f>ROUND(I347*H347,2)</f>
        <v>0</v>
      </c>
      <c r="BL347" s="17" t="s">
        <v>208</v>
      </c>
      <c r="BM347" s="255" t="s">
        <v>681</v>
      </c>
    </row>
    <row r="348" spans="1:65" s="2" customFormat="1" ht="16.5" customHeight="1">
      <c r="A348" s="38"/>
      <c r="B348" s="39"/>
      <c r="C348" s="243" t="s">
        <v>682</v>
      </c>
      <c r="D348" s="243" t="s">
        <v>138</v>
      </c>
      <c r="E348" s="244" t="s">
        <v>683</v>
      </c>
      <c r="F348" s="245" t="s">
        <v>684</v>
      </c>
      <c r="G348" s="246" t="s">
        <v>141</v>
      </c>
      <c r="H348" s="247">
        <v>1</v>
      </c>
      <c r="I348" s="248"/>
      <c r="J348" s="249">
        <f>ROUND(I348*H348,2)</f>
        <v>0</v>
      </c>
      <c r="K348" s="250"/>
      <c r="L348" s="44"/>
      <c r="M348" s="251" t="s">
        <v>1</v>
      </c>
      <c r="N348" s="252" t="s">
        <v>40</v>
      </c>
      <c r="O348" s="91"/>
      <c r="P348" s="253">
        <f>O348*H348</f>
        <v>0</v>
      </c>
      <c r="Q348" s="253">
        <v>0</v>
      </c>
      <c r="R348" s="253">
        <f>Q348*H348</f>
        <v>0</v>
      </c>
      <c r="S348" s="253">
        <v>0</v>
      </c>
      <c r="T348" s="254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55" t="s">
        <v>208</v>
      </c>
      <c r="AT348" s="255" t="s">
        <v>138</v>
      </c>
      <c r="AU348" s="255" t="s">
        <v>82</v>
      </c>
      <c r="AY348" s="17" t="s">
        <v>135</v>
      </c>
      <c r="BE348" s="256">
        <f>IF(N348="základní",J348,0)</f>
        <v>0</v>
      </c>
      <c r="BF348" s="256">
        <f>IF(N348="snížená",J348,0)</f>
        <v>0</v>
      </c>
      <c r="BG348" s="256">
        <f>IF(N348="zákl. přenesená",J348,0)</f>
        <v>0</v>
      </c>
      <c r="BH348" s="256">
        <f>IF(N348="sníž. přenesená",J348,0)</f>
        <v>0</v>
      </c>
      <c r="BI348" s="256">
        <f>IF(N348="nulová",J348,0)</f>
        <v>0</v>
      </c>
      <c r="BJ348" s="17" t="s">
        <v>80</v>
      </c>
      <c r="BK348" s="256">
        <f>ROUND(I348*H348,2)</f>
        <v>0</v>
      </c>
      <c r="BL348" s="17" t="s">
        <v>208</v>
      </c>
      <c r="BM348" s="255" t="s">
        <v>685</v>
      </c>
    </row>
    <row r="349" spans="1:65" s="2" customFormat="1" ht="16.5" customHeight="1">
      <c r="A349" s="38"/>
      <c r="B349" s="39"/>
      <c r="C349" s="243" t="s">
        <v>686</v>
      </c>
      <c r="D349" s="243" t="s">
        <v>138</v>
      </c>
      <c r="E349" s="244" t="s">
        <v>687</v>
      </c>
      <c r="F349" s="245" t="s">
        <v>688</v>
      </c>
      <c r="G349" s="246" t="s">
        <v>141</v>
      </c>
      <c r="H349" s="247">
        <v>1</v>
      </c>
      <c r="I349" s="248"/>
      <c r="J349" s="249">
        <f>ROUND(I349*H349,2)</f>
        <v>0</v>
      </c>
      <c r="K349" s="250"/>
      <c r="L349" s="44"/>
      <c r="M349" s="251" t="s">
        <v>1</v>
      </c>
      <c r="N349" s="252" t="s">
        <v>40</v>
      </c>
      <c r="O349" s="91"/>
      <c r="P349" s="253">
        <f>O349*H349</f>
        <v>0</v>
      </c>
      <c r="Q349" s="253">
        <v>0</v>
      </c>
      <c r="R349" s="253">
        <f>Q349*H349</f>
        <v>0</v>
      </c>
      <c r="S349" s="253">
        <v>0</v>
      </c>
      <c r="T349" s="254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55" t="s">
        <v>208</v>
      </c>
      <c r="AT349" s="255" t="s">
        <v>138</v>
      </c>
      <c r="AU349" s="255" t="s">
        <v>82</v>
      </c>
      <c r="AY349" s="17" t="s">
        <v>135</v>
      </c>
      <c r="BE349" s="256">
        <f>IF(N349="základní",J349,0)</f>
        <v>0</v>
      </c>
      <c r="BF349" s="256">
        <f>IF(N349="snížená",J349,0)</f>
        <v>0</v>
      </c>
      <c r="BG349" s="256">
        <f>IF(N349="zákl. přenesená",J349,0)</f>
        <v>0</v>
      </c>
      <c r="BH349" s="256">
        <f>IF(N349="sníž. přenesená",J349,0)</f>
        <v>0</v>
      </c>
      <c r="BI349" s="256">
        <f>IF(N349="nulová",J349,0)</f>
        <v>0</v>
      </c>
      <c r="BJ349" s="17" t="s">
        <v>80</v>
      </c>
      <c r="BK349" s="256">
        <f>ROUND(I349*H349,2)</f>
        <v>0</v>
      </c>
      <c r="BL349" s="17" t="s">
        <v>208</v>
      </c>
      <c r="BM349" s="255" t="s">
        <v>689</v>
      </c>
    </row>
    <row r="350" spans="1:65" s="2" customFormat="1" ht="16.5" customHeight="1">
      <c r="A350" s="38"/>
      <c r="B350" s="39"/>
      <c r="C350" s="269" t="s">
        <v>690</v>
      </c>
      <c r="D350" s="269" t="s">
        <v>204</v>
      </c>
      <c r="E350" s="270" t="s">
        <v>691</v>
      </c>
      <c r="F350" s="271" t="s">
        <v>692</v>
      </c>
      <c r="G350" s="272" t="s">
        <v>155</v>
      </c>
      <c r="H350" s="273">
        <v>2.65</v>
      </c>
      <c r="I350" s="274"/>
      <c r="J350" s="275">
        <f>ROUND(I350*H350,2)</f>
        <v>0</v>
      </c>
      <c r="K350" s="276"/>
      <c r="L350" s="277"/>
      <c r="M350" s="278" t="s">
        <v>1</v>
      </c>
      <c r="N350" s="279" t="s">
        <v>40</v>
      </c>
      <c r="O350" s="91"/>
      <c r="P350" s="253">
        <f>O350*H350</f>
        <v>0</v>
      </c>
      <c r="Q350" s="253">
        <v>6E-05</v>
      </c>
      <c r="R350" s="253">
        <f>Q350*H350</f>
        <v>0.000159</v>
      </c>
      <c r="S350" s="253">
        <v>0</v>
      </c>
      <c r="T350" s="254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55" t="s">
        <v>281</v>
      </c>
      <c r="AT350" s="255" t="s">
        <v>204</v>
      </c>
      <c r="AU350" s="255" t="s">
        <v>82</v>
      </c>
      <c r="AY350" s="17" t="s">
        <v>135</v>
      </c>
      <c r="BE350" s="256">
        <f>IF(N350="základní",J350,0)</f>
        <v>0</v>
      </c>
      <c r="BF350" s="256">
        <f>IF(N350="snížená",J350,0)</f>
        <v>0</v>
      </c>
      <c r="BG350" s="256">
        <f>IF(N350="zákl. přenesená",J350,0)</f>
        <v>0</v>
      </c>
      <c r="BH350" s="256">
        <f>IF(N350="sníž. přenesená",J350,0)</f>
        <v>0</v>
      </c>
      <c r="BI350" s="256">
        <f>IF(N350="nulová",J350,0)</f>
        <v>0</v>
      </c>
      <c r="BJ350" s="17" t="s">
        <v>80</v>
      </c>
      <c r="BK350" s="256">
        <f>ROUND(I350*H350,2)</f>
        <v>0</v>
      </c>
      <c r="BL350" s="17" t="s">
        <v>208</v>
      </c>
      <c r="BM350" s="255" t="s">
        <v>693</v>
      </c>
    </row>
    <row r="351" spans="1:51" s="13" customFormat="1" ht="12">
      <c r="A351" s="13"/>
      <c r="B351" s="257"/>
      <c r="C351" s="258"/>
      <c r="D351" s="259" t="s">
        <v>151</v>
      </c>
      <c r="E351" s="260" t="s">
        <v>1</v>
      </c>
      <c r="F351" s="261" t="s">
        <v>694</v>
      </c>
      <c r="G351" s="258"/>
      <c r="H351" s="262">
        <v>2.65</v>
      </c>
      <c r="I351" s="263"/>
      <c r="J351" s="258"/>
      <c r="K351" s="258"/>
      <c r="L351" s="264"/>
      <c r="M351" s="265"/>
      <c r="N351" s="266"/>
      <c r="O351" s="266"/>
      <c r="P351" s="266"/>
      <c r="Q351" s="266"/>
      <c r="R351" s="266"/>
      <c r="S351" s="266"/>
      <c r="T351" s="26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8" t="s">
        <v>151</v>
      </c>
      <c r="AU351" s="268" t="s">
        <v>82</v>
      </c>
      <c r="AV351" s="13" t="s">
        <v>82</v>
      </c>
      <c r="AW351" s="13" t="s">
        <v>32</v>
      </c>
      <c r="AX351" s="13" t="s">
        <v>80</v>
      </c>
      <c r="AY351" s="268" t="s">
        <v>135</v>
      </c>
    </row>
    <row r="352" spans="1:65" s="2" customFormat="1" ht="16.5" customHeight="1">
      <c r="A352" s="38"/>
      <c r="B352" s="39"/>
      <c r="C352" s="243" t="s">
        <v>695</v>
      </c>
      <c r="D352" s="243" t="s">
        <v>138</v>
      </c>
      <c r="E352" s="244" t="s">
        <v>696</v>
      </c>
      <c r="F352" s="245" t="s">
        <v>697</v>
      </c>
      <c r="G352" s="246" t="s">
        <v>155</v>
      </c>
      <c r="H352" s="247">
        <v>44.918</v>
      </c>
      <c r="I352" s="248"/>
      <c r="J352" s="249">
        <f>ROUND(I352*H352,2)</f>
        <v>0</v>
      </c>
      <c r="K352" s="250"/>
      <c r="L352" s="44"/>
      <c r="M352" s="251" t="s">
        <v>1</v>
      </c>
      <c r="N352" s="252" t="s">
        <v>40</v>
      </c>
      <c r="O352" s="91"/>
      <c r="P352" s="253">
        <f>O352*H352</f>
        <v>0</v>
      </c>
      <c r="Q352" s="253">
        <v>0</v>
      </c>
      <c r="R352" s="253">
        <f>Q352*H352</f>
        <v>0</v>
      </c>
      <c r="S352" s="253">
        <v>0</v>
      </c>
      <c r="T352" s="254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55" t="s">
        <v>208</v>
      </c>
      <c r="AT352" s="255" t="s">
        <v>138</v>
      </c>
      <c r="AU352" s="255" t="s">
        <v>82</v>
      </c>
      <c r="AY352" s="17" t="s">
        <v>135</v>
      </c>
      <c r="BE352" s="256">
        <f>IF(N352="základní",J352,0)</f>
        <v>0</v>
      </c>
      <c r="BF352" s="256">
        <f>IF(N352="snížená",J352,0)</f>
        <v>0</v>
      </c>
      <c r="BG352" s="256">
        <f>IF(N352="zákl. přenesená",J352,0)</f>
        <v>0</v>
      </c>
      <c r="BH352" s="256">
        <f>IF(N352="sníž. přenesená",J352,0)</f>
        <v>0</v>
      </c>
      <c r="BI352" s="256">
        <f>IF(N352="nulová",J352,0)</f>
        <v>0</v>
      </c>
      <c r="BJ352" s="17" t="s">
        <v>80</v>
      </c>
      <c r="BK352" s="256">
        <f>ROUND(I352*H352,2)</f>
        <v>0</v>
      </c>
      <c r="BL352" s="17" t="s">
        <v>208</v>
      </c>
      <c r="BM352" s="255" t="s">
        <v>698</v>
      </c>
    </row>
    <row r="353" spans="1:51" s="13" customFormat="1" ht="12">
      <c r="A353" s="13"/>
      <c r="B353" s="257"/>
      <c r="C353" s="258"/>
      <c r="D353" s="259" t="s">
        <v>151</v>
      </c>
      <c r="E353" s="260" t="s">
        <v>1</v>
      </c>
      <c r="F353" s="261" t="s">
        <v>699</v>
      </c>
      <c r="G353" s="258"/>
      <c r="H353" s="262">
        <v>44.8</v>
      </c>
      <c r="I353" s="263"/>
      <c r="J353" s="258"/>
      <c r="K353" s="258"/>
      <c r="L353" s="264"/>
      <c r="M353" s="265"/>
      <c r="N353" s="266"/>
      <c r="O353" s="266"/>
      <c r="P353" s="266"/>
      <c r="Q353" s="266"/>
      <c r="R353" s="266"/>
      <c r="S353" s="266"/>
      <c r="T353" s="26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8" t="s">
        <v>151</v>
      </c>
      <c r="AU353" s="268" t="s">
        <v>82</v>
      </c>
      <c r="AV353" s="13" t="s">
        <v>82</v>
      </c>
      <c r="AW353" s="13" t="s">
        <v>32</v>
      </c>
      <c r="AX353" s="13" t="s">
        <v>75</v>
      </c>
      <c r="AY353" s="268" t="s">
        <v>135</v>
      </c>
    </row>
    <row r="354" spans="1:51" s="14" customFormat="1" ht="12">
      <c r="A354" s="14"/>
      <c r="B354" s="283"/>
      <c r="C354" s="284"/>
      <c r="D354" s="259" t="s">
        <v>151</v>
      </c>
      <c r="E354" s="285" t="s">
        <v>1</v>
      </c>
      <c r="F354" s="286" t="s">
        <v>700</v>
      </c>
      <c r="G354" s="284"/>
      <c r="H354" s="287">
        <v>44.8</v>
      </c>
      <c r="I354" s="288"/>
      <c r="J354" s="284"/>
      <c r="K354" s="284"/>
      <c r="L354" s="289"/>
      <c r="M354" s="290"/>
      <c r="N354" s="291"/>
      <c r="O354" s="291"/>
      <c r="P354" s="291"/>
      <c r="Q354" s="291"/>
      <c r="R354" s="291"/>
      <c r="S354" s="291"/>
      <c r="T354" s="29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93" t="s">
        <v>151</v>
      </c>
      <c r="AU354" s="293" t="s">
        <v>82</v>
      </c>
      <c r="AV354" s="14" t="s">
        <v>136</v>
      </c>
      <c r="AW354" s="14" t="s">
        <v>32</v>
      </c>
      <c r="AX354" s="14" t="s">
        <v>75</v>
      </c>
      <c r="AY354" s="293" t="s">
        <v>135</v>
      </c>
    </row>
    <row r="355" spans="1:51" s="13" customFormat="1" ht="12">
      <c r="A355" s="13"/>
      <c r="B355" s="257"/>
      <c r="C355" s="258"/>
      <c r="D355" s="259" t="s">
        <v>151</v>
      </c>
      <c r="E355" s="260" t="s">
        <v>1</v>
      </c>
      <c r="F355" s="261" t="s">
        <v>701</v>
      </c>
      <c r="G355" s="258"/>
      <c r="H355" s="262">
        <v>0.118</v>
      </c>
      <c r="I355" s="263"/>
      <c r="J355" s="258"/>
      <c r="K355" s="258"/>
      <c r="L355" s="264"/>
      <c r="M355" s="265"/>
      <c r="N355" s="266"/>
      <c r="O355" s="266"/>
      <c r="P355" s="266"/>
      <c r="Q355" s="266"/>
      <c r="R355" s="266"/>
      <c r="S355" s="266"/>
      <c r="T355" s="26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8" t="s">
        <v>151</v>
      </c>
      <c r="AU355" s="268" t="s">
        <v>82</v>
      </c>
      <c r="AV355" s="13" t="s">
        <v>82</v>
      </c>
      <c r="AW355" s="13" t="s">
        <v>32</v>
      </c>
      <c r="AX355" s="13" t="s">
        <v>75</v>
      </c>
      <c r="AY355" s="268" t="s">
        <v>135</v>
      </c>
    </row>
    <row r="356" spans="1:51" s="14" customFormat="1" ht="12">
      <c r="A356" s="14"/>
      <c r="B356" s="283"/>
      <c r="C356" s="284"/>
      <c r="D356" s="259" t="s">
        <v>151</v>
      </c>
      <c r="E356" s="285" t="s">
        <v>1</v>
      </c>
      <c r="F356" s="286" t="s">
        <v>702</v>
      </c>
      <c r="G356" s="284"/>
      <c r="H356" s="287">
        <v>0.118</v>
      </c>
      <c r="I356" s="288"/>
      <c r="J356" s="284"/>
      <c r="K356" s="284"/>
      <c r="L356" s="289"/>
      <c r="M356" s="290"/>
      <c r="N356" s="291"/>
      <c r="O356" s="291"/>
      <c r="P356" s="291"/>
      <c r="Q356" s="291"/>
      <c r="R356" s="291"/>
      <c r="S356" s="291"/>
      <c r="T356" s="29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93" t="s">
        <v>151</v>
      </c>
      <c r="AU356" s="293" t="s">
        <v>82</v>
      </c>
      <c r="AV356" s="14" t="s">
        <v>136</v>
      </c>
      <c r="AW356" s="14" t="s">
        <v>32</v>
      </c>
      <c r="AX356" s="14" t="s">
        <v>75</v>
      </c>
      <c r="AY356" s="293" t="s">
        <v>135</v>
      </c>
    </row>
    <row r="357" spans="1:51" s="15" customFormat="1" ht="12">
      <c r="A357" s="15"/>
      <c r="B357" s="294"/>
      <c r="C357" s="295"/>
      <c r="D357" s="259" t="s">
        <v>151</v>
      </c>
      <c r="E357" s="296" t="s">
        <v>1</v>
      </c>
      <c r="F357" s="297" t="s">
        <v>501</v>
      </c>
      <c r="G357" s="295"/>
      <c r="H357" s="298">
        <v>44.918</v>
      </c>
      <c r="I357" s="299"/>
      <c r="J357" s="295"/>
      <c r="K357" s="295"/>
      <c r="L357" s="300"/>
      <c r="M357" s="301"/>
      <c r="N357" s="302"/>
      <c r="O357" s="302"/>
      <c r="P357" s="302"/>
      <c r="Q357" s="302"/>
      <c r="R357" s="302"/>
      <c r="S357" s="302"/>
      <c r="T357" s="303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304" t="s">
        <v>151</v>
      </c>
      <c r="AU357" s="304" t="s">
        <v>82</v>
      </c>
      <c r="AV357" s="15" t="s">
        <v>142</v>
      </c>
      <c r="AW357" s="15" t="s">
        <v>32</v>
      </c>
      <c r="AX357" s="15" t="s">
        <v>80</v>
      </c>
      <c r="AY357" s="304" t="s">
        <v>135</v>
      </c>
    </row>
    <row r="358" spans="1:65" s="2" customFormat="1" ht="16.5" customHeight="1">
      <c r="A358" s="38"/>
      <c r="B358" s="39"/>
      <c r="C358" s="269" t="s">
        <v>703</v>
      </c>
      <c r="D358" s="269" t="s">
        <v>204</v>
      </c>
      <c r="E358" s="270" t="s">
        <v>704</v>
      </c>
      <c r="F358" s="271" t="s">
        <v>705</v>
      </c>
      <c r="G358" s="272" t="s">
        <v>141</v>
      </c>
      <c r="H358" s="273">
        <v>24</v>
      </c>
      <c r="I358" s="274"/>
      <c r="J358" s="275">
        <f>ROUND(I358*H358,2)</f>
        <v>0</v>
      </c>
      <c r="K358" s="276"/>
      <c r="L358" s="277"/>
      <c r="M358" s="278" t="s">
        <v>1</v>
      </c>
      <c r="N358" s="279" t="s">
        <v>40</v>
      </c>
      <c r="O358" s="91"/>
      <c r="P358" s="253">
        <f>O358*H358</f>
        <v>0</v>
      </c>
      <c r="Q358" s="253">
        <v>0.0135</v>
      </c>
      <c r="R358" s="253">
        <f>Q358*H358</f>
        <v>0.324</v>
      </c>
      <c r="S358" s="253">
        <v>0</v>
      </c>
      <c r="T358" s="254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55" t="s">
        <v>281</v>
      </c>
      <c r="AT358" s="255" t="s">
        <v>204</v>
      </c>
      <c r="AU358" s="255" t="s">
        <v>82</v>
      </c>
      <c r="AY358" s="17" t="s">
        <v>135</v>
      </c>
      <c r="BE358" s="256">
        <f>IF(N358="základní",J358,0)</f>
        <v>0</v>
      </c>
      <c r="BF358" s="256">
        <f>IF(N358="snížená",J358,0)</f>
        <v>0</v>
      </c>
      <c r="BG358" s="256">
        <f>IF(N358="zákl. přenesená",J358,0)</f>
        <v>0</v>
      </c>
      <c r="BH358" s="256">
        <f>IF(N358="sníž. přenesená",J358,0)</f>
        <v>0</v>
      </c>
      <c r="BI358" s="256">
        <f>IF(N358="nulová",J358,0)</f>
        <v>0</v>
      </c>
      <c r="BJ358" s="17" t="s">
        <v>80</v>
      </c>
      <c r="BK358" s="256">
        <f>ROUND(I358*H358,2)</f>
        <v>0</v>
      </c>
      <c r="BL358" s="17" t="s">
        <v>208</v>
      </c>
      <c r="BM358" s="255" t="s">
        <v>706</v>
      </c>
    </row>
    <row r="359" spans="1:65" s="2" customFormat="1" ht="16.5" customHeight="1">
      <c r="A359" s="38"/>
      <c r="B359" s="39"/>
      <c r="C359" s="269" t="s">
        <v>707</v>
      </c>
      <c r="D359" s="269" t="s">
        <v>204</v>
      </c>
      <c r="E359" s="270" t="s">
        <v>708</v>
      </c>
      <c r="F359" s="271" t="s">
        <v>709</v>
      </c>
      <c r="G359" s="272" t="s">
        <v>141</v>
      </c>
      <c r="H359" s="273">
        <v>1</v>
      </c>
      <c r="I359" s="274"/>
      <c r="J359" s="275">
        <f>ROUND(I359*H359,2)</f>
        <v>0</v>
      </c>
      <c r="K359" s="276"/>
      <c r="L359" s="277"/>
      <c r="M359" s="278" t="s">
        <v>1</v>
      </c>
      <c r="N359" s="279" t="s">
        <v>40</v>
      </c>
      <c r="O359" s="91"/>
      <c r="P359" s="253">
        <f>O359*H359</f>
        <v>0</v>
      </c>
      <c r="Q359" s="253">
        <v>0.0135</v>
      </c>
      <c r="R359" s="253">
        <f>Q359*H359</f>
        <v>0.0135</v>
      </c>
      <c r="S359" s="253">
        <v>0</v>
      </c>
      <c r="T359" s="254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55" t="s">
        <v>281</v>
      </c>
      <c r="AT359" s="255" t="s">
        <v>204</v>
      </c>
      <c r="AU359" s="255" t="s">
        <v>82</v>
      </c>
      <c r="AY359" s="17" t="s">
        <v>135</v>
      </c>
      <c r="BE359" s="256">
        <f>IF(N359="základní",J359,0)</f>
        <v>0</v>
      </c>
      <c r="BF359" s="256">
        <f>IF(N359="snížená",J359,0)</f>
        <v>0</v>
      </c>
      <c r="BG359" s="256">
        <f>IF(N359="zákl. přenesená",J359,0)</f>
        <v>0</v>
      </c>
      <c r="BH359" s="256">
        <f>IF(N359="sníž. přenesená",J359,0)</f>
        <v>0</v>
      </c>
      <c r="BI359" s="256">
        <f>IF(N359="nulová",J359,0)</f>
        <v>0</v>
      </c>
      <c r="BJ359" s="17" t="s">
        <v>80</v>
      </c>
      <c r="BK359" s="256">
        <f>ROUND(I359*H359,2)</f>
        <v>0</v>
      </c>
      <c r="BL359" s="17" t="s">
        <v>208</v>
      </c>
      <c r="BM359" s="255" t="s">
        <v>710</v>
      </c>
    </row>
    <row r="360" spans="1:65" s="2" customFormat="1" ht="16.5" customHeight="1">
      <c r="A360" s="38"/>
      <c r="B360" s="39"/>
      <c r="C360" s="243" t="s">
        <v>711</v>
      </c>
      <c r="D360" s="243" t="s">
        <v>138</v>
      </c>
      <c r="E360" s="244" t="s">
        <v>712</v>
      </c>
      <c r="F360" s="245" t="s">
        <v>713</v>
      </c>
      <c r="G360" s="246" t="s">
        <v>322</v>
      </c>
      <c r="H360" s="247">
        <v>48</v>
      </c>
      <c r="I360" s="248"/>
      <c r="J360" s="249">
        <f>ROUND(I360*H360,2)</f>
        <v>0</v>
      </c>
      <c r="K360" s="250"/>
      <c r="L360" s="44"/>
      <c r="M360" s="251" t="s">
        <v>1</v>
      </c>
      <c r="N360" s="252" t="s">
        <v>40</v>
      </c>
      <c r="O360" s="91"/>
      <c r="P360" s="253">
        <f>O360*H360</f>
        <v>0</v>
      </c>
      <c r="Q360" s="253">
        <v>0</v>
      </c>
      <c r="R360" s="253">
        <f>Q360*H360</f>
        <v>0</v>
      </c>
      <c r="S360" s="253">
        <v>0</v>
      </c>
      <c r="T360" s="254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55" t="s">
        <v>208</v>
      </c>
      <c r="AT360" s="255" t="s">
        <v>138</v>
      </c>
      <c r="AU360" s="255" t="s">
        <v>82</v>
      </c>
      <c r="AY360" s="17" t="s">
        <v>135</v>
      </c>
      <c r="BE360" s="256">
        <f>IF(N360="základní",J360,0)</f>
        <v>0</v>
      </c>
      <c r="BF360" s="256">
        <f>IF(N360="snížená",J360,0)</f>
        <v>0</v>
      </c>
      <c r="BG360" s="256">
        <f>IF(N360="zákl. přenesená",J360,0)</f>
        <v>0</v>
      </c>
      <c r="BH360" s="256">
        <f>IF(N360="sníž. přenesená",J360,0)</f>
        <v>0</v>
      </c>
      <c r="BI360" s="256">
        <f>IF(N360="nulová",J360,0)</f>
        <v>0</v>
      </c>
      <c r="BJ360" s="17" t="s">
        <v>80</v>
      </c>
      <c r="BK360" s="256">
        <f>ROUND(I360*H360,2)</f>
        <v>0</v>
      </c>
      <c r="BL360" s="17" t="s">
        <v>208</v>
      </c>
      <c r="BM360" s="255" t="s">
        <v>714</v>
      </c>
    </row>
    <row r="361" spans="1:47" s="2" customFormat="1" ht="12">
      <c r="A361" s="38"/>
      <c r="B361" s="39"/>
      <c r="C361" s="40"/>
      <c r="D361" s="259" t="s">
        <v>324</v>
      </c>
      <c r="E361" s="40"/>
      <c r="F361" s="280" t="s">
        <v>715</v>
      </c>
      <c r="G361" s="40"/>
      <c r="H361" s="40"/>
      <c r="I361" s="138"/>
      <c r="J361" s="40"/>
      <c r="K361" s="40"/>
      <c r="L361" s="44"/>
      <c r="M361" s="281"/>
      <c r="N361" s="282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324</v>
      </c>
      <c r="AU361" s="17" t="s">
        <v>82</v>
      </c>
    </row>
    <row r="362" spans="1:51" s="13" customFormat="1" ht="12">
      <c r="A362" s="13"/>
      <c r="B362" s="257"/>
      <c r="C362" s="258"/>
      <c r="D362" s="259" t="s">
        <v>151</v>
      </c>
      <c r="E362" s="260" t="s">
        <v>1</v>
      </c>
      <c r="F362" s="261" t="s">
        <v>716</v>
      </c>
      <c r="G362" s="258"/>
      <c r="H362" s="262">
        <v>48</v>
      </c>
      <c r="I362" s="263"/>
      <c r="J362" s="258"/>
      <c r="K362" s="258"/>
      <c r="L362" s="264"/>
      <c r="M362" s="265"/>
      <c r="N362" s="266"/>
      <c r="O362" s="266"/>
      <c r="P362" s="266"/>
      <c r="Q362" s="266"/>
      <c r="R362" s="266"/>
      <c r="S362" s="266"/>
      <c r="T362" s="26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8" t="s">
        <v>151</v>
      </c>
      <c r="AU362" s="268" t="s">
        <v>82</v>
      </c>
      <c r="AV362" s="13" t="s">
        <v>82</v>
      </c>
      <c r="AW362" s="13" t="s">
        <v>32</v>
      </c>
      <c r="AX362" s="13" t="s">
        <v>80</v>
      </c>
      <c r="AY362" s="268" t="s">
        <v>135</v>
      </c>
    </row>
    <row r="363" spans="1:65" s="2" customFormat="1" ht="16.5" customHeight="1">
      <c r="A363" s="38"/>
      <c r="B363" s="39"/>
      <c r="C363" s="269" t="s">
        <v>717</v>
      </c>
      <c r="D363" s="269" t="s">
        <v>204</v>
      </c>
      <c r="E363" s="270" t="s">
        <v>718</v>
      </c>
      <c r="F363" s="271" t="s">
        <v>719</v>
      </c>
      <c r="G363" s="272" t="s">
        <v>141</v>
      </c>
      <c r="H363" s="273">
        <v>32</v>
      </c>
      <c r="I363" s="274"/>
      <c r="J363" s="275">
        <f>ROUND(I363*H363,2)</f>
        <v>0</v>
      </c>
      <c r="K363" s="276"/>
      <c r="L363" s="277"/>
      <c r="M363" s="278" t="s">
        <v>1</v>
      </c>
      <c r="N363" s="279" t="s">
        <v>40</v>
      </c>
      <c r="O363" s="91"/>
      <c r="P363" s="253">
        <f>O363*H363</f>
        <v>0</v>
      </c>
      <c r="Q363" s="253">
        <v>0</v>
      </c>
      <c r="R363" s="253">
        <f>Q363*H363</f>
        <v>0</v>
      </c>
      <c r="S363" s="253">
        <v>0</v>
      </c>
      <c r="T363" s="254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55" t="s">
        <v>281</v>
      </c>
      <c r="AT363" s="255" t="s">
        <v>204</v>
      </c>
      <c r="AU363" s="255" t="s">
        <v>82</v>
      </c>
      <c r="AY363" s="17" t="s">
        <v>135</v>
      </c>
      <c r="BE363" s="256">
        <f>IF(N363="základní",J363,0)</f>
        <v>0</v>
      </c>
      <c r="BF363" s="256">
        <f>IF(N363="snížená",J363,0)</f>
        <v>0</v>
      </c>
      <c r="BG363" s="256">
        <f>IF(N363="zákl. přenesená",J363,0)</f>
        <v>0</v>
      </c>
      <c r="BH363" s="256">
        <f>IF(N363="sníž. přenesená",J363,0)</f>
        <v>0</v>
      </c>
      <c r="BI363" s="256">
        <f>IF(N363="nulová",J363,0)</f>
        <v>0</v>
      </c>
      <c r="BJ363" s="17" t="s">
        <v>80</v>
      </c>
      <c r="BK363" s="256">
        <f>ROUND(I363*H363,2)</f>
        <v>0</v>
      </c>
      <c r="BL363" s="17" t="s">
        <v>208</v>
      </c>
      <c r="BM363" s="255" t="s">
        <v>720</v>
      </c>
    </row>
    <row r="364" spans="1:51" s="13" customFormat="1" ht="12">
      <c r="A364" s="13"/>
      <c r="B364" s="257"/>
      <c r="C364" s="258"/>
      <c r="D364" s="259" t="s">
        <v>151</v>
      </c>
      <c r="E364" s="260" t="s">
        <v>1</v>
      </c>
      <c r="F364" s="261" t="s">
        <v>721</v>
      </c>
      <c r="G364" s="258"/>
      <c r="H364" s="262">
        <v>32</v>
      </c>
      <c r="I364" s="263"/>
      <c r="J364" s="258"/>
      <c r="K364" s="258"/>
      <c r="L364" s="264"/>
      <c r="M364" s="265"/>
      <c r="N364" s="266"/>
      <c r="O364" s="266"/>
      <c r="P364" s="266"/>
      <c r="Q364" s="266"/>
      <c r="R364" s="266"/>
      <c r="S364" s="266"/>
      <c r="T364" s="26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8" t="s">
        <v>151</v>
      </c>
      <c r="AU364" s="268" t="s">
        <v>82</v>
      </c>
      <c r="AV364" s="13" t="s">
        <v>82</v>
      </c>
      <c r="AW364" s="13" t="s">
        <v>32</v>
      </c>
      <c r="AX364" s="13" t="s">
        <v>80</v>
      </c>
      <c r="AY364" s="268" t="s">
        <v>135</v>
      </c>
    </row>
    <row r="365" spans="1:65" s="2" customFormat="1" ht="16.5" customHeight="1">
      <c r="A365" s="38"/>
      <c r="B365" s="39"/>
      <c r="C365" s="243" t="s">
        <v>722</v>
      </c>
      <c r="D365" s="243" t="s">
        <v>138</v>
      </c>
      <c r="E365" s="244" t="s">
        <v>723</v>
      </c>
      <c r="F365" s="245" t="s">
        <v>724</v>
      </c>
      <c r="G365" s="246" t="s">
        <v>332</v>
      </c>
      <c r="H365" s="247">
        <v>4.367</v>
      </c>
      <c r="I365" s="248"/>
      <c r="J365" s="249">
        <f>ROUND(I365*H365,2)</f>
        <v>0</v>
      </c>
      <c r="K365" s="250"/>
      <c r="L365" s="44"/>
      <c r="M365" s="251" t="s">
        <v>1</v>
      </c>
      <c r="N365" s="252" t="s">
        <v>40</v>
      </c>
      <c r="O365" s="91"/>
      <c r="P365" s="253">
        <f>O365*H365</f>
        <v>0</v>
      </c>
      <c r="Q365" s="253">
        <v>0</v>
      </c>
      <c r="R365" s="253">
        <f>Q365*H365</f>
        <v>0</v>
      </c>
      <c r="S365" s="253">
        <v>0</v>
      </c>
      <c r="T365" s="254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55" t="s">
        <v>208</v>
      </c>
      <c r="AT365" s="255" t="s">
        <v>138</v>
      </c>
      <c r="AU365" s="255" t="s">
        <v>82</v>
      </c>
      <c r="AY365" s="17" t="s">
        <v>135</v>
      </c>
      <c r="BE365" s="256">
        <f>IF(N365="základní",J365,0)</f>
        <v>0</v>
      </c>
      <c r="BF365" s="256">
        <f>IF(N365="snížená",J365,0)</f>
        <v>0</v>
      </c>
      <c r="BG365" s="256">
        <f>IF(N365="zákl. přenesená",J365,0)</f>
        <v>0</v>
      </c>
      <c r="BH365" s="256">
        <f>IF(N365="sníž. přenesená",J365,0)</f>
        <v>0</v>
      </c>
      <c r="BI365" s="256">
        <f>IF(N365="nulová",J365,0)</f>
        <v>0</v>
      </c>
      <c r="BJ365" s="17" t="s">
        <v>80</v>
      </c>
      <c r="BK365" s="256">
        <f>ROUND(I365*H365,2)</f>
        <v>0</v>
      </c>
      <c r="BL365" s="17" t="s">
        <v>208</v>
      </c>
      <c r="BM365" s="255" t="s">
        <v>725</v>
      </c>
    </row>
    <row r="366" spans="1:65" s="2" customFormat="1" ht="16.5" customHeight="1">
      <c r="A366" s="38"/>
      <c r="B366" s="39"/>
      <c r="C366" s="243" t="s">
        <v>726</v>
      </c>
      <c r="D366" s="243" t="s">
        <v>138</v>
      </c>
      <c r="E366" s="244" t="s">
        <v>727</v>
      </c>
      <c r="F366" s="245" t="s">
        <v>728</v>
      </c>
      <c r="G366" s="246" t="s">
        <v>332</v>
      </c>
      <c r="H366" s="247">
        <v>4.367</v>
      </c>
      <c r="I366" s="248"/>
      <c r="J366" s="249">
        <f>ROUND(I366*H366,2)</f>
        <v>0</v>
      </c>
      <c r="K366" s="250"/>
      <c r="L366" s="44"/>
      <c r="M366" s="251" t="s">
        <v>1</v>
      </c>
      <c r="N366" s="252" t="s">
        <v>40</v>
      </c>
      <c r="O366" s="91"/>
      <c r="P366" s="253">
        <f>O366*H366</f>
        <v>0</v>
      </c>
      <c r="Q366" s="253">
        <v>0</v>
      </c>
      <c r="R366" s="253">
        <f>Q366*H366</f>
        <v>0</v>
      </c>
      <c r="S366" s="253">
        <v>0</v>
      </c>
      <c r="T366" s="254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55" t="s">
        <v>208</v>
      </c>
      <c r="AT366" s="255" t="s">
        <v>138</v>
      </c>
      <c r="AU366" s="255" t="s">
        <v>82</v>
      </c>
      <c r="AY366" s="17" t="s">
        <v>135</v>
      </c>
      <c r="BE366" s="256">
        <f>IF(N366="základní",J366,0)</f>
        <v>0</v>
      </c>
      <c r="BF366" s="256">
        <f>IF(N366="snížená",J366,0)</f>
        <v>0</v>
      </c>
      <c r="BG366" s="256">
        <f>IF(N366="zákl. přenesená",J366,0)</f>
        <v>0</v>
      </c>
      <c r="BH366" s="256">
        <f>IF(N366="sníž. přenesená",J366,0)</f>
        <v>0</v>
      </c>
      <c r="BI366" s="256">
        <f>IF(N366="nulová",J366,0)</f>
        <v>0</v>
      </c>
      <c r="BJ366" s="17" t="s">
        <v>80</v>
      </c>
      <c r="BK366" s="256">
        <f>ROUND(I366*H366,2)</f>
        <v>0</v>
      </c>
      <c r="BL366" s="17" t="s">
        <v>208</v>
      </c>
      <c r="BM366" s="255" t="s">
        <v>729</v>
      </c>
    </row>
    <row r="367" spans="1:65" s="2" customFormat="1" ht="16.5" customHeight="1">
      <c r="A367" s="38"/>
      <c r="B367" s="39"/>
      <c r="C367" s="243" t="s">
        <v>730</v>
      </c>
      <c r="D367" s="243" t="s">
        <v>138</v>
      </c>
      <c r="E367" s="244" t="s">
        <v>731</v>
      </c>
      <c r="F367" s="245" t="s">
        <v>732</v>
      </c>
      <c r="G367" s="246" t="s">
        <v>332</v>
      </c>
      <c r="H367" s="247">
        <v>8.734</v>
      </c>
      <c r="I367" s="248"/>
      <c r="J367" s="249">
        <f>ROUND(I367*H367,2)</f>
        <v>0</v>
      </c>
      <c r="K367" s="250"/>
      <c r="L367" s="44"/>
      <c r="M367" s="251" t="s">
        <v>1</v>
      </c>
      <c r="N367" s="252" t="s">
        <v>40</v>
      </c>
      <c r="O367" s="91"/>
      <c r="P367" s="253">
        <f>O367*H367</f>
        <v>0</v>
      </c>
      <c r="Q367" s="253">
        <v>0</v>
      </c>
      <c r="R367" s="253">
        <f>Q367*H367</f>
        <v>0</v>
      </c>
      <c r="S367" s="253">
        <v>0</v>
      </c>
      <c r="T367" s="254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55" t="s">
        <v>208</v>
      </c>
      <c r="AT367" s="255" t="s">
        <v>138</v>
      </c>
      <c r="AU367" s="255" t="s">
        <v>82</v>
      </c>
      <c r="AY367" s="17" t="s">
        <v>135</v>
      </c>
      <c r="BE367" s="256">
        <f>IF(N367="základní",J367,0)</f>
        <v>0</v>
      </c>
      <c r="BF367" s="256">
        <f>IF(N367="snížená",J367,0)</f>
        <v>0</v>
      </c>
      <c r="BG367" s="256">
        <f>IF(N367="zákl. přenesená",J367,0)</f>
        <v>0</v>
      </c>
      <c r="BH367" s="256">
        <f>IF(N367="sníž. přenesená",J367,0)</f>
        <v>0</v>
      </c>
      <c r="BI367" s="256">
        <f>IF(N367="nulová",J367,0)</f>
        <v>0</v>
      </c>
      <c r="BJ367" s="17" t="s">
        <v>80</v>
      </c>
      <c r="BK367" s="256">
        <f>ROUND(I367*H367,2)</f>
        <v>0</v>
      </c>
      <c r="BL367" s="17" t="s">
        <v>208</v>
      </c>
      <c r="BM367" s="255" t="s">
        <v>733</v>
      </c>
    </row>
    <row r="368" spans="1:51" s="13" customFormat="1" ht="12">
      <c r="A368" s="13"/>
      <c r="B368" s="257"/>
      <c r="C368" s="258"/>
      <c r="D368" s="259" t="s">
        <v>151</v>
      </c>
      <c r="E368" s="258"/>
      <c r="F368" s="261" t="s">
        <v>734</v>
      </c>
      <c r="G368" s="258"/>
      <c r="H368" s="262">
        <v>8.734</v>
      </c>
      <c r="I368" s="263"/>
      <c r="J368" s="258"/>
      <c r="K368" s="258"/>
      <c r="L368" s="264"/>
      <c r="M368" s="265"/>
      <c r="N368" s="266"/>
      <c r="O368" s="266"/>
      <c r="P368" s="266"/>
      <c r="Q368" s="266"/>
      <c r="R368" s="266"/>
      <c r="S368" s="266"/>
      <c r="T368" s="26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8" t="s">
        <v>151</v>
      </c>
      <c r="AU368" s="268" t="s">
        <v>82</v>
      </c>
      <c r="AV368" s="13" t="s">
        <v>82</v>
      </c>
      <c r="AW368" s="13" t="s">
        <v>4</v>
      </c>
      <c r="AX368" s="13" t="s">
        <v>80</v>
      </c>
      <c r="AY368" s="268" t="s">
        <v>135</v>
      </c>
    </row>
    <row r="369" spans="1:63" s="12" customFormat="1" ht="22.8" customHeight="1">
      <c r="A369" s="12"/>
      <c r="B369" s="227"/>
      <c r="C369" s="228"/>
      <c r="D369" s="229" t="s">
        <v>74</v>
      </c>
      <c r="E369" s="241" t="s">
        <v>735</v>
      </c>
      <c r="F369" s="241" t="s">
        <v>736</v>
      </c>
      <c r="G369" s="228"/>
      <c r="H369" s="228"/>
      <c r="I369" s="231"/>
      <c r="J369" s="242">
        <f>BK369</f>
        <v>0</v>
      </c>
      <c r="K369" s="228"/>
      <c r="L369" s="233"/>
      <c r="M369" s="234"/>
      <c r="N369" s="235"/>
      <c r="O369" s="235"/>
      <c r="P369" s="236">
        <f>SUM(P370:P406)</f>
        <v>0</v>
      </c>
      <c r="Q369" s="235"/>
      <c r="R369" s="236">
        <f>SUM(R370:R406)</f>
        <v>2.749984</v>
      </c>
      <c r="S369" s="235"/>
      <c r="T369" s="237">
        <f>SUM(T370:T406)</f>
        <v>1.042525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38" t="s">
        <v>82</v>
      </c>
      <c r="AT369" s="239" t="s">
        <v>74</v>
      </c>
      <c r="AU369" s="239" t="s">
        <v>80</v>
      </c>
      <c r="AY369" s="238" t="s">
        <v>135</v>
      </c>
      <c r="BK369" s="240">
        <f>SUM(BK370:BK406)</f>
        <v>0</v>
      </c>
    </row>
    <row r="370" spans="1:65" s="2" customFormat="1" ht="16.5" customHeight="1">
      <c r="A370" s="38"/>
      <c r="B370" s="39"/>
      <c r="C370" s="243" t="s">
        <v>737</v>
      </c>
      <c r="D370" s="243" t="s">
        <v>138</v>
      </c>
      <c r="E370" s="244" t="s">
        <v>738</v>
      </c>
      <c r="F370" s="245" t="s">
        <v>739</v>
      </c>
      <c r="G370" s="246" t="s">
        <v>141</v>
      </c>
      <c r="H370" s="247">
        <v>2</v>
      </c>
      <c r="I370" s="248"/>
      <c r="J370" s="249">
        <f>ROUND(I370*H370,2)</f>
        <v>0</v>
      </c>
      <c r="K370" s="250"/>
      <c r="L370" s="44"/>
      <c r="M370" s="251" t="s">
        <v>1</v>
      </c>
      <c r="N370" s="252" t="s">
        <v>40</v>
      </c>
      <c r="O370" s="91"/>
      <c r="P370" s="253">
        <f>O370*H370</f>
        <v>0</v>
      </c>
      <c r="Q370" s="253">
        <v>0</v>
      </c>
      <c r="R370" s="253">
        <f>Q370*H370</f>
        <v>0</v>
      </c>
      <c r="S370" s="253">
        <v>0</v>
      </c>
      <c r="T370" s="254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55" t="s">
        <v>208</v>
      </c>
      <c r="AT370" s="255" t="s">
        <v>138</v>
      </c>
      <c r="AU370" s="255" t="s">
        <v>82</v>
      </c>
      <c r="AY370" s="17" t="s">
        <v>135</v>
      </c>
      <c r="BE370" s="256">
        <f>IF(N370="základní",J370,0)</f>
        <v>0</v>
      </c>
      <c r="BF370" s="256">
        <f>IF(N370="snížená",J370,0)</f>
        <v>0</v>
      </c>
      <c r="BG370" s="256">
        <f>IF(N370="zákl. přenesená",J370,0)</f>
        <v>0</v>
      </c>
      <c r="BH370" s="256">
        <f>IF(N370="sníž. přenesená",J370,0)</f>
        <v>0</v>
      </c>
      <c r="BI370" s="256">
        <f>IF(N370="nulová",J370,0)</f>
        <v>0</v>
      </c>
      <c r="BJ370" s="17" t="s">
        <v>80</v>
      </c>
      <c r="BK370" s="256">
        <f>ROUND(I370*H370,2)</f>
        <v>0</v>
      </c>
      <c r="BL370" s="17" t="s">
        <v>208</v>
      </c>
      <c r="BM370" s="255" t="s">
        <v>740</v>
      </c>
    </row>
    <row r="371" spans="1:65" s="2" customFormat="1" ht="16.5" customHeight="1">
      <c r="A371" s="38"/>
      <c r="B371" s="39"/>
      <c r="C371" s="243" t="s">
        <v>741</v>
      </c>
      <c r="D371" s="243" t="s">
        <v>138</v>
      </c>
      <c r="E371" s="244" t="s">
        <v>742</v>
      </c>
      <c r="F371" s="245" t="s">
        <v>743</v>
      </c>
      <c r="G371" s="246" t="s">
        <v>744</v>
      </c>
      <c r="H371" s="247">
        <v>122.98</v>
      </c>
      <c r="I371" s="248"/>
      <c r="J371" s="249">
        <f>ROUND(I371*H371,2)</f>
        <v>0</v>
      </c>
      <c r="K371" s="250"/>
      <c r="L371" s="44"/>
      <c r="M371" s="251" t="s">
        <v>1</v>
      </c>
      <c r="N371" s="252" t="s">
        <v>40</v>
      </c>
      <c r="O371" s="91"/>
      <c r="P371" s="253">
        <f>O371*H371</f>
        <v>0</v>
      </c>
      <c r="Q371" s="253">
        <v>7E-05</v>
      </c>
      <c r="R371" s="253">
        <f>Q371*H371</f>
        <v>0.0086086</v>
      </c>
      <c r="S371" s="253">
        <v>0</v>
      </c>
      <c r="T371" s="254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55" t="s">
        <v>208</v>
      </c>
      <c r="AT371" s="255" t="s">
        <v>138</v>
      </c>
      <c r="AU371" s="255" t="s">
        <v>82</v>
      </c>
      <c r="AY371" s="17" t="s">
        <v>135</v>
      </c>
      <c r="BE371" s="256">
        <f>IF(N371="základní",J371,0)</f>
        <v>0</v>
      </c>
      <c r="BF371" s="256">
        <f>IF(N371="snížená",J371,0)</f>
        <v>0</v>
      </c>
      <c r="BG371" s="256">
        <f>IF(N371="zákl. přenesená",J371,0)</f>
        <v>0</v>
      </c>
      <c r="BH371" s="256">
        <f>IF(N371="sníž. přenesená",J371,0)</f>
        <v>0</v>
      </c>
      <c r="BI371" s="256">
        <f>IF(N371="nulová",J371,0)</f>
        <v>0</v>
      </c>
      <c r="BJ371" s="17" t="s">
        <v>80</v>
      </c>
      <c r="BK371" s="256">
        <f>ROUND(I371*H371,2)</f>
        <v>0</v>
      </c>
      <c r="BL371" s="17" t="s">
        <v>208</v>
      </c>
      <c r="BM371" s="255" t="s">
        <v>745</v>
      </c>
    </row>
    <row r="372" spans="1:51" s="13" customFormat="1" ht="12">
      <c r="A372" s="13"/>
      <c r="B372" s="257"/>
      <c r="C372" s="258"/>
      <c r="D372" s="259" t="s">
        <v>151</v>
      </c>
      <c r="E372" s="260" t="s">
        <v>1</v>
      </c>
      <c r="F372" s="261" t="s">
        <v>746</v>
      </c>
      <c r="G372" s="258"/>
      <c r="H372" s="262">
        <v>122.98</v>
      </c>
      <c r="I372" s="263"/>
      <c r="J372" s="258"/>
      <c r="K372" s="258"/>
      <c r="L372" s="264"/>
      <c r="M372" s="265"/>
      <c r="N372" s="266"/>
      <c r="O372" s="266"/>
      <c r="P372" s="266"/>
      <c r="Q372" s="266"/>
      <c r="R372" s="266"/>
      <c r="S372" s="266"/>
      <c r="T372" s="26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8" t="s">
        <v>151</v>
      </c>
      <c r="AU372" s="268" t="s">
        <v>82</v>
      </c>
      <c r="AV372" s="13" t="s">
        <v>82</v>
      </c>
      <c r="AW372" s="13" t="s">
        <v>32</v>
      </c>
      <c r="AX372" s="13" t="s">
        <v>80</v>
      </c>
      <c r="AY372" s="268" t="s">
        <v>135</v>
      </c>
    </row>
    <row r="373" spans="1:65" s="2" customFormat="1" ht="16.5" customHeight="1">
      <c r="A373" s="38"/>
      <c r="B373" s="39"/>
      <c r="C373" s="243" t="s">
        <v>747</v>
      </c>
      <c r="D373" s="243" t="s">
        <v>138</v>
      </c>
      <c r="E373" s="244" t="s">
        <v>748</v>
      </c>
      <c r="F373" s="245" t="s">
        <v>749</v>
      </c>
      <c r="G373" s="246" t="s">
        <v>744</v>
      </c>
      <c r="H373" s="247">
        <v>115.92</v>
      </c>
      <c r="I373" s="248"/>
      <c r="J373" s="249">
        <f>ROUND(I373*H373,2)</f>
        <v>0</v>
      </c>
      <c r="K373" s="250"/>
      <c r="L373" s="44"/>
      <c r="M373" s="251" t="s">
        <v>1</v>
      </c>
      <c r="N373" s="252" t="s">
        <v>40</v>
      </c>
      <c r="O373" s="91"/>
      <c r="P373" s="253">
        <f>O373*H373</f>
        <v>0</v>
      </c>
      <c r="Q373" s="253">
        <v>6E-05</v>
      </c>
      <c r="R373" s="253">
        <f>Q373*H373</f>
        <v>0.0069552</v>
      </c>
      <c r="S373" s="253">
        <v>0</v>
      </c>
      <c r="T373" s="254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55" t="s">
        <v>208</v>
      </c>
      <c r="AT373" s="255" t="s">
        <v>138</v>
      </c>
      <c r="AU373" s="255" t="s">
        <v>82</v>
      </c>
      <c r="AY373" s="17" t="s">
        <v>135</v>
      </c>
      <c r="BE373" s="256">
        <f>IF(N373="základní",J373,0)</f>
        <v>0</v>
      </c>
      <c r="BF373" s="256">
        <f>IF(N373="snížená",J373,0)</f>
        <v>0</v>
      </c>
      <c r="BG373" s="256">
        <f>IF(N373="zákl. přenesená",J373,0)</f>
        <v>0</v>
      </c>
      <c r="BH373" s="256">
        <f>IF(N373="sníž. přenesená",J373,0)</f>
        <v>0</v>
      </c>
      <c r="BI373" s="256">
        <f>IF(N373="nulová",J373,0)</f>
        <v>0</v>
      </c>
      <c r="BJ373" s="17" t="s">
        <v>80</v>
      </c>
      <c r="BK373" s="256">
        <f>ROUND(I373*H373,2)</f>
        <v>0</v>
      </c>
      <c r="BL373" s="17" t="s">
        <v>208</v>
      </c>
      <c r="BM373" s="255" t="s">
        <v>750</v>
      </c>
    </row>
    <row r="374" spans="1:51" s="13" customFormat="1" ht="12">
      <c r="A374" s="13"/>
      <c r="B374" s="257"/>
      <c r="C374" s="258"/>
      <c r="D374" s="259" t="s">
        <v>151</v>
      </c>
      <c r="E374" s="260" t="s">
        <v>1</v>
      </c>
      <c r="F374" s="261" t="s">
        <v>751</v>
      </c>
      <c r="G374" s="258"/>
      <c r="H374" s="262">
        <v>115.92</v>
      </c>
      <c r="I374" s="263"/>
      <c r="J374" s="258"/>
      <c r="K374" s="258"/>
      <c r="L374" s="264"/>
      <c r="M374" s="265"/>
      <c r="N374" s="266"/>
      <c r="O374" s="266"/>
      <c r="P374" s="266"/>
      <c r="Q374" s="266"/>
      <c r="R374" s="266"/>
      <c r="S374" s="266"/>
      <c r="T374" s="26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8" t="s">
        <v>151</v>
      </c>
      <c r="AU374" s="268" t="s">
        <v>82</v>
      </c>
      <c r="AV374" s="13" t="s">
        <v>82</v>
      </c>
      <c r="AW374" s="13" t="s">
        <v>32</v>
      </c>
      <c r="AX374" s="13" t="s">
        <v>80</v>
      </c>
      <c r="AY374" s="268" t="s">
        <v>135</v>
      </c>
    </row>
    <row r="375" spans="1:65" s="2" customFormat="1" ht="16.5" customHeight="1">
      <c r="A375" s="38"/>
      <c r="B375" s="39"/>
      <c r="C375" s="243" t="s">
        <v>752</v>
      </c>
      <c r="D375" s="243" t="s">
        <v>138</v>
      </c>
      <c r="E375" s="244" t="s">
        <v>753</v>
      </c>
      <c r="F375" s="245" t="s">
        <v>754</v>
      </c>
      <c r="G375" s="246" t="s">
        <v>744</v>
      </c>
      <c r="H375" s="247">
        <v>45.36</v>
      </c>
      <c r="I375" s="248"/>
      <c r="J375" s="249">
        <f>ROUND(I375*H375,2)</f>
        <v>0</v>
      </c>
      <c r="K375" s="250"/>
      <c r="L375" s="44"/>
      <c r="M375" s="251" t="s">
        <v>1</v>
      </c>
      <c r="N375" s="252" t="s">
        <v>40</v>
      </c>
      <c r="O375" s="91"/>
      <c r="P375" s="253">
        <f>O375*H375</f>
        <v>0</v>
      </c>
      <c r="Q375" s="253">
        <v>6E-05</v>
      </c>
      <c r="R375" s="253">
        <f>Q375*H375</f>
        <v>0.0027216000000000002</v>
      </c>
      <c r="S375" s="253">
        <v>0</v>
      </c>
      <c r="T375" s="254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55" t="s">
        <v>208</v>
      </c>
      <c r="AT375" s="255" t="s">
        <v>138</v>
      </c>
      <c r="AU375" s="255" t="s">
        <v>82</v>
      </c>
      <c r="AY375" s="17" t="s">
        <v>135</v>
      </c>
      <c r="BE375" s="256">
        <f>IF(N375="základní",J375,0)</f>
        <v>0</v>
      </c>
      <c r="BF375" s="256">
        <f>IF(N375="snížená",J375,0)</f>
        <v>0</v>
      </c>
      <c r="BG375" s="256">
        <f>IF(N375="zákl. přenesená",J375,0)</f>
        <v>0</v>
      </c>
      <c r="BH375" s="256">
        <f>IF(N375="sníž. přenesená",J375,0)</f>
        <v>0</v>
      </c>
      <c r="BI375" s="256">
        <f>IF(N375="nulová",J375,0)</f>
        <v>0</v>
      </c>
      <c r="BJ375" s="17" t="s">
        <v>80</v>
      </c>
      <c r="BK375" s="256">
        <f>ROUND(I375*H375,2)</f>
        <v>0</v>
      </c>
      <c r="BL375" s="17" t="s">
        <v>208</v>
      </c>
      <c r="BM375" s="255" t="s">
        <v>755</v>
      </c>
    </row>
    <row r="376" spans="1:51" s="13" customFormat="1" ht="12">
      <c r="A376" s="13"/>
      <c r="B376" s="257"/>
      <c r="C376" s="258"/>
      <c r="D376" s="259" t="s">
        <v>151</v>
      </c>
      <c r="E376" s="260" t="s">
        <v>1</v>
      </c>
      <c r="F376" s="261" t="s">
        <v>756</v>
      </c>
      <c r="G376" s="258"/>
      <c r="H376" s="262">
        <v>45.36</v>
      </c>
      <c r="I376" s="263"/>
      <c r="J376" s="258"/>
      <c r="K376" s="258"/>
      <c r="L376" s="264"/>
      <c r="M376" s="265"/>
      <c r="N376" s="266"/>
      <c r="O376" s="266"/>
      <c r="P376" s="266"/>
      <c r="Q376" s="266"/>
      <c r="R376" s="266"/>
      <c r="S376" s="266"/>
      <c r="T376" s="26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8" t="s">
        <v>151</v>
      </c>
      <c r="AU376" s="268" t="s">
        <v>82</v>
      </c>
      <c r="AV376" s="13" t="s">
        <v>82</v>
      </c>
      <c r="AW376" s="13" t="s">
        <v>32</v>
      </c>
      <c r="AX376" s="13" t="s">
        <v>80</v>
      </c>
      <c r="AY376" s="268" t="s">
        <v>135</v>
      </c>
    </row>
    <row r="377" spans="1:65" s="2" customFormat="1" ht="16.5" customHeight="1">
      <c r="A377" s="38"/>
      <c r="B377" s="39"/>
      <c r="C377" s="243" t="s">
        <v>757</v>
      </c>
      <c r="D377" s="243" t="s">
        <v>138</v>
      </c>
      <c r="E377" s="244" t="s">
        <v>758</v>
      </c>
      <c r="F377" s="245" t="s">
        <v>759</v>
      </c>
      <c r="G377" s="246" t="s">
        <v>744</v>
      </c>
      <c r="H377" s="247">
        <v>1371.892</v>
      </c>
      <c r="I377" s="248"/>
      <c r="J377" s="249">
        <f>ROUND(I377*H377,2)</f>
        <v>0</v>
      </c>
      <c r="K377" s="250"/>
      <c r="L377" s="44"/>
      <c r="M377" s="251" t="s">
        <v>1</v>
      </c>
      <c r="N377" s="252" t="s">
        <v>40</v>
      </c>
      <c r="O377" s="91"/>
      <c r="P377" s="253">
        <f>O377*H377</f>
        <v>0</v>
      </c>
      <c r="Q377" s="253">
        <v>5E-05</v>
      </c>
      <c r="R377" s="253">
        <f>Q377*H377</f>
        <v>0.0685946</v>
      </c>
      <c r="S377" s="253">
        <v>0</v>
      </c>
      <c r="T377" s="254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55" t="s">
        <v>208</v>
      </c>
      <c r="AT377" s="255" t="s">
        <v>138</v>
      </c>
      <c r="AU377" s="255" t="s">
        <v>82</v>
      </c>
      <c r="AY377" s="17" t="s">
        <v>135</v>
      </c>
      <c r="BE377" s="256">
        <f>IF(N377="základní",J377,0)</f>
        <v>0</v>
      </c>
      <c r="BF377" s="256">
        <f>IF(N377="snížená",J377,0)</f>
        <v>0</v>
      </c>
      <c r="BG377" s="256">
        <f>IF(N377="zákl. přenesená",J377,0)</f>
        <v>0</v>
      </c>
      <c r="BH377" s="256">
        <f>IF(N377="sníž. přenesená",J377,0)</f>
        <v>0</v>
      </c>
      <c r="BI377" s="256">
        <f>IF(N377="nulová",J377,0)</f>
        <v>0</v>
      </c>
      <c r="BJ377" s="17" t="s">
        <v>80</v>
      </c>
      <c r="BK377" s="256">
        <f>ROUND(I377*H377,2)</f>
        <v>0</v>
      </c>
      <c r="BL377" s="17" t="s">
        <v>208</v>
      </c>
      <c r="BM377" s="255" t="s">
        <v>760</v>
      </c>
    </row>
    <row r="378" spans="1:51" s="13" customFormat="1" ht="12">
      <c r="A378" s="13"/>
      <c r="B378" s="257"/>
      <c r="C378" s="258"/>
      <c r="D378" s="259" t="s">
        <v>151</v>
      </c>
      <c r="E378" s="260" t="s">
        <v>1</v>
      </c>
      <c r="F378" s="261" t="s">
        <v>761</v>
      </c>
      <c r="G378" s="258"/>
      <c r="H378" s="262">
        <v>1371.892</v>
      </c>
      <c r="I378" s="263"/>
      <c r="J378" s="258"/>
      <c r="K378" s="258"/>
      <c r="L378" s="264"/>
      <c r="M378" s="265"/>
      <c r="N378" s="266"/>
      <c r="O378" s="266"/>
      <c r="P378" s="266"/>
      <c r="Q378" s="266"/>
      <c r="R378" s="266"/>
      <c r="S378" s="266"/>
      <c r="T378" s="26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8" t="s">
        <v>151</v>
      </c>
      <c r="AU378" s="268" t="s">
        <v>82</v>
      </c>
      <c r="AV378" s="13" t="s">
        <v>82</v>
      </c>
      <c r="AW378" s="13" t="s">
        <v>32</v>
      </c>
      <c r="AX378" s="13" t="s">
        <v>80</v>
      </c>
      <c r="AY378" s="268" t="s">
        <v>135</v>
      </c>
    </row>
    <row r="379" spans="1:65" s="2" customFormat="1" ht="16.5" customHeight="1">
      <c r="A379" s="38"/>
      <c r="B379" s="39"/>
      <c r="C379" s="269" t="s">
        <v>762</v>
      </c>
      <c r="D379" s="269" t="s">
        <v>204</v>
      </c>
      <c r="E379" s="270" t="s">
        <v>763</v>
      </c>
      <c r="F379" s="271" t="s">
        <v>764</v>
      </c>
      <c r="G379" s="272" t="s">
        <v>141</v>
      </c>
      <c r="H379" s="273">
        <v>16</v>
      </c>
      <c r="I379" s="274"/>
      <c r="J379" s="275">
        <f>ROUND(I379*H379,2)</f>
        <v>0</v>
      </c>
      <c r="K379" s="276"/>
      <c r="L379" s="277"/>
      <c r="M379" s="278" t="s">
        <v>1</v>
      </c>
      <c r="N379" s="279" t="s">
        <v>40</v>
      </c>
      <c r="O379" s="91"/>
      <c r="P379" s="253">
        <f>O379*H379</f>
        <v>0</v>
      </c>
      <c r="Q379" s="253">
        <v>0.062</v>
      </c>
      <c r="R379" s="253">
        <f>Q379*H379</f>
        <v>0.992</v>
      </c>
      <c r="S379" s="253">
        <v>0</v>
      </c>
      <c r="T379" s="254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55" t="s">
        <v>281</v>
      </c>
      <c r="AT379" s="255" t="s">
        <v>204</v>
      </c>
      <c r="AU379" s="255" t="s">
        <v>82</v>
      </c>
      <c r="AY379" s="17" t="s">
        <v>135</v>
      </c>
      <c r="BE379" s="256">
        <f>IF(N379="základní",J379,0)</f>
        <v>0</v>
      </c>
      <c r="BF379" s="256">
        <f>IF(N379="snížená",J379,0)</f>
        <v>0</v>
      </c>
      <c r="BG379" s="256">
        <f>IF(N379="zákl. přenesená",J379,0)</f>
        <v>0</v>
      </c>
      <c r="BH379" s="256">
        <f>IF(N379="sníž. přenesená",J379,0)</f>
        <v>0</v>
      </c>
      <c r="BI379" s="256">
        <f>IF(N379="nulová",J379,0)</f>
        <v>0</v>
      </c>
      <c r="BJ379" s="17" t="s">
        <v>80</v>
      </c>
      <c r="BK379" s="256">
        <f>ROUND(I379*H379,2)</f>
        <v>0</v>
      </c>
      <c r="BL379" s="17" t="s">
        <v>208</v>
      </c>
      <c r="BM379" s="255" t="s">
        <v>765</v>
      </c>
    </row>
    <row r="380" spans="1:65" s="2" customFormat="1" ht="16.5" customHeight="1">
      <c r="A380" s="38"/>
      <c r="B380" s="39"/>
      <c r="C380" s="269" t="s">
        <v>766</v>
      </c>
      <c r="D380" s="269" t="s">
        <v>204</v>
      </c>
      <c r="E380" s="270" t="s">
        <v>767</v>
      </c>
      <c r="F380" s="271" t="s">
        <v>768</v>
      </c>
      <c r="G380" s="272" t="s">
        <v>141</v>
      </c>
      <c r="H380" s="273">
        <v>16</v>
      </c>
      <c r="I380" s="274"/>
      <c r="J380" s="275">
        <f>ROUND(I380*H380,2)</f>
        <v>0</v>
      </c>
      <c r="K380" s="276"/>
      <c r="L380" s="277"/>
      <c r="M380" s="278" t="s">
        <v>1</v>
      </c>
      <c r="N380" s="279" t="s">
        <v>40</v>
      </c>
      <c r="O380" s="91"/>
      <c r="P380" s="253">
        <f>O380*H380</f>
        <v>0</v>
      </c>
      <c r="Q380" s="253">
        <v>0.062</v>
      </c>
      <c r="R380" s="253">
        <f>Q380*H380</f>
        <v>0.992</v>
      </c>
      <c r="S380" s="253">
        <v>0</v>
      </c>
      <c r="T380" s="254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55" t="s">
        <v>281</v>
      </c>
      <c r="AT380" s="255" t="s">
        <v>204</v>
      </c>
      <c r="AU380" s="255" t="s">
        <v>82</v>
      </c>
      <c r="AY380" s="17" t="s">
        <v>135</v>
      </c>
      <c r="BE380" s="256">
        <f>IF(N380="základní",J380,0)</f>
        <v>0</v>
      </c>
      <c r="BF380" s="256">
        <f>IF(N380="snížená",J380,0)</f>
        <v>0</v>
      </c>
      <c r="BG380" s="256">
        <f>IF(N380="zákl. přenesená",J380,0)</f>
        <v>0</v>
      </c>
      <c r="BH380" s="256">
        <f>IF(N380="sníž. přenesená",J380,0)</f>
        <v>0</v>
      </c>
      <c r="BI380" s="256">
        <f>IF(N380="nulová",J380,0)</f>
        <v>0</v>
      </c>
      <c r="BJ380" s="17" t="s">
        <v>80</v>
      </c>
      <c r="BK380" s="256">
        <f>ROUND(I380*H380,2)</f>
        <v>0</v>
      </c>
      <c r="BL380" s="17" t="s">
        <v>208</v>
      </c>
      <c r="BM380" s="255" t="s">
        <v>769</v>
      </c>
    </row>
    <row r="381" spans="1:65" s="2" customFormat="1" ht="16.5" customHeight="1">
      <c r="A381" s="38"/>
      <c r="B381" s="39"/>
      <c r="C381" s="269" t="s">
        <v>770</v>
      </c>
      <c r="D381" s="269" t="s">
        <v>204</v>
      </c>
      <c r="E381" s="270" t="s">
        <v>771</v>
      </c>
      <c r="F381" s="271" t="s">
        <v>772</v>
      </c>
      <c r="G381" s="272" t="s">
        <v>141</v>
      </c>
      <c r="H381" s="273">
        <v>4</v>
      </c>
      <c r="I381" s="274"/>
      <c r="J381" s="275">
        <f>ROUND(I381*H381,2)</f>
        <v>0</v>
      </c>
      <c r="K381" s="276"/>
      <c r="L381" s="277"/>
      <c r="M381" s="278" t="s">
        <v>1</v>
      </c>
      <c r="N381" s="279" t="s">
        <v>40</v>
      </c>
      <c r="O381" s="91"/>
      <c r="P381" s="253">
        <f>O381*H381</f>
        <v>0</v>
      </c>
      <c r="Q381" s="253">
        <v>0.099</v>
      </c>
      <c r="R381" s="253">
        <f>Q381*H381</f>
        <v>0.396</v>
      </c>
      <c r="S381" s="253">
        <v>0</v>
      </c>
      <c r="T381" s="254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55" t="s">
        <v>281</v>
      </c>
      <c r="AT381" s="255" t="s">
        <v>204</v>
      </c>
      <c r="AU381" s="255" t="s">
        <v>82</v>
      </c>
      <c r="AY381" s="17" t="s">
        <v>135</v>
      </c>
      <c r="BE381" s="256">
        <f>IF(N381="základní",J381,0)</f>
        <v>0</v>
      </c>
      <c r="BF381" s="256">
        <f>IF(N381="snížená",J381,0)</f>
        <v>0</v>
      </c>
      <c r="BG381" s="256">
        <f>IF(N381="zákl. přenesená",J381,0)</f>
        <v>0</v>
      </c>
      <c r="BH381" s="256">
        <f>IF(N381="sníž. přenesená",J381,0)</f>
        <v>0</v>
      </c>
      <c r="BI381" s="256">
        <f>IF(N381="nulová",J381,0)</f>
        <v>0</v>
      </c>
      <c r="BJ381" s="17" t="s">
        <v>80</v>
      </c>
      <c r="BK381" s="256">
        <f>ROUND(I381*H381,2)</f>
        <v>0</v>
      </c>
      <c r="BL381" s="17" t="s">
        <v>208</v>
      </c>
      <c r="BM381" s="255" t="s">
        <v>773</v>
      </c>
    </row>
    <row r="382" spans="1:65" s="2" customFormat="1" ht="16.5" customHeight="1">
      <c r="A382" s="38"/>
      <c r="B382" s="39"/>
      <c r="C382" s="269" t="s">
        <v>774</v>
      </c>
      <c r="D382" s="269" t="s">
        <v>204</v>
      </c>
      <c r="E382" s="270" t="s">
        <v>775</v>
      </c>
      <c r="F382" s="271" t="s">
        <v>776</v>
      </c>
      <c r="G382" s="272" t="s">
        <v>744</v>
      </c>
      <c r="H382" s="273">
        <v>190.104</v>
      </c>
      <c r="I382" s="274"/>
      <c r="J382" s="275">
        <f>ROUND(I382*H382,2)</f>
        <v>0</v>
      </c>
      <c r="K382" s="276"/>
      <c r="L382" s="277"/>
      <c r="M382" s="278" t="s">
        <v>1</v>
      </c>
      <c r="N382" s="279" t="s">
        <v>40</v>
      </c>
      <c r="O382" s="91"/>
      <c r="P382" s="253">
        <f>O382*H382</f>
        <v>0</v>
      </c>
      <c r="Q382" s="253">
        <v>0.001</v>
      </c>
      <c r="R382" s="253">
        <f>Q382*H382</f>
        <v>0.19010400000000002</v>
      </c>
      <c r="S382" s="253">
        <v>0</v>
      </c>
      <c r="T382" s="254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55" t="s">
        <v>281</v>
      </c>
      <c r="AT382" s="255" t="s">
        <v>204</v>
      </c>
      <c r="AU382" s="255" t="s">
        <v>82</v>
      </c>
      <c r="AY382" s="17" t="s">
        <v>135</v>
      </c>
      <c r="BE382" s="256">
        <f>IF(N382="základní",J382,0)</f>
        <v>0</v>
      </c>
      <c r="BF382" s="256">
        <f>IF(N382="snížená",J382,0)</f>
        <v>0</v>
      </c>
      <c r="BG382" s="256">
        <f>IF(N382="zákl. přenesená",J382,0)</f>
        <v>0</v>
      </c>
      <c r="BH382" s="256">
        <f>IF(N382="sníž. přenesená",J382,0)</f>
        <v>0</v>
      </c>
      <c r="BI382" s="256">
        <f>IF(N382="nulová",J382,0)</f>
        <v>0</v>
      </c>
      <c r="BJ382" s="17" t="s">
        <v>80</v>
      </c>
      <c r="BK382" s="256">
        <f>ROUND(I382*H382,2)</f>
        <v>0</v>
      </c>
      <c r="BL382" s="17" t="s">
        <v>208</v>
      </c>
      <c r="BM382" s="255" t="s">
        <v>777</v>
      </c>
    </row>
    <row r="383" spans="1:51" s="13" customFormat="1" ht="12">
      <c r="A383" s="13"/>
      <c r="B383" s="257"/>
      <c r="C383" s="258"/>
      <c r="D383" s="259" t="s">
        <v>151</v>
      </c>
      <c r="E383" s="260" t="s">
        <v>1</v>
      </c>
      <c r="F383" s="261" t="s">
        <v>778</v>
      </c>
      <c r="G383" s="258"/>
      <c r="H383" s="262">
        <v>190.104</v>
      </c>
      <c r="I383" s="263"/>
      <c r="J383" s="258"/>
      <c r="K383" s="258"/>
      <c r="L383" s="264"/>
      <c r="M383" s="265"/>
      <c r="N383" s="266"/>
      <c r="O383" s="266"/>
      <c r="P383" s="266"/>
      <c r="Q383" s="266"/>
      <c r="R383" s="266"/>
      <c r="S383" s="266"/>
      <c r="T383" s="26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8" t="s">
        <v>151</v>
      </c>
      <c r="AU383" s="268" t="s">
        <v>82</v>
      </c>
      <c r="AV383" s="13" t="s">
        <v>82</v>
      </c>
      <c r="AW383" s="13" t="s">
        <v>32</v>
      </c>
      <c r="AX383" s="13" t="s">
        <v>80</v>
      </c>
      <c r="AY383" s="268" t="s">
        <v>135</v>
      </c>
    </row>
    <row r="384" spans="1:65" s="2" customFormat="1" ht="16.5" customHeight="1">
      <c r="A384" s="38"/>
      <c r="B384" s="39"/>
      <c r="C384" s="269" t="s">
        <v>779</v>
      </c>
      <c r="D384" s="269" t="s">
        <v>204</v>
      </c>
      <c r="E384" s="270" t="s">
        <v>780</v>
      </c>
      <c r="F384" s="271" t="s">
        <v>781</v>
      </c>
      <c r="G384" s="272" t="s">
        <v>141</v>
      </c>
      <c r="H384" s="273">
        <v>21</v>
      </c>
      <c r="I384" s="274"/>
      <c r="J384" s="275">
        <f>ROUND(I384*H384,2)</f>
        <v>0</v>
      </c>
      <c r="K384" s="276"/>
      <c r="L384" s="277"/>
      <c r="M384" s="278" t="s">
        <v>1</v>
      </c>
      <c r="N384" s="279" t="s">
        <v>40</v>
      </c>
      <c r="O384" s="91"/>
      <c r="P384" s="253">
        <f>O384*H384</f>
        <v>0</v>
      </c>
      <c r="Q384" s="253">
        <v>0.0031</v>
      </c>
      <c r="R384" s="253">
        <f>Q384*H384</f>
        <v>0.06509999999999999</v>
      </c>
      <c r="S384" s="253">
        <v>0</v>
      </c>
      <c r="T384" s="254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55" t="s">
        <v>281</v>
      </c>
      <c r="AT384" s="255" t="s">
        <v>204</v>
      </c>
      <c r="AU384" s="255" t="s">
        <v>82</v>
      </c>
      <c r="AY384" s="17" t="s">
        <v>135</v>
      </c>
      <c r="BE384" s="256">
        <f>IF(N384="základní",J384,0)</f>
        <v>0</v>
      </c>
      <c r="BF384" s="256">
        <f>IF(N384="snížená",J384,0)</f>
        <v>0</v>
      </c>
      <c r="BG384" s="256">
        <f>IF(N384="zákl. přenesená",J384,0)</f>
        <v>0</v>
      </c>
      <c r="BH384" s="256">
        <f>IF(N384="sníž. přenesená",J384,0)</f>
        <v>0</v>
      </c>
      <c r="BI384" s="256">
        <f>IF(N384="nulová",J384,0)</f>
        <v>0</v>
      </c>
      <c r="BJ384" s="17" t="s">
        <v>80</v>
      </c>
      <c r="BK384" s="256">
        <f>ROUND(I384*H384,2)</f>
        <v>0</v>
      </c>
      <c r="BL384" s="17" t="s">
        <v>208</v>
      </c>
      <c r="BM384" s="255" t="s">
        <v>782</v>
      </c>
    </row>
    <row r="385" spans="1:65" s="2" customFormat="1" ht="16.5" customHeight="1">
      <c r="A385" s="38"/>
      <c r="B385" s="39"/>
      <c r="C385" s="269" t="s">
        <v>783</v>
      </c>
      <c r="D385" s="269" t="s">
        <v>204</v>
      </c>
      <c r="E385" s="270" t="s">
        <v>784</v>
      </c>
      <c r="F385" s="271" t="s">
        <v>785</v>
      </c>
      <c r="G385" s="272" t="s">
        <v>141</v>
      </c>
      <c r="H385" s="273">
        <v>8</v>
      </c>
      <c r="I385" s="274"/>
      <c r="J385" s="275">
        <f>ROUND(I385*H385,2)</f>
        <v>0</v>
      </c>
      <c r="K385" s="276"/>
      <c r="L385" s="277"/>
      <c r="M385" s="278" t="s">
        <v>1</v>
      </c>
      <c r="N385" s="279" t="s">
        <v>40</v>
      </c>
      <c r="O385" s="91"/>
      <c r="P385" s="253">
        <f>O385*H385</f>
        <v>0</v>
      </c>
      <c r="Q385" s="253">
        <v>0.0031</v>
      </c>
      <c r="R385" s="253">
        <f>Q385*H385</f>
        <v>0.0248</v>
      </c>
      <c r="S385" s="253">
        <v>0</v>
      </c>
      <c r="T385" s="254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55" t="s">
        <v>281</v>
      </c>
      <c r="AT385" s="255" t="s">
        <v>204</v>
      </c>
      <c r="AU385" s="255" t="s">
        <v>82</v>
      </c>
      <c r="AY385" s="17" t="s">
        <v>135</v>
      </c>
      <c r="BE385" s="256">
        <f>IF(N385="základní",J385,0)</f>
        <v>0</v>
      </c>
      <c r="BF385" s="256">
        <f>IF(N385="snížená",J385,0)</f>
        <v>0</v>
      </c>
      <c r="BG385" s="256">
        <f>IF(N385="zákl. přenesená",J385,0)</f>
        <v>0</v>
      </c>
      <c r="BH385" s="256">
        <f>IF(N385="sníž. přenesená",J385,0)</f>
        <v>0</v>
      </c>
      <c r="BI385" s="256">
        <f>IF(N385="nulová",J385,0)</f>
        <v>0</v>
      </c>
      <c r="BJ385" s="17" t="s">
        <v>80</v>
      </c>
      <c r="BK385" s="256">
        <f>ROUND(I385*H385,2)</f>
        <v>0</v>
      </c>
      <c r="BL385" s="17" t="s">
        <v>208</v>
      </c>
      <c r="BM385" s="255" t="s">
        <v>786</v>
      </c>
    </row>
    <row r="386" spans="1:65" s="2" customFormat="1" ht="16.5" customHeight="1">
      <c r="A386" s="38"/>
      <c r="B386" s="39"/>
      <c r="C386" s="269" t="s">
        <v>787</v>
      </c>
      <c r="D386" s="269" t="s">
        <v>204</v>
      </c>
      <c r="E386" s="270" t="s">
        <v>788</v>
      </c>
      <c r="F386" s="271" t="s">
        <v>789</v>
      </c>
      <c r="G386" s="272" t="s">
        <v>141</v>
      </c>
      <c r="H386" s="273">
        <v>1</v>
      </c>
      <c r="I386" s="274"/>
      <c r="J386" s="275">
        <f>ROUND(I386*H386,2)</f>
        <v>0</v>
      </c>
      <c r="K386" s="276"/>
      <c r="L386" s="277"/>
      <c r="M386" s="278" t="s">
        <v>1</v>
      </c>
      <c r="N386" s="279" t="s">
        <v>40</v>
      </c>
      <c r="O386" s="91"/>
      <c r="P386" s="253">
        <f>O386*H386</f>
        <v>0</v>
      </c>
      <c r="Q386" s="253">
        <v>0.0031</v>
      </c>
      <c r="R386" s="253">
        <f>Q386*H386</f>
        <v>0.0031</v>
      </c>
      <c r="S386" s="253">
        <v>0</v>
      </c>
      <c r="T386" s="254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55" t="s">
        <v>281</v>
      </c>
      <c r="AT386" s="255" t="s">
        <v>204</v>
      </c>
      <c r="AU386" s="255" t="s">
        <v>82</v>
      </c>
      <c r="AY386" s="17" t="s">
        <v>135</v>
      </c>
      <c r="BE386" s="256">
        <f>IF(N386="základní",J386,0)</f>
        <v>0</v>
      </c>
      <c r="BF386" s="256">
        <f>IF(N386="snížená",J386,0)</f>
        <v>0</v>
      </c>
      <c r="BG386" s="256">
        <f>IF(N386="zákl. přenesená",J386,0)</f>
        <v>0</v>
      </c>
      <c r="BH386" s="256">
        <f>IF(N386="sníž. přenesená",J386,0)</f>
        <v>0</v>
      </c>
      <c r="BI386" s="256">
        <f>IF(N386="nulová",J386,0)</f>
        <v>0</v>
      </c>
      <c r="BJ386" s="17" t="s">
        <v>80</v>
      </c>
      <c r="BK386" s="256">
        <f>ROUND(I386*H386,2)</f>
        <v>0</v>
      </c>
      <c r="BL386" s="17" t="s">
        <v>208</v>
      </c>
      <c r="BM386" s="255" t="s">
        <v>790</v>
      </c>
    </row>
    <row r="387" spans="1:65" s="2" customFormat="1" ht="16.5" customHeight="1">
      <c r="A387" s="38"/>
      <c r="B387" s="39"/>
      <c r="C387" s="243" t="s">
        <v>791</v>
      </c>
      <c r="D387" s="243" t="s">
        <v>138</v>
      </c>
      <c r="E387" s="244" t="s">
        <v>792</v>
      </c>
      <c r="F387" s="245" t="s">
        <v>793</v>
      </c>
      <c r="G387" s="246" t="s">
        <v>744</v>
      </c>
      <c r="H387" s="247">
        <v>249.001</v>
      </c>
      <c r="I387" s="248"/>
      <c r="J387" s="249">
        <f>ROUND(I387*H387,2)</f>
        <v>0</v>
      </c>
      <c r="K387" s="250"/>
      <c r="L387" s="44"/>
      <c r="M387" s="251" t="s">
        <v>1</v>
      </c>
      <c r="N387" s="252" t="s">
        <v>40</v>
      </c>
      <c r="O387" s="91"/>
      <c r="P387" s="253">
        <f>O387*H387</f>
        <v>0</v>
      </c>
      <c r="Q387" s="253">
        <v>0</v>
      </c>
      <c r="R387" s="253">
        <f>Q387*H387</f>
        <v>0</v>
      </c>
      <c r="S387" s="253">
        <v>0.001</v>
      </c>
      <c r="T387" s="254">
        <f>S387*H387</f>
        <v>0.249001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55" t="s">
        <v>208</v>
      </c>
      <c r="AT387" s="255" t="s">
        <v>138</v>
      </c>
      <c r="AU387" s="255" t="s">
        <v>82</v>
      </c>
      <c r="AY387" s="17" t="s">
        <v>135</v>
      </c>
      <c r="BE387" s="256">
        <f>IF(N387="základní",J387,0)</f>
        <v>0</v>
      </c>
      <c r="BF387" s="256">
        <f>IF(N387="snížená",J387,0)</f>
        <v>0</v>
      </c>
      <c r="BG387" s="256">
        <f>IF(N387="zákl. přenesená",J387,0)</f>
        <v>0</v>
      </c>
      <c r="BH387" s="256">
        <f>IF(N387="sníž. přenesená",J387,0)</f>
        <v>0</v>
      </c>
      <c r="BI387" s="256">
        <f>IF(N387="nulová",J387,0)</f>
        <v>0</v>
      </c>
      <c r="BJ387" s="17" t="s">
        <v>80</v>
      </c>
      <c r="BK387" s="256">
        <f>ROUND(I387*H387,2)</f>
        <v>0</v>
      </c>
      <c r="BL387" s="17" t="s">
        <v>208</v>
      </c>
      <c r="BM387" s="255" t="s">
        <v>794</v>
      </c>
    </row>
    <row r="388" spans="1:51" s="13" customFormat="1" ht="12">
      <c r="A388" s="13"/>
      <c r="B388" s="257"/>
      <c r="C388" s="258"/>
      <c r="D388" s="259" t="s">
        <v>151</v>
      </c>
      <c r="E388" s="260" t="s">
        <v>1</v>
      </c>
      <c r="F388" s="261" t="s">
        <v>795</v>
      </c>
      <c r="G388" s="258"/>
      <c r="H388" s="262">
        <v>63.612</v>
      </c>
      <c r="I388" s="263"/>
      <c r="J388" s="258"/>
      <c r="K388" s="258"/>
      <c r="L388" s="264"/>
      <c r="M388" s="265"/>
      <c r="N388" s="266"/>
      <c r="O388" s="266"/>
      <c r="P388" s="266"/>
      <c r="Q388" s="266"/>
      <c r="R388" s="266"/>
      <c r="S388" s="266"/>
      <c r="T388" s="26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8" t="s">
        <v>151</v>
      </c>
      <c r="AU388" s="268" t="s">
        <v>82</v>
      </c>
      <c r="AV388" s="13" t="s">
        <v>82</v>
      </c>
      <c r="AW388" s="13" t="s">
        <v>32</v>
      </c>
      <c r="AX388" s="13" t="s">
        <v>75</v>
      </c>
      <c r="AY388" s="268" t="s">
        <v>135</v>
      </c>
    </row>
    <row r="389" spans="1:51" s="13" customFormat="1" ht="12">
      <c r="A389" s="13"/>
      <c r="B389" s="257"/>
      <c r="C389" s="258"/>
      <c r="D389" s="259" t="s">
        <v>151</v>
      </c>
      <c r="E389" s="260" t="s">
        <v>1</v>
      </c>
      <c r="F389" s="261" t="s">
        <v>796</v>
      </c>
      <c r="G389" s="258"/>
      <c r="H389" s="262">
        <v>29.763</v>
      </c>
      <c r="I389" s="263"/>
      <c r="J389" s="258"/>
      <c r="K389" s="258"/>
      <c r="L389" s="264"/>
      <c r="M389" s="265"/>
      <c r="N389" s="266"/>
      <c r="O389" s="266"/>
      <c r="P389" s="266"/>
      <c r="Q389" s="266"/>
      <c r="R389" s="266"/>
      <c r="S389" s="266"/>
      <c r="T389" s="26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8" t="s">
        <v>151</v>
      </c>
      <c r="AU389" s="268" t="s">
        <v>82</v>
      </c>
      <c r="AV389" s="13" t="s">
        <v>82</v>
      </c>
      <c r="AW389" s="13" t="s">
        <v>32</v>
      </c>
      <c r="AX389" s="13" t="s">
        <v>75</v>
      </c>
      <c r="AY389" s="268" t="s">
        <v>135</v>
      </c>
    </row>
    <row r="390" spans="1:51" s="13" customFormat="1" ht="12">
      <c r="A390" s="13"/>
      <c r="B390" s="257"/>
      <c r="C390" s="258"/>
      <c r="D390" s="259" t="s">
        <v>151</v>
      </c>
      <c r="E390" s="260" t="s">
        <v>1</v>
      </c>
      <c r="F390" s="261" t="s">
        <v>797</v>
      </c>
      <c r="G390" s="258"/>
      <c r="H390" s="262">
        <v>123.84</v>
      </c>
      <c r="I390" s="263"/>
      <c r="J390" s="258"/>
      <c r="K390" s="258"/>
      <c r="L390" s="264"/>
      <c r="M390" s="265"/>
      <c r="N390" s="266"/>
      <c r="O390" s="266"/>
      <c r="P390" s="266"/>
      <c r="Q390" s="266"/>
      <c r="R390" s="266"/>
      <c r="S390" s="266"/>
      <c r="T390" s="26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8" t="s">
        <v>151</v>
      </c>
      <c r="AU390" s="268" t="s">
        <v>82</v>
      </c>
      <c r="AV390" s="13" t="s">
        <v>82</v>
      </c>
      <c r="AW390" s="13" t="s">
        <v>32</v>
      </c>
      <c r="AX390" s="13" t="s">
        <v>75</v>
      </c>
      <c r="AY390" s="268" t="s">
        <v>135</v>
      </c>
    </row>
    <row r="391" spans="1:51" s="13" customFormat="1" ht="12">
      <c r="A391" s="13"/>
      <c r="B391" s="257"/>
      <c r="C391" s="258"/>
      <c r="D391" s="259" t="s">
        <v>151</v>
      </c>
      <c r="E391" s="260" t="s">
        <v>1</v>
      </c>
      <c r="F391" s="261" t="s">
        <v>798</v>
      </c>
      <c r="G391" s="258"/>
      <c r="H391" s="262">
        <v>31.786</v>
      </c>
      <c r="I391" s="263"/>
      <c r="J391" s="258"/>
      <c r="K391" s="258"/>
      <c r="L391" s="264"/>
      <c r="M391" s="265"/>
      <c r="N391" s="266"/>
      <c r="O391" s="266"/>
      <c r="P391" s="266"/>
      <c r="Q391" s="266"/>
      <c r="R391" s="266"/>
      <c r="S391" s="266"/>
      <c r="T391" s="26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8" t="s">
        <v>151</v>
      </c>
      <c r="AU391" s="268" t="s">
        <v>82</v>
      </c>
      <c r="AV391" s="13" t="s">
        <v>82</v>
      </c>
      <c r="AW391" s="13" t="s">
        <v>32</v>
      </c>
      <c r="AX391" s="13" t="s">
        <v>75</v>
      </c>
      <c r="AY391" s="268" t="s">
        <v>135</v>
      </c>
    </row>
    <row r="392" spans="1:51" s="15" customFormat="1" ht="12">
      <c r="A392" s="15"/>
      <c r="B392" s="294"/>
      <c r="C392" s="295"/>
      <c r="D392" s="259" t="s">
        <v>151</v>
      </c>
      <c r="E392" s="296" t="s">
        <v>1</v>
      </c>
      <c r="F392" s="297" t="s">
        <v>501</v>
      </c>
      <c r="G392" s="295"/>
      <c r="H392" s="298">
        <v>249.001</v>
      </c>
      <c r="I392" s="299"/>
      <c r="J392" s="295"/>
      <c r="K392" s="295"/>
      <c r="L392" s="300"/>
      <c r="M392" s="301"/>
      <c r="N392" s="302"/>
      <c r="O392" s="302"/>
      <c r="P392" s="302"/>
      <c r="Q392" s="302"/>
      <c r="R392" s="302"/>
      <c r="S392" s="302"/>
      <c r="T392" s="303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304" t="s">
        <v>151</v>
      </c>
      <c r="AU392" s="304" t="s">
        <v>82</v>
      </c>
      <c r="AV392" s="15" t="s">
        <v>142</v>
      </c>
      <c r="AW392" s="15" t="s">
        <v>32</v>
      </c>
      <c r="AX392" s="15" t="s">
        <v>80</v>
      </c>
      <c r="AY392" s="304" t="s">
        <v>135</v>
      </c>
    </row>
    <row r="393" spans="1:65" s="2" customFormat="1" ht="16.5" customHeight="1">
      <c r="A393" s="38"/>
      <c r="B393" s="39"/>
      <c r="C393" s="243" t="s">
        <v>799</v>
      </c>
      <c r="D393" s="243" t="s">
        <v>138</v>
      </c>
      <c r="E393" s="244" t="s">
        <v>800</v>
      </c>
      <c r="F393" s="245" t="s">
        <v>801</v>
      </c>
      <c r="G393" s="246" t="s">
        <v>744</v>
      </c>
      <c r="H393" s="247">
        <v>793.524</v>
      </c>
      <c r="I393" s="248"/>
      <c r="J393" s="249">
        <f>ROUND(I393*H393,2)</f>
        <v>0</v>
      </c>
      <c r="K393" s="250"/>
      <c r="L393" s="44"/>
      <c r="M393" s="251" t="s">
        <v>1</v>
      </c>
      <c r="N393" s="252" t="s">
        <v>40</v>
      </c>
      <c r="O393" s="91"/>
      <c r="P393" s="253">
        <f>O393*H393</f>
        <v>0</v>
      </c>
      <c r="Q393" s="253">
        <v>0</v>
      </c>
      <c r="R393" s="253">
        <f>Q393*H393</f>
        <v>0</v>
      </c>
      <c r="S393" s="253">
        <v>0.001</v>
      </c>
      <c r="T393" s="254">
        <f>S393*H393</f>
        <v>0.793524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55" t="s">
        <v>208</v>
      </c>
      <c r="AT393" s="255" t="s">
        <v>138</v>
      </c>
      <c r="AU393" s="255" t="s">
        <v>82</v>
      </c>
      <c r="AY393" s="17" t="s">
        <v>135</v>
      </c>
      <c r="BE393" s="256">
        <f>IF(N393="základní",J393,0)</f>
        <v>0</v>
      </c>
      <c r="BF393" s="256">
        <f>IF(N393="snížená",J393,0)</f>
        <v>0</v>
      </c>
      <c r="BG393" s="256">
        <f>IF(N393="zákl. přenesená",J393,0)</f>
        <v>0</v>
      </c>
      <c r="BH393" s="256">
        <f>IF(N393="sníž. přenesená",J393,0)</f>
        <v>0</v>
      </c>
      <c r="BI393" s="256">
        <f>IF(N393="nulová",J393,0)</f>
        <v>0</v>
      </c>
      <c r="BJ393" s="17" t="s">
        <v>80</v>
      </c>
      <c r="BK393" s="256">
        <f>ROUND(I393*H393,2)</f>
        <v>0</v>
      </c>
      <c r="BL393" s="17" t="s">
        <v>208</v>
      </c>
      <c r="BM393" s="255" t="s">
        <v>802</v>
      </c>
    </row>
    <row r="394" spans="1:51" s="13" customFormat="1" ht="12">
      <c r="A394" s="13"/>
      <c r="B394" s="257"/>
      <c r="C394" s="258"/>
      <c r="D394" s="259" t="s">
        <v>151</v>
      </c>
      <c r="E394" s="260" t="s">
        <v>1</v>
      </c>
      <c r="F394" s="261" t="s">
        <v>803</v>
      </c>
      <c r="G394" s="258"/>
      <c r="H394" s="262">
        <v>428.34</v>
      </c>
      <c r="I394" s="263"/>
      <c r="J394" s="258"/>
      <c r="K394" s="258"/>
      <c r="L394" s="264"/>
      <c r="M394" s="265"/>
      <c r="N394" s="266"/>
      <c r="O394" s="266"/>
      <c r="P394" s="266"/>
      <c r="Q394" s="266"/>
      <c r="R394" s="266"/>
      <c r="S394" s="266"/>
      <c r="T394" s="26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8" t="s">
        <v>151</v>
      </c>
      <c r="AU394" s="268" t="s">
        <v>82</v>
      </c>
      <c r="AV394" s="13" t="s">
        <v>82</v>
      </c>
      <c r="AW394" s="13" t="s">
        <v>32</v>
      </c>
      <c r="AX394" s="13" t="s">
        <v>75</v>
      </c>
      <c r="AY394" s="268" t="s">
        <v>135</v>
      </c>
    </row>
    <row r="395" spans="1:51" s="13" customFormat="1" ht="12">
      <c r="A395" s="13"/>
      <c r="B395" s="257"/>
      <c r="C395" s="258"/>
      <c r="D395" s="259" t="s">
        <v>151</v>
      </c>
      <c r="E395" s="260" t="s">
        <v>1</v>
      </c>
      <c r="F395" s="261" t="s">
        <v>804</v>
      </c>
      <c r="G395" s="258"/>
      <c r="H395" s="262">
        <v>169.344</v>
      </c>
      <c r="I395" s="263"/>
      <c r="J395" s="258"/>
      <c r="K395" s="258"/>
      <c r="L395" s="264"/>
      <c r="M395" s="265"/>
      <c r="N395" s="266"/>
      <c r="O395" s="266"/>
      <c r="P395" s="266"/>
      <c r="Q395" s="266"/>
      <c r="R395" s="266"/>
      <c r="S395" s="266"/>
      <c r="T395" s="26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8" t="s">
        <v>151</v>
      </c>
      <c r="AU395" s="268" t="s">
        <v>82</v>
      </c>
      <c r="AV395" s="13" t="s">
        <v>82</v>
      </c>
      <c r="AW395" s="13" t="s">
        <v>32</v>
      </c>
      <c r="AX395" s="13" t="s">
        <v>75</v>
      </c>
      <c r="AY395" s="268" t="s">
        <v>135</v>
      </c>
    </row>
    <row r="396" spans="1:51" s="13" customFormat="1" ht="12">
      <c r="A396" s="13"/>
      <c r="B396" s="257"/>
      <c r="C396" s="258"/>
      <c r="D396" s="259" t="s">
        <v>151</v>
      </c>
      <c r="E396" s="260" t="s">
        <v>1</v>
      </c>
      <c r="F396" s="261" t="s">
        <v>805</v>
      </c>
      <c r="G396" s="258"/>
      <c r="H396" s="262">
        <v>82.44</v>
      </c>
      <c r="I396" s="263"/>
      <c r="J396" s="258"/>
      <c r="K396" s="258"/>
      <c r="L396" s="264"/>
      <c r="M396" s="265"/>
      <c r="N396" s="266"/>
      <c r="O396" s="266"/>
      <c r="P396" s="266"/>
      <c r="Q396" s="266"/>
      <c r="R396" s="266"/>
      <c r="S396" s="266"/>
      <c r="T396" s="26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8" t="s">
        <v>151</v>
      </c>
      <c r="AU396" s="268" t="s">
        <v>82</v>
      </c>
      <c r="AV396" s="13" t="s">
        <v>82</v>
      </c>
      <c r="AW396" s="13" t="s">
        <v>32</v>
      </c>
      <c r="AX396" s="13" t="s">
        <v>75</v>
      </c>
      <c r="AY396" s="268" t="s">
        <v>135</v>
      </c>
    </row>
    <row r="397" spans="1:51" s="13" customFormat="1" ht="12">
      <c r="A397" s="13"/>
      <c r="B397" s="257"/>
      <c r="C397" s="258"/>
      <c r="D397" s="259" t="s">
        <v>151</v>
      </c>
      <c r="E397" s="260" t="s">
        <v>1</v>
      </c>
      <c r="F397" s="261" t="s">
        <v>806</v>
      </c>
      <c r="G397" s="258"/>
      <c r="H397" s="262">
        <v>113.4</v>
      </c>
      <c r="I397" s="263"/>
      <c r="J397" s="258"/>
      <c r="K397" s="258"/>
      <c r="L397" s="264"/>
      <c r="M397" s="265"/>
      <c r="N397" s="266"/>
      <c r="O397" s="266"/>
      <c r="P397" s="266"/>
      <c r="Q397" s="266"/>
      <c r="R397" s="266"/>
      <c r="S397" s="266"/>
      <c r="T397" s="26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8" t="s">
        <v>151</v>
      </c>
      <c r="AU397" s="268" t="s">
        <v>82</v>
      </c>
      <c r="AV397" s="13" t="s">
        <v>82</v>
      </c>
      <c r="AW397" s="13" t="s">
        <v>32</v>
      </c>
      <c r="AX397" s="13" t="s">
        <v>75</v>
      </c>
      <c r="AY397" s="268" t="s">
        <v>135</v>
      </c>
    </row>
    <row r="398" spans="1:51" s="14" customFormat="1" ht="12">
      <c r="A398" s="14"/>
      <c r="B398" s="283"/>
      <c r="C398" s="284"/>
      <c r="D398" s="259" t="s">
        <v>151</v>
      </c>
      <c r="E398" s="285" t="s">
        <v>1</v>
      </c>
      <c r="F398" s="286" t="s">
        <v>499</v>
      </c>
      <c r="G398" s="284"/>
      <c r="H398" s="287">
        <v>793.524</v>
      </c>
      <c r="I398" s="288"/>
      <c r="J398" s="284"/>
      <c r="K398" s="284"/>
      <c r="L398" s="289"/>
      <c r="M398" s="290"/>
      <c r="N398" s="291"/>
      <c r="O398" s="291"/>
      <c r="P398" s="291"/>
      <c r="Q398" s="291"/>
      <c r="R398" s="291"/>
      <c r="S398" s="291"/>
      <c r="T398" s="29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93" t="s">
        <v>151</v>
      </c>
      <c r="AU398" s="293" t="s">
        <v>82</v>
      </c>
      <c r="AV398" s="14" t="s">
        <v>136</v>
      </c>
      <c r="AW398" s="14" t="s">
        <v>32</v>
      </c>
      <c r="AX398" s="14" t="s">
        <v>80</v>
      </c>
      <c r="AY398" s="293" t="s">
        <v>135</v>
      </c>
    </row>
    <row r="399" spans="1:65" s="2" customFormat="1" ht="16.5" customHeight="1">
      <c r="A399" s="38"/>
      <c r="B399" s="39"/>
      <c r="C399" s="243" t="s">
        <v>807</v>
      </c>
      <c r="D399" s="243" t="s">
        <v>138</v>
      </c>
      <c r="E399" s="244" t="s">
        <v>808</v>
      </c>
      <c r="F399" s="245" t="s">
        <v>809</v>
      </c>
      <c r="G399" s="246" t="s">
        <v>322</v>
      </c>
      <c r="H399" s="247">
        <v>16</v>
      </c>
      <c r="I399" s="248"/>
      <c r="J399" s="249">
        <f>ROUND(I399*H399,2)</f>
        <v>0</v>
      </c>
      <c r="K399" s="250"/>
      <c r="L399" s="44"/>
      <c r="M399" s="251" t="s">
        <v>1</v>
      </c>
      <c r="N399" s="252" t="s">
        <v>40</v>
      </c>
      <c r="O399" s="91"/>
      <c r="P399" s="253">
        <f>O399*H399</f>
        <v>0</v>
      </c>
      <c r="Q399" s="253">
        <v>0</v>
      </c>
      <c r="R399" s="253">
        <f>Q399*H399</f>
        <v>0</v>
      </c>
      <c r="S399" s="253">
        <v>0</v>
      </c>
      <c r="T399" s="254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55" t="s">
        <v>208</v>
      </c>
      <c r="AT399" s="255" t="s">
        <v>138</v>
      </c>
      <c r="AU399" s="255" t="s">
        <v>82</v>
      </c>
      <c r="AY399" s="17" t="s">
        <v>135</v>
      </c>
      <c r="BE399" s="256">
        <f>IF(N399="základní",J399,0)</f>
        <v>0</v>
      </c>
      <c r="BF399" s="256">
        <f>IF(N399="snížená",J399,0)</f>
        <v>0</v>
      </c>
      <c r="BG399" s="256">
        <f>IF(N399="zákl. přenesená",J399,0)</f>
        <v>0</v>
      </c>
      <c r="BH399" s="256">
        <f>IF(N399="sníž. přenesená",J399,0)</f>
        <v>0</v>
      </c>
      <c r="BI399" s="256">
        <f>IF(N399="nulová",J399,0)</f>
        <v>0</v>
      </c>
      <c r="BJ399" s="17" t="s">
        <v>80</v>
      </c>
      <c r="BK399" s="256">
        <f>ROUND(I399*H399,2)</f>
        <v>0</v>
      </c>
      <c r="BL399" s="17" t="s">
        <v>208</v>
      </c>
      <c r="BM399" s="255" t="s">
        <v>810</v>
      </c>
    </row>
    <row r="400" spans="1:47" s="2" customFormat="1" ht="12">
      <c r="A400" s="38"/>
      <c r="B400" s="39"/>
      <c r="C400" s="40"/>
      <c r="D400" s="259" t="s">
        <v>324</v>
      </c>
      <c r="E400" s="40"/>
      <c r="F400" s="280" t="s">
        <v>811</v>
      </c>
      <c r="G400" s="40"/>
      <c r="H400" s="40"/>
      <c r="I400" s="138"/>
      <c r="J400" s="40"/>
      <c r="K400" s="40"/>
      <c r="L400" s="44"/>
      <c r="M400" s="281"/>
      <c r="N400" s="282"/>
      <c r="O400" s="91"/>
      <c r="P400" s="91"/>
      <c r="Q400" s="91"/>
      <c r="R400" s="91"/>
      <c r="S400" s="91"/>
      <c r="T400" s="92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324</v>
      </c>
      <c r="AU400" s="17" t="s">
        <v>82</v>
      </c>
    </row>
    <row r="401" spans="1:51" s="13" customFormat="1" ht="12">
      <c r="A401" s="13"/>
      <c r="B401" s="257"/>
      <c r="C401" s="258"/>
      <c r="D401" s="259" t="s">
        <v>151</v>
      </c>
      <c r="E401" s="260" t="s">
        <v>1</v>
      </c>
      <c r="F401" s="261" t="s">
        <v>326</v>
      </c>
      <c r="G401" s="258"/>
      <c r="H401" s="262">
        <v>16</v>
      </c>
      <c r="I401" s="263"/>
      <c r="J401" s="258"/>
      <c r="K401" s="258"/>
      <c r="L401" s="264"/>
      <c r="M401" s="265"/>
      <c r="N401" s="266"/>
      <c r="O401" s="266"/>
      <c r="P401" s="266"/>
      <c r="Q401" s="266"/>
      <c r="R401" s="266"/>
      <c r="S401" s="266"/>
      <c r="T401" s="26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8" t="s">
        <v>151</v>
      </c>
      <c r="AU401" s="268" t="s">
        <v>82</v>
      </c>
      <c r="AV401" s="13" t="s">
        <v>82</v>
      </c>
      <c r="AW401" s="13" t="s">
        <v>32</v>
      </c>
      <c r="AX401" s="13" t="s">
        <v>80</v>
      </c>
      <c r="AY401" s="268" t="s">
        <v>135</v>
      </c>
    </row>
    <row r="402" spans="1:65" s="2" customFormat="1" ht="16.5" customHeight="1">
      <c r="A402" s="38"/>
      <c r="B402" s="39"/>
      <c r="C402" s="269" t="s">
        <v>812</v>
      </c>
      <c r="D402" s="269" t="s">
        <v>204</v>
      </c>
      <c r="E402" s="270" t="s">
        <v>813</v>
      </c>
      <c r="F402" s="271" t="s">
        <v>814</v>
      </c>
      <c r="G402" s="272" t="s">
        <v>474</v>
      </c>
      <c r="H402" s="273">
        <v>1</v>
      </c>
      <c r="I402" s="274"/>
      <c r="J402" s="275">
        <f>ROUND(I402*H402,2)</f>
        <v>0</v>
      </c>
      <c r="K402" s="276"/>
      <c r="L402" s="277"/>
      <c r="M402" s="278" t="s">
        <v>1</v>
      </c>
      <c r="N402" s="279" t="s">
        <v>40</v>
      </c>
      <c r="O402" s="91"/>
      <c r="P402" s="253">
        <f>O402*H402</f>
        <v>0</v>
      </c>
      <c r="Q402" s="253">
        <v>0</v>
      </c>
      <c r="R402" s="253">
        <f>Q402*H402</f>
        <v>0</v>
      </c>
      <c r="S402" s="253">
        <v>0</v>
      </c>
      <c r="T402" s="254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55" t="s">
        <v>281</v>
      </c>
      <c r="AT402" s="255" t="s">
        <v>204</v>
      </c>
      <c r="AU402" s="255" t="s">
        <v>82</v>
      </c>
      <c r="AY402" s="17" t="s">
        <v>135</v>
      </c>
      <c r="BE402" s="256">
        <f>IF(N402="základní",J402,0)</f>
        <v>0</v>
      </c>
      <c r="BF402" s="256">
        <f>IF(N402="snížená",J402,0)</f>
        <v>0</v>
      </c>
      <c r="BG402" s="256">
        <f>IF(N402="zákl. přenesená",J402,0)</f>
        <v>0</v>
      </c>
      <c r="BH402" s="256">
        <f>IF(N402="sníž. přenesená",J402,0)</f>
        <v>0</v>
      </c>
      <c r="BI402" s="256">
        <f>IF(N402="nulová",J402,0)</f>
        <v>0</v>
      </c>
      <c r="BJ402" s="17" t="s">
        <v>80</v>
      </c>
      <c r="BK402" s="256">
        <f>ROUND(I402*H402,2)</f>
        <v>0</v>
      </c>
      <c r="BL402" s="17" t="s">
        <v>208</v>
      </c>
      <c r="BM402" s="255" t="s">
        <v>815</v>
      </c>
    </row>
    <row r="403" spans="1:65" s="2" customFormat="1" ht="16.5" customHeight="1">
      <c r="A403" s="38"/>
      <c r="B403" s="39"/>
      <c r="C403" s="243" t="s">
        <v>816</v>
      </c>
      <c r="D403" s="243" t="s">
        <v>138</v>
      </c>
      <c r="E403" s="244" t="s">
        <v>817</v>
      </c>
      <c r="F403" s="245" t="s">
        <v>818</v>
      </c>
      <c r="G403" s="246" t="s">
        <v>332</v>
      </c>
      <c r="H403" s="247">
        <v>2.75</v>
      </c>
      <c r="I403" s="248"/>
      <c r="J403" s="249">
        <f>ROUND(I403*H403,2)</f>
        <v>0</v>
      </c>
      <c r="K403" s="250"/>
      <c r="L403" s="44"/>
      <c r="M403" s="251" t="s">
        <v>1</v>
      </c>
      <c r="N403" s="252" t="s">
        <v>40</v>
      </c>
      <c r="O403" s="91"/>
      <c r="P403" s="253">
        <f>O403*H403</f>
        <v>0</v>
      </c>
      <c r="Q403" s="253">
        <v>0</v>
      </c>
      <c r="R403" s="253">
        <f>Q403*H403</f>
        <v>0</v>
      </c>
      <c r="S403" s="253">
        <v>0</v>
      </c>
      <c r="T403" s="254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55" t="s">
        <v>208</v>
      </c>
      <c r="AT403" s="255" t="s">
        <v>138</v>
      </c>
      <c r="AU403" s="255" t="s">
        <v>82</v>
      </c>
      <c r="AY403" s="17" t="s">
        <v>135</v>
      </c>
      <c r="BE403" s="256">
        <f>IF(N403="základní",J403,0)</f>
        <v>0</v>
      </c>
      <c r="BF403" s="256">
        <f>IF(N403="snížená",J403,0)</f>
        <v>0</v>
      </c>
      <c r="BG403" s="256">
        <f>IF(N403="zákl. přenesená",J403,0)</f>
        <v>0</v>
      </c>
      <c r="BH403" s="256">
        <f>IF(N403="sníž. přenesená",J403,0)</f>
        <v>0</v>
      </c>
      <c r="BI403" s="256">
        <f>IF(N403="nulová",J403,0)</f>
        <v>0</v>
      </c>
      <c r="BJ403" s="17" t="s">
        <v>80</v>
      </c>
      <c r="BK403" s="256">
        <f>ROUND(I403*H403,2)</f>
        <v>0</v>
      </c>
      <c r="BL403" s="17" t="s">
        <v>208</v>
      </c>
      <c r="BM403" s="255" t="s">
        <v>819</v>
      </c>
    </row>
    <row r="404" spans="1:65" s="2" customFormat="1" ht="16.5" customHeight="1">
      <c r="A404" s="38"/>
      <c r="B404" s="39"/>
      <c r="C404" s="243" t="s">
        <v>820</v>
      </c>
      <c r="D404" s="243" t="s">
        <v>138</v>
      </c>
      <c r="E404" s="244" t="s">
        <v>821</v>
      </c>
      <c r="F404" s="245" t="s">
        <v>822</v>
      </c>
      <c r="G404" s="246" t="s">
        <v>332</v>
      </c>
      <c r="H404" s="247">
        <v>2.75</v>
      </c>
      <c r="I404" s="248"/>
      <c r="J404" s="249">
        <f>ROUND(I404*H404,2)</f>
        <v>0</v>
      </c>
      <c r="K404" s="250"/>
      <c r="L404" s="44"/>
      <c r="M404" s="251" t="s">
        <v>1</v>
      </c>
      <c r="N404" s="252" t="s">
        <v>40</v>
      </c>
      <c r="O404" s="91"/>
      <c r="P404" s="253">
        <f>O404*H404</f>
        <v>0</v>
      </c>
      <c r="Q404" s="253">
        <v>0</v>
      </c>
      <c r="R404" s="253">
        <f>Q404*H404</f>
        <v>0</v>
      </c>
      <c r="S404" s="253">
        <v>0</v>
      </c>
      <c r="T404" s="254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55" t="s">
        <v>208</v>
      </c>
      <c r="AT404" s="255" t="s">
        <v>138</v>
      </c>
      <c r="AU404" s="255" t="s">
        <v>82</v>
      </c>
      <c r="AY404" s="17" t="s">
        <v>135</v>
      </c>
      <c r="BE404" s="256">
        <f>IF(N404="základní",J404,0)</f>
        <v>0</v>
      </c>
      <c r="BF404" s="256">
        <f>IF(N404="snížená",J404,0)</f>
        <v>0</v>
      </c>
      <c r="BG404" s="256">
        <f>IF(N404="zákl. přenesená",J404,0)</f>
        <v>0</v>
      </c>
      <c r="BH404" s="256">
        <f>IF(N404="sníž. přenesená",J404,0)</f>
        <v>0</v>
      </c>
      <c r="BI404" s="256">
        <f>IF(N404="nulová",J404,0)</f>
        <v>0</v>
      </c>
      <c r="BJ404" s="17" t="s">
        <v>80</v>
      </c>
      <c r="BK404" s="256">
        <f>ROUND(I404*H404,2)</f>
        <v>0</v>
      </c>
      <c r="BL404" s="17" t="s">
        <v>208</v>
      </c>
      <c r="BM404" s="255" t="s">
        <v>823</v>
      </c>
    </row>
    <row r="405" spans="1:65" s="2" customFormat="1" ht="16.5" customHeight="1">
      <c r="A405" s="38"/>
      <c r="B405" s="39"/>
      <c r="C405" s="243" t="s">
        <v>824</v>
      </c>
      <c r="D405" s="243" t="s">
        <v>138</v>
      </c>
      <c r="E405" s="244" t="s">
        <v>825</v>
      </c>
      <c r="F405" s="245" t="s">
        <v>826</v>
      </c>
      <c r="G405" s="246" t="s">
        <v>332</v>
      </c>
      <c r="H405" s="247">
        <v>5.5</v>
      </c>
      <c r="I405" s="248"/>
      <c r="J405" s="249">
        <f>ROUND(I405*H405,2)</f>
        <v>0</v>
      </c>
      <c r="K405" s="250"/>
      <c r="L405" s="44"/>
      <c r="M405" s="251" t="s">
        <v>1</v>
      </c>
      <c r="N405" s="252" t="s">
        <v>40</v>
      </c>
      <c r="O405" s="91"/>
      <c r="P405" s="253">
        <f>O405*H405</f>
        <v>0</v>
      </c>
      <c r="Q405" s="253">
        <v>0</v>
      </c>
      <c r="R405" s="253">
        <f>Q405*H405</f>
        <v>0</v>
      </c>
      <c r="S405" s="253">
        <v>0</v>
      </c>
      <c r="T405" s="254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55" t="s">
        <v>208</v>
      </c>
      <c r="AT405" s="255" t="s">
        <v>138</v>
      </c>
      <c r="AU405" s="255" t="s">
        <v>82</v>
      </c>
      <c r="AY405" s="17" t="s">
        <v>135</v>
      </c>
      <c r="BE405" s="256">
        <f>IF(N405="základní",J405,0)</f>
        <v>0</v>
      </c>
      <c r="BF405" s="256">
        <f>IF(N405="snížená",J405,0)</f>
        <v>0</v>
      </c>
      <c r="BG405" s="256">
        <f>IF(N405="zákl. přenesená",J405,0)</f>
        <v>0</v>
      </c>
      <c r="BH405" s="256">
        <f>IF(N405="sníž. přenesená",J405,0)</f>
        <v>0</v>
      </c>
      <c r="BI405" s="256">
        <f>IF(N405="nulová",J405,0)</f>
        <v>0</v>
      </c>
      <c r="BJ405" s="17" t="s">
        <v>80</v>
      </c>
      <c r="BK405" s="256">
        <f>ROUND(I405*H405,2)</f>
        <v>0</v>
      </c>
      <c r="BL405" s="17" t="s">
        <v>208</v>
      </c>
      <c r="BM405" s="255" t="s">
        <v>827</v>
      </c>
    </row>
    <row r="406" spans="1:51" s="13" customFormat="1" ht="12">
      <c r="A406" s="13"/>
      <c r="B406" s="257"/>
      <c r="C406" s="258"/>
      <c r="D406" s="259" t="s">
        <v>151</v>
      </c>
      <c r="E406" s="258"/>
      <c r="F406" s="261" t="s">
        <v>828</v>
      </c>
      <c r="G406" s="258"/>
      <c r="H406" s="262">
        <v>5.5</v>
      </c>
      <c r="I406" s="263"/>
      <c r="J406" s="258"/>
      <c r="K406" s="258"/>
      <c r="L406" s="264"/>
      <c r="M406" s="265"/>
      <c r="N406" s="266"/>
      <c r="O406" s="266"/>
      <c r="P406" s="266"/>
      <c r="Q406" s="266"/>
      <c r="R406" s="266"/>
      <c r="S406" s="266"/>
      <c r="T406" s="26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8" t="s">
        <v>151</v>
      </c>
      <c r="AU406" s="268" t="s">
        <v>82</v>
      </c>
      <c r="AV406" s="13" t="s">
        <v>82</v>
      </c>
      <c r="AW406" s="13" t="s">
        <v>4</v>
      </c>
      <c r="AX406" s="13" t="s">
        <v>80</v>
      </c>
      <c r="AY406" s="268" t="s">
        <v>135</v>
      </c>
    </row>
    <row r="407" spans="1:63" s="12" customFormat="1" ht="22.8" customHeight="1">
      <c r="A407" s="12"/>
      <c r="B407" s="227"/>
      <c r="C407" s="228"/>
      <c r="D407" s="229" t="s">
        <v>74</v>
      </c>
      <c r="E407" s="241" t="s">
        <v>829</v>
      </c>
      <c r="F407" s="241" t="s">
        <v>830</v>
      </c>
      <c r="G407" s="228"/>
      <c r="H407" s="228"/>
      <c r="I407" s="231"/>
      <c r="J407" s="242">
        <f>BK407</f>
        <v>0</v>
      </c>
      <c r="K407" s="228"/>
      <c r="L407" s="233"/>
      <c r="M407" s="234"/>
      <c r="N407" s="235"/>
      <c r="O407" s="235"/>
      <c r="P407" s="236">
        <f>SUM(P408:P413)</f>
        <v>0</v>
      </c>
      <c r="Q407" s="235"/>
      <c r="R407" s="236">
        <f>SUM(R408:R413)</f>
        <v>4.15332</v>
      </c>
      <c r="S407" s="235"/>
      <c r="T407" s="237">
        <f>SUM(T408:T413)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38" t="s">
        <v>82</v>
      </c>
      <c r="AT407" s="239" t="s">
        <v>74</v>
      </c>
      <c r="AU407" s="239" t="s">
        <v>80</v>
      </c>
      <c r="AY407" s="238" t="s">
        <v>135</v>
      </c>
      <c r="BK407" s="240">
        <f>SUM(BK408:BK413)</f>
        <v>0</v>
      </c>
    </row>
    <row r="408" spans="1:65" s="2" customFormat="1" ht="16.5" customHeight="1">
      <c r="A408" s="38"/>
      <c r="B408" s="39"/>
      <c r="C408" s="243" t="s">
        <v>831</v>
      </c>
      <c r="D408" s="243" t="s">
        <v>138</v>
      </c>
      <c r="E408" s="244" t="s">
        <v>832</v>
      </c>
      <c r="F408" s="245" t="s">
        <v>833</v>
      </c>
      <c r="G408" s="246" t="s">
        <v>149</v>
      </c>
      <c r="H408" s="247">
        <v>298.8</v>
      </c>
      <c r="I408" s="248"/>
      <c r="J408" s="249">
        <f>ROUND(I408*H408,2)</f>
        <v>0</v>
      </c>
      <c r="K408" s="250"/>
      <c r="L408" s="44"/>
      <c r="M408" s="251" t="s">
        <v>1</v>
      </c>
      <c r="N408" s="252" t="s">
        <v>40</v>
      </c>
      <c r="O408" s="91"/>
      <c r="P408" s="253">
        <f>O408*H408</f>
        <v>0</v>
      </c>
      <c r="Q408" s="253">
        <v>0.0003</v>
      </c>
      <c r="R408" s="253">
        <f>Q408*H408</f>
        <v>0.08964</v>
      </c>
      <c r="S408" s="253">
        <v>0</v>
      </c>
      <c r="T408" s="254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55" t="s">
        <v>208</v>
      </c>
      <c r="AT408" s="255" t="s">
        <v>138</v>
      </c>
      <c r="AU408" s="255" t="s">
        <v>82</v>
      </c>
      <c r="AY408" s="17" t="s">
        <v>135</v>
      </c>
      <c r="BE408" s="256">
        <f>IF(N408="základní",J408,0)</f>
        <v>0</v>
      </c>
      <c r="BF408" s="256">
        <f>IF(N408="snížená",J408,0)</f>
        <v>0</v>
      </c>
      <c r="BG408" s="256">
        <f>IF(N408="zákl. přenesená",J408,0)</f>
        <v>0</v>
      </c>
      <c r="BH408" s="256">
        <f>IF(N408="sníž. přenesená",J408,0)</f>
        <v>0</v>
      </c>
      <c r="BI408" s="256">
        <f>IF(N408="nulová",J408,0)</f>
        <v>0</v>
      </c>
      <c r="BJ408" s="17" t="s">
        <v>80</v>
      </c>
      <c r="BK408" s="256">
        <f>ROUND(I408*H408,2)</f>
        <v>0</v>
      </c>
      <c r="BL408" s="17" t="s">
        <v>208</v>
      </c>
      <c r="BM408" s="255" t="s">
        <v>834</v>
      </c>
    </row>
    <row r="409" spans="1:65" s="2" customFormat="1" ht="16.5" customHeight="1">
      <c r="A409" s="38"/>
      <c r="B409" s="39"/>
      <c r="C409" s="243" t="s">
        <v>835</v>
      </c>
      <c r="D409" s="243" t="s">
        <v>138</v>
      </c>
      <c r="E409" s="244" t="s">
        <v>836</v>
      </c>
      <c r="F409" s="245" t="s">
        <v>837</v>
      </c>
      <c r="G409" s="246" t="s">
        <v>149</v>
      </c>
      <c r="H409" s="247">
        <v>298.8</v>
      </c>
      <c r="I409" s="248"/>
      <c r="J409" s="249">
        <f>ROUND(I409*H409,2)</f>
        <v>0</v>
      </c>
      <c r="K409" s="250"/>
      <c r="L409" s="44"/>
      <c r="M409" s="251" t="s">
        <v>1</v>
      </c>
      <c r="N409" s="252" t="s">
        <v>40</v>
      </c>
      <c r="O409" s="91"/>
      <c r="P409" s="253">
        <f>O409*H409</f>
        <v>0</v>
      </c>
      <c r="Q409" s="253">
        <v>0.0136</v>
      </c>
      <c r="R409" s="253">
        <f>Q409*H409</f>
        <v>4.06368</v>
      </c>
      <c r="S409" s="253">
        <v>0</v>
      </c>
      <c r="T409" s="254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55" t="s">
        <v>208</v>
      </c>
      <c r="AT409" s="255" t="s">
        <v>138</v>
      </c>
      <c r="AU409" s="255" t="s">
        <v>82</v>
      </c>
      <c r="AY409" s="17" t="s">
        <v>135</v>
      </c>
      <c r="BE409" s="256">
        <f>IF(N409="základní",J409,0)</f>
        <v>0</v>
      </c>
      <c r="BF409" s="256">
        <f>IF(N409="snížená",J409,0)</f>
        <v>0</v>
      </c>
      <c r="BG409" s="256">
        <f>IF(N409="zákl. přenesená",J409,0)</f>
        <v>0</v>
      </c>
      <c r="BH409" s="256">
        <f>IF(N409="sníž. přenesená",J409,0)</f>
        <v>0</v>
      </c>
      <c r="BI409" s="256">
        <f>IF(N409="nulová",J409,0)</f>
        <v>0</v>
      </c>
      <c r="BJ409" s="17" t="s">
        <v>80</v>
      </c>
      <c r="BK409" s="256">
        <f>ROUND(I409*H409,2)</f>
        <v>0</v>
      </c>
      <c r="BL409" s="17" t="s">
        <v>208</v>
      </c>
      <c r="BM409" s="255" t="s">
        <v>838</v>
      </c>
    </row>
    <row r="410" spans="1:65" s="2" customFormat="1" ht="16.5" customHeight="1">
      <c r="A410" s="38"/>
      <c r="B410" s="39"/>
      <c r="C410" s="243" t="s">
        <v>839</v>
      </c>
      <c r="D410" s="243" t="s">
        <v>138</v>
      </c>
      <c r="E410" s="244" t="s">
        <v>840</v>
      </c>
      <c r="F410" s="245" t="s">
        <v>841</v>
      </c>
      <c r="G410" s="246" t="s">
        <v>332</v>
      </c>
      <c r="H410" s="247">
        <v>4.153</v>
      </c>
      <c r="I410" s="248"/>
      <c r="J410" s="249">
        <f>ROUND(I410*H410,2)</f>
        <v>0</v>
      </c>
      <c r="K410" s="250"/>
      <c r="L410" s="44"/>
      <c r="M410" s="251" t="s">
        <v>1</v>
      </c>
      <c r="N410" s="252" t="s">
        <v>40</v>
      </c>
      <c r="O410" s="91"/>
      <c r="P410" s="253">
        <f>O410*H410</f>
        <v>0</v>
      </c>
      <c r="Q410" s="253">
        <v>0</v>
      </c>
      <c r="R410" s="253">
        <f>Q410*H410</f>
        <v>0</v>
      </c>
      <c r="S410" s="253">
        <v>0</v>
      </c>
      <c r="T410" s="254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55" t="s">
        <v>208</v>
      </c>
      <c r="AT410" s="255" t="s">
        <v>138</v>
      </c>
      <c r="AU410" s="255" t="s">
        <v>82</v>
      </c>
      <c r="AY410" s="17" t="s">
        <v>135</v>
      </c>
      <c r="BE410" s="256">
        <f>IF(N410="základní",J410,0)</f>
        <v>0</v>
      </c>
      <c r="BF410" s="256">
        <f>IF(N410="snížená",J410,0)</f>
        <v>0</v>
      </c>
      <c r="BG410" s="256">
        <f>IF(N410="zákl. přenesená",J410,0)</f>
        <v>0</v>
      </c>
      <c r="BH410" s="256">
        <f>IF(N410="sníž. přenesená",J410,0)</f>
        <v>0</v>
      </c>
      <c r="BI410" s="256">
        <f>IF(N410="nulová",J410,0)</f>
        <v>0</v>
      </c>
      <c r="BJ410" s="17" t="s">
        <v>80</v>
      </c>
      <c r="BK410" s="256">
        <f>ROUND(I410*H410,2)</f>
        <v>0</v>
      </c>
      <c r="BL410" s="17" t="s">
        <v>208</v>
      </c>
      <c r="BM410" s="255" t="s">
        <v>842</v>
      </c>
    </row>
    <row r="411" spans="1:65" s="2" customFormat="1" ht="16.5" customHeight="1">
      <c r="A411" s="38"/>
      <c r="B411" s="39"/>
      <c r="C411" s="243" t="s">
        <v>843</v>
      </c>
      <c r="D411" s="243" t="s">
        <v>138</v>
      </c>
      <c r="E411" s="244" t="s">
        <v>844</v>
      </c>
      <c r="F411" s="245" t="s">
        <v>845</v>
      </c>
      <c r="G411" s="246" t="s">
        <v>332</v>
      </c>
      <c r="H411" s="247">
        <v>4.153</v>
      </c>
      <c r="I411" s="248"/>
      <c r="J411" s="249">
        <f>ROUND(I411*H411,2)</f>
        <v>0</v>
      </c>
      <c r="K411" s="250"/>
      <c r="L411" s="44"/>
      <c r="M411" s="251" t="s">
        <v>1</v>
      </c>
      <c r="N411" s="252" t="s">
        <v>40</v>
      </c>
      <c r="O411" s="91"/>
      <c r="P411" s="253">
        <f>O411*H411</f>
        <v>0</v>
      </c>
      <c r="Q411" s="253">
        <v>0</v>
      </c>
      <c r="R411" s="253">
        <f>Q411*H411</f>
        <v>0</v>
      </c>
      <c r="S411" s="253">
        <v>0</v>
      </c>
      <c r="T411" s="254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55" t="s">
        <v>208</v>
      </c>
      <c r="AT411" s="255" t="s">
        <v>138</v>
      </c>
      <c r="AU411" s="255" t="s">
        <v>82</v>
      </c>
      <c r="AY411" s="17" t="s">
        <v>135</v>
      </c>
      <c r="BE411" s="256">
        <f>IF(N411="základní",J411,0)</f>
        <v>0</v>
      </c>
      <c r="BF411" s="256">
        <f>IF(N411="snížená",J411,0)</f>
        <v>0</v>
      </c>
      <c r="BG411" s="256">
        <f>IF(N411="zákl. přenesená",J411,0)</f>
        <v>0</v>
      </c>
      <c r="BH411" s="256">
        <f>IF(N411="sníž. přenesená",J411,0)</f>
        <v>0</v>
      </c>
      <c r="BI411" s="256">
        <f>IF(N411="nulová",J411,0)</f>
        <v>0</v>
      </c>
      <c r="BJ411" s="17" t="s">
        <v>80</v>
      </c>
      <c r="BK411" s="256">
        <f>ROUND(I411*H411,2)</f>
        <v>0</v>
      </c>
      <c r="BL411" s="17" t="s">
        <v>208</v>
      </c>
      <c r="BM411" s="255" t="s">
        <v>846</v>
      </c>
    </row>
    <row r="412" spans="1:65" s="2" customFormat="1" ht="16.5" customHeight="1">
      <c r="A412" s="38"/>
      <c r="B412" s="39"/>
      <c r="C412" s="243" t="s">
        <v>847</v>
      </c>
      <c r="D412" s="243" t="s">
        <v>138</v>
      </c>
      <c r="E412" s="244" t="s">
        <v>848</v>
      </c>
      <c r="F412" s="245" t="s">
        <v>849</v>
      </c>
      <c r="G412" s="246" t="s">
        <v>332</v>
      </c>
      <c r="H412" s="247">
        <v>8.306</v>
      </c>
      <c r="I412" s="248"/>
      <c r="J412" s="249">
        <f>ROUND(I412*H412,2)</f>
        <v>0</v>
      </c>
      <c r="K412" s="250"/>
      <c r="L412" s="44"/>
      <c r="M412" s="251" t="s">
        <v>1</v>
      </c>
      <c r="N412" s="252" t="s">
        <v>40</v>
      </c>
      <c r="O412" s="91"/>
      <c r="P412" s="253">
        <f>O412*H412</f>
        <v>0</v>
      </c>
      <c r="Q412" s="253">
        <v>0</v>
      </c>
      <c r="R412" s="253">
        <f>Q412*H412</f>
        <v>0</v>
      </c>
      <c r="S412" s="253">
        <v>0</v>
      </c>
      <c r="T412" s="254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55" t="s">
        <v>208</v>
      </c>
      <c r="AT412" s="255" t="s">
        <v>138</v>
      </c>
      <c r="AU412" s="255" t="s">
        <v>82</v>
      </c>
      <c r="AY412" s="17" t="s">
        <v>135</v>
      </c>
      <c r="BE412" s="256">
        <f>IF(N412="základní",J412,0)</f>
        <v>0</v>
      </c>
      <c r="BF412" s="256">
        <f>IF(N412="snížená",J412,0)</f>
        <v>0</v>
      </c>
      <c r="BG412" s="256">
        <f>IF(N412="zákl. přenesená",J412,0)</f>
        <v>0</v>
      </c>
      <c r="BH412" s="256">
        <f>IF(N412="sníž. přenesená",J412,0)</f>
        <v>0</v>
      </c>
      <c r="BI412" s="256">
        <f>IF(N412="nulová",J412,0)</f>
        <v>0</v>
      </c>
      <c r="BJ412" s="17" t="s">
        <v>80</v>
      </c>
      <c r="BK412" s="256">
        <f>ROUND(I412*H412,2)</f>
        <v>0</v>
      </c>
      <c r="BL412" s="17" t="s">
        <v>208</v>
      </c>
      <c r="BM412" s="255" t="s">
        <v>850</v>
      </c>
    </row>
    <row r="413" spans="1:51" s="13" customFormat="1" ht="12">
      <c r="A413" s="13"/>
      <c r="B413" s="257"/>
      <c r="C413" s="258"/>
      <c r="D413" s="259" t="s">
        <v>151</v>
      </c>
      <c r="E413" s="258"/>
      <c r="F413" s="261" t="s">
        <v>851</v>
      </c>
      <c r="G413" s="258"/>
      <c r="H413" s="262">
        <v>8.306</v>
      </c>
      <c r="I413" s="263"/>
      <c r="J413" s="258"/>
      <c r="K413" s="258"/>
      <c r="L413" s="264"/>
      <c r="M413" s="265"/>
      <c r="N413" s="266"/>
      <c r="O413" s="266"/>
      <c r="P413" s="266"/>
      <c r="Q413" s="266"/>
      <c r="R413" s="266"/>
      <c r="S413" s="266"/>
      <c r="T413" s="26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8" t="s">
        <v>151</v>
      </c>
      <c r="AU413" s="268" t="s">
        <v>82</v>
      </c>
      <c r="AV413" s="13" t="s">
        <v>82</v>
      </c>
      <c r="AW413" s="13" t="s">
        <v>4</v>
      </c>
      <c r="AX413" s="13" t="s">
        <v>80</v>
      </c>
      <c r="AY413" s="268" t="s">
        <v>135</v>
      </c>
    </row>
    <row r="414" spans="1:63" s="12" customFormat="1" ht="22.8" customHeight="1">
      <c r="A414" s="12"/>
      <c r="B414" s="227"/>
      <c r="C414" s="228"/>
      <c r="D414" s="229" t="s">
        <v>74</v>
      </c>
      <c r="E414" s="241" t="s">
        <v>852</v>
      </c>
      <c r="F414" s="241" t="s">
        <v>853</v>
      </c>
      <c r="G414" s="228"/>
      <c r="H414" s="228"/>
      <c r="I414" s="231"/>
      <c r="J414" s="242">
        <f>BK414</f>
        <v>0</v>
      </c>
      <c r="K414" s="228"/>
      <c r="L414" s="233"/>
      <c r="M414" s="234"/>
      <c r="N414" s="235"/>
      <c r="O414" s="235"/>
      <c r="P414" s="236">
        <f>SUM(P415:P426)</f>
        <v>0</v>
      </c>
      <c r="Q414" s="235"/>
      <c r="R414" s="236">
        <f>SUM(R415:R426)</f>
        <v>17.445310200000005</v>
      </c>
      <c r="S414" s="235"/>
      <c r="T414" s="237">
        <f>SUM(T415:T426)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38" t="s">
        <v>82</v>
      </c>
      <c r="AT414" s="239" t="s">
        <v>74</v>
      </c>
      <c r="AU414" s="239" t="s">
        <v>80</v>
      </c>
      <c r="AY414" s="238" t="s">
        <v>135</v>
      </c>
      <c r="BK414" s="240">
        <f>SUM(BK415:BK426)</f>
        <v>0</v>
      </c>
    </row>
    <row r="415" spans="1:65" s="2" customFormat="1" ht="16.5" customHeight="1">
      <c r="A415" s="38"/>
      <c r="B415" s="39"/>
      <c r="C415" s="243" t="s">
        <v>854</v>
      </c>
      <c r="D415" s="243" t="s">
        <v>138</v>
      </c>
      <c r="E415" s="244" t="s">
        <v>855</v>
      </c>
      <c r="F415" s="245" t="s">
        <v>856</v>
      </c>
      <c r="G415" s="246" t="s">
        <v>149</v>
      </c>
      <c r="H415" s="247">
        <v>298.44</v>
      </c>
      <c r="I415" s="248"/>
      <c r="J415" s="249">
        <f>ROUND(I415*H415,2)</f>
        <v>0</v>
      </c>
      <c r="K415" s="250"/>
      <c r="L415" s="44"/>
      <c r="M415" s="251" t="s">
        <v>1</v>
      </c>
      <c r="N415" s="252" t="s">
        <v>40</v>
      </c>
      <c r="O415" s="91"/>
      <c r="P415" s="253">
        <f>O415*H415</f>
        <v>0</v>
      </c>
      <c r="Q415" s="253">
        <v>0.00013</v>
      </c>
      <c r="R415" s="253">
        <f>Q415*H415</f>
        <v>0.0387972</v>
      </c>
      <c r="S415" s="253">
        <v>0</v>
      </c>
      <c r="T415" s="254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55" t="s">
        <v>208</v>
      </c>
      <c r="AT415" s="255" t="s">
        <v>138</v>
      </c>
      <c r="AU415" s="255" t="s">
        <v>82</v>
      </c>
      <c r="AY415" s="17" t="s">
        <v>135</v>
      </c>
      <c r="BE415" s="256">
        <f>IF(N415="základní",J415,0)</f>
        <v>0</v>
      </c>
      <c r="BF415" s="256">
        <f>IF(N415="snížená",J415,0)</f>
        <v>0</v>
      </c>
      <c r="BG415" s="256">
        <f>IF(N415="zákl. přenesená",J415,0)</f>
        <v>0</v>
      </c>
      <c r="BH415" s="256">
        <f>IF(N415="sníž. přenesená",J415,0)</f>
        <v>0</v>
      </c>
      <c r="BI415" s="256">
        <f>IF(N415="nulová",J415,0)</f>
        <v>0</v>
      </c>
      <c r="BJ415" s="17" t="s">
        <v>80</v>
      </c>
      <c r="BK415" s="256">
        <f>ROUND(I415*H415,2)</f>
        <v>0</v>
      </c>
      <c r="BL415" s="17" t="s">
        <v>208</v>
      </c>
      <c r="BM415" s="255" t="s">
        <v>857</v>
      </c>
    </row>
    <row r="416" spans="1:51" s="13" customFormat="1" ht="12">
      <c r="A416" s="13"/>
      <c r="B416" s="257"/>
      <c r="C416" s="258"/>
      <c r="D416" s="259" t="s">
        <v>151</v>
      </c>
      <c r="E416" s="260" t="s">
        <v>1</v>
      </c>
      <c r="F416" s="261" t="s">
        <v>506</v>
      </c>
      <c r="G416" s="258"/>
      <c r="H416" s="262">
        <v>298.44</v>
      </c>
      <c r="I416" s="263"/>
      <c r="J416" s="258"/>
      <c r="K416" s="258"/>
      <c r="L416" s="264"/>
      <c r="M416" s="265"/>
      <c r="N416" s="266"/>
      <c r="O416" s="266"/>
      <c r="P416" s="266"/>
      <c r="Q416" s="266"/>
      <c r="R416" s="266"/>
      <c r="S416" s="266"/>
      <c r="T416" s="26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8" t="s">
        <v>151</v>
      </c>
      <c r="AU416" s="268" t="s">
        <v>82</v>
      </c>
      <c r="AV416" s="13" t="s">
        <v>82</v>
      </c>
      <c r="AW416" s="13" t="s">
        <v>32</v>
      </c>
      <c r="AX416" s="13" t="s">
        <v>80</v>
      </c>
      <c r="AY416" s="268" t="s">
        <v>135</v>
      </c>
    </row>
    <row r="417" spans="1:65" s="2" customFormat="1" ht="16.5" customHeight="1">
      <c r="A417" s="38"/>
      <c r="B417" s="39"/>
      <c r="C417" s="269" t="s">
        <v>858</v>
      </c>
      <c r="D417" s="269" t="s">
        <v>204</v>
      </c>
      <c r="E417" s="270" t="s">
        <v>859</v>
      </c>
      <c r="F417" s="271" t="s">
        <v>860</v>
      </c>
      <c r="G417" s="272" t="s">
        <v>149</v>
      </c>
      <c r="H417" s="273">
        <v>313.362</v>
      </c>
      <c r="I417" s="274"/>
      <c r="J417" s="275">
        <f>ROUND(I417*H417,2)</f>
        <v>0</v>
      </c>
      <c r="K417" s="276"/>
      <c r="L417" s="277"/>
      <c r="M417" s="278" t="s">
        <v>1</v>
      </c>
      <c r="N417" s="279" t="s">
        <v>40</v>
      </c>
      <c r="O417" s="91"/>
      <c r="P417" s="253">
        <f>O417*H417</f>
        <v>0</v>
      </c>
      <c r="Q417" s="253">
        <v>0.055</v>
      </c>
      <c r="R417" s="253">
        <f>Q417*H417</f>
        <v>17.234910000000003</v>
      </c>
      <c r="S417" s="253">
        <v>0</v>
      </c>
      <c r="T417" s="254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55" t="s">
        <v>281</v>
      </c>
      <c r="AT417" s="255" t="s">
        <v>204</v>
      </c>
      <c r="AU417" s="255" t="s">
        <v>82</v>
      </c>
      <c r="AY417" s="17" t="s">
        <v>135</v>
      </c>
      <c r="BE417" s="256">
        <f>IF(N417="základní",J417,0)</f>
        <v>0</v>
      </c>
      <c r="BF417" s="256">
        <f>IF(N417="snížená",J417,0)</f>
        <v>0</v>
      </c>
      <c r="BG417" s="256">
        <f>IF(N417="zákl. přenesená",J417,0)</f>
        <v>0</v>
      </c>
      <c r="BH417" s="256">
        <f>IF(N417="sníž. přenesená",J417,0)</f>
        <v>0</v>
      </c>
      <c r="BI417" s="256">
        <f>IF(N417="nulová",J417,0)</f>
        <v>0</v>
      </c>
      <c r="BJ417" s="17" t="s">
        <v>80</v>
      </c>
      <c r="BK417" s="256">
        <f>ROUND(I417*H417,2)</f>
        <v>0</v>
      </c>
      <c r="BL417" s="17" t="s">
        <v>208</v>
      </c>
      <c r="BM417" s="255" t="s">
        <v>861</v>
      </c>
    </row>
    <row r="418" spans="1:51" s="13" customFormat="1" ht="12">
      <c r="A418" s="13"/>
      <c r="B418" s="257"/>
      <c r="C418" s="258"/>
      <c r="D418" s="259" t="s">
        <v>151</v>
      </c>
      <c r="E418" s="258"/>
      <c r="F418" s="261" t="s">
        <v>862</v>
      </c>
      <c r="G418" s="258"/>
      <c r="H418" s="262">
        <v>313.362</v>
      </c>
      <c r="I418" s="263"/>
      <c r="J418" s="258"/>
      <c r="K418" s="258"/>
      <c r="L418" s="264"/>
      <c r="M418" s="265"/>
      <c r="N418" s="266"/>
      <c r="O418" s="266"/>
      <c r="P418" s="266"/>
      <c r="Q418" s="266"/>
      <c r="R418" s="266"/>
      <c r="S418" s="266"/>
      <c r="T418" s="26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8" t="s">
        <v>151</v>
      </c>
      <c r="AU418" s="268" t="s">
        <v>82</v>
      </c>
      <c r="AV418" s="13" t="s">
        <v>82</v>
      </c>
      <c r="AW418" s="13" t="s">
        <v>4</v>
      </c>
      <c r="AX418" s="13" t="s">
        <v>80</v>
      </c>
      <c r="AY418" s="268" t="s">
        <v>135</v>
      </c>
    </row>
    <row r="419" spans="1:65" s="2" customFormat="1" ht="16.5" customHeight="1">
      <c r="A419" s="38"/>
      <c r="B419" s="39"/>
      <c r="C419" s="243" t="s">
        <v>863</v>
      </c>
      <c r="D419" s="243" t="s">
        <v>138</v>
      </c>
      <c r="E419" s="244" t="s">
        <v>864</v>
      </c>
      <c r="F419" s="245" t="s">
        <v>865</v>
      </c>
      <c r="G419" s="246" t="s">
        <v>149</v>
      </c>
      <c r="H419" s="247">
        <v>298.44</v>
      </c>
      <c r="I419" s="248"/>
      <c r="J419" s="249">
        <f>ROUND(I419*H419,2)</f>
        <v>0</v>
      </c>
      <c r="K419" s="250"/>
      <c r="L419" s="44"/>
      <c r="M419" s="251" t="s">
        <v>1</v>
      </c>
      <c r="N419" s="252" t="s">
        <v>40</v>
      </c>
      <c r="O419" s="91"/>
      <c r="P419" s="253">
        <f>O419*H419</f>
        <v>0</v>
      </c>
      <c r="Q419" s="253">
        <v>0</v>
      </c>
      <c r="R419" s="253">
        <f>Q419*H419</f>
        <v>0</v>
      </c>
      <c r="S419" s="253">
        <v>0</v>
      </c>
      <c r="T419" s="254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55" t="s">
        <v>208</v>
      </c>
      <c r="AT419" s="255" t="s">
        <v>138</v>
      </c>
      <c r="AU419" s="255" t="s">
        <v>82</v>
      </c>
      <c r="AY419" s="17" t="s">
        <v>135</v>
      </c>
      <c r="BE419" s="256">
        <f>IF(N419="základní",J419,0)</f>
        <v>0</v>
      </c>
      <c r="BF419" s="256">
        <f>IF(N419="snížená",J419,0)</f>
        <v>0</v>
      </c>
      <c r="BG419" s="256">
        <f>IF(N419="zákl. přenesená",J419,0)</f>
        <v>0</v>
      </c>
      <c r="BH419" s="256">
        <f>IF(N419="sníž. přenesená",J419,0)</f>
        <v>0</v>
      </c>
      <c r="BI419" s="256">
        <f>IF(N419="nulová",J419,0)</f>
        <v>0</v>
      </c>
      <c r="BJ419" s="17" t="s">
        <v>80</v>
      </c>
      <c r="BK419" s="256">
        <f>ROUND(I419*H419,2)</f>
        <v>0</v>
      </c>
      <c r="BL419" s="17" t="s">
        <v>208</v>
      </c>
      <c r="BM419" s="255" t="s">
        <v>866</v>
      </c>
    </row>
    <row r="420" spans="1:51" s="13" customFormat="1" ht="12">
      <c r="A420" s="13"/>
      <c r="B420" s="257"/>
      <c r="C420" s="258"/>
      <c r="D420" s="259" t="s">
        <v>151</v>
      </c>
      <c r="E420" s="260" t="s">
        <v>1</v>
      </c>
      <c r="F420" s="261" t="s">
        <v>506</v>
      </c>
      <c r="G420" s="258"/>
      <c r="H420" s="262">
        <v>298.44</v>
      </c>
      <c r="I420" s="263"/>
      <c r="J420" s="258"/>
      <c r="K420" s="258"/>
      <c r="L420" s="264"/>
      <c r="M420" s="265"/>
      <c r="N420" s="266"/>
      <c r="O420" s="266"/>
      <c r="P420" s="266"/>
      <c r="Q420" s="266"/>
      <c r="R420" s="266"/>
      <c r="S420" s="266"/>
      <c r="T420" s="26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8" t="s">
        <v>151</v>
      </c>
      <c r="AU420" s="268" t="s">
        <v>82</v>
      </c>
      <c r="AV420" s="13" t="s">
        <v>82</v>
      </c>
      <c r="AW420" s="13" t="s">
        <v>32</v>
      </c>
      <c r="AX420" s="13" t="s">
        <v>80</v>
      </c>
      <c r="AY420" s="268" t="s">
        <v>135</v>
      </c>
    </row>
    <row r="421" spans="1:65" s="2" customFormat="1" ht="16.5" customHeight="1">
      <c r="A421" s="38"/>
      <c r="B421" s="39"/>
      <c r="C421" s="269" t="s">
        <v>867</v>
      </c>
      <c r="D421" s="269" t="s">
        <v>204</v>
      </c>
      <c r="E421" s="270" t="s">
        <v>868</v>
      </c>
      <c r="F421" s="271" t="s">
        <v>869</v>
      </c>
      <c r="G421" s="272" t="s">
        <v>149</v>
      </c>
      <c r="H421" s="273">
        <v>343.206</v>
      </c>
      <c r="I421" s="274"/>
      <c r="J421" s="275">
        <f>ROUND(I421*H421,2)</f>
        <v>0</v>
      </c>
      <c r="K421" s="276"/>
      <c r="L421" s="277"/>
      <c r="M421" s="278" t="s">
        <v>1</v>
      </c>
      <c r="N421" s="279" t="s">
        <v>40</v>
      </c>
      <c r="O421" s="91"/>
      <c r="P421" s="253">
        <f>O421*H421</f>
        <v>0</v>
      </c>
      <c r="Q421" s="253">
        <v>0.0005</v>
      </c>
      <c r="R421" s="253">
        <f>Q421*H421</f>
        <v>0.171603</v>
      </c>
      <c r="S421" s="253">
        <v>0</v>
      </c>
      <c r="T421" s="254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55" t="s">
        <v>281</v>
      </c>
      <c r="AT421" s="255" t="s">
        <v>204</v>
      </c>
      <c r="AU421" s="255" t="s">
        <v>82</v>
      </c>
      <c r="AY421" s="17" t="s">
        <v>135</v>
      </c>
      <c r="BE421" s="256">
        <f>IF(N421="základní",J421,0)</f>
        <v>0</v>
      </c>
      <c r="BF421" s="256">
        <f>IF(N421="snížená",J421,0)</f>
        <v>0</v>
      </c>
      <c r="BG421" s="256">
        <f>IF(N421="zákl. přenesená",J421,0)</f>
        <v>0</v>
      </c>
      <c r="BH421" s="256">
        <f>IF(N421="sníž. přenesená",J421,0)</f>
        <v>0</v>
      </c>
      <c r="BI421" s="256">
        <f>IF(N421="nulová",J421,0)</f>
        <v>0</v>
      </c>
      <c r="BJ421" s="17" t="s">
        <v>80</v>
      </c>
      <c r="BK421" s="256">
        <f>ROUND(I421*H421,2)</f>
        <v>0</v>
      </c>
      <c r="BL421" s="17" t="s">
        <v>208</v>
      </c>
      <c r="BM421" s="255" t="s">
        <v>870</v>
      </c>
    </row>
    <row r="422" spans="1:51" s="13" customFormat="1" ht="12">
      <c r="A422" s="13"/>
      <c r="B422" s="257"/>
      <c r="C422" s="258"/>
      <c r="D422" s="259" t="s">
        <v>151</v>
      </c>
      <c r="E422" s="258"/>
      <c r="F422" s="261" t="s">
        <v>871</v>
      </c>
      <c r="G422" s="258"/>
      <c r="H422" s="262">
        <v>343.206</v>
      </c>
      <c r="I422" s="263"/>
      <c r="J422" s="258"/>
      <c r="K422" s="258"/>
      <c r="L422" s="264"/>
      <c r="M422" s="265"/>
      <c r="N422" s="266"/>
      <c r="O422" s="266"/>
      <c r="P422" s="266"/>
      <c r="Q422" s="266"/>
      <c r="R422" s="266"/>
      <c r="S422" s="266"/>
      <c r="T422" s="26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8" t="s">
        <v>151</v>
      </c>
      <c r="AU422" s="268" t="s">
        <v>82</v>
      </c>
      <c r="AV422" s="13" t="s">
        <v>82</v>
      </c>
      <c r="AW422" s="13" t="s">
        <v>4</v>
      </c>
      <c r="AX422" s="13" t="s">
        <v>80</v>
      </c>
      <c r="AY422" s="268" t="s">
        <v>135</v>
      </c>
    </row>
    <row r="423" spans="1:65" s="2" customFormat="1" ht="16.5" customHeight="1">
      <c r="A423" s="38"/>
      <c r="B423" s="39"/>
      <c r="C423" s="243" t="s">
        <v>872</v>
      </c>
      <c r="D423" s="243" t="s">
        <v>138</v>
      </c>
      <c r="E423" s="244" t="s">
        <v>873</v>
      </c>
      <c r="F423" s="245" t="s">
        <v>874</v>
      </c>
      <c r="G423" s="246" t="s">
        <v>332</v>
      </c>
      <c r="H423" s="247">
        <v>17.445</v>
      </c>
      <c r="I423" s="248"/>
      <c r="J423" s="249">
        <f>ROUND(I423*H423,2)</f>
        <v>0</v>
      </c>
      <c r="K423" s="250"/>
      <c r="L423" s="44"/>
      <c r="M423" s="251" t="s">
        <v>1</v>
      </c>
      <c r="N423" s="252" t="s">
        <v>40</v>
      </c>
      <c r="O423" s="91"/>
      <c r="P423" s="253">
        <f>O423*H423</f>
        <v>0</v>
      </c>
      <c r="Q423" s="253">
        <v>0</v>
      </c>
      <c r="R423" s="253">
        <f>Q423*H423</f>
        <v>0</v>
      </c>
      <c r="S423" s="253">
        <v>0</v>
      </c>
      <c r="T423" s="254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55" t="s">
        <v>208</v>
      </c>
      <c r="AT423" s="255" t="s">
        <v>138</v>
      </c>
      <c r="AU423" s="255" t="s">
        <v>82</v>
      </c>
      <c r="AY423" s="17" t="s">
        <v>135</v>
      </c>
      <c r="BE423" s="256">
        <f>IF(N423="základní",J423,0)</f>
        <v>0</v>
      </c>
      <c r="BF423" s="256">
        <f>IF(N423="snížená",J423,0)</f>
        <v>0</v>
      </c>
      <c r="BG423" s="256">
        <f>IF(N423="zákl. přenesená",J423,0)</f>
        <v>0</v>
      </c>
      <c r="BH423" s="256">
        <f>IF(N423="sníž. přenesená",J423,0)</f>
        <v>0</v>
      </c>
      <c r="BI423" s="256">
        <f>IF(N423="nulová",J423,0)</f>
        <v>0</v>
      </c>
      <c r="BJ423" s="17" t="s">
        <v>80</v>
      </c>
      <c r="BK423" s="256">
        <f>ROUND(I423*H423,2)</f>
        <v>0</v>
      </c>
      <c r="BL423" s="17" t="s">
        <v>208</v>
      </c>
      <c r="BM423" s="255" t="s">
        <v>875</v>
      </c>
    </row>
    <row r="424" spans="1:65" s="2" customFormat="1" ht="16.5" customHeight="1">
      <c r="A424" s="38"/>
      <c r="B424" s="39"/>
      <c r="C424" s="243" t="s">
        <v>876</v>
      </c>
      <c r="D424" s="243" t="s">
        <v>138</v>
      </c>
      <c r="E424" s="244" t="s">
        <v>877</v>
      </c>
      <c r="F424" s="245" t="s">
        <v>878</v>
      </c>
      <c r="G424" s="246" t="s">
        <v>332</v>
      </c>
      <c r="H424" s="247">
        <v>17.445</v>
      </c>
      <c r="I424" s="248"/>
      <c r="J424" s="249">
        <f>ROUND(I424*H424,2)</f>
        <v>0</v>
      </c>
      <c r="K424" s="250"/>
      <c r="L424" s="44"/>
      <c r="M424" s="251" t="s">
        <v>1</v>
      </c>
      <c r="N424" s="252" t="s">
        <v>40</v>
      </c>
      <c r="O424" s="91"/>
      <c r="P424" s="253">
        <f>O424*H424</f>
        <v>0</v>
      </c>
      <c r="Q424" s="253">
        <v>0</v>
      </c>
      <c r="R424" s="253">
        <f>Q424*H424</f>
        <v>0</v>
      </c>
      <c r="S424" s="253">
        <v>0</v>
      </c>
      <c r="T424" s="254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55" t="s">
        <v>208</v>
      </c>
      <c r="AT424" s="255" t="s">
        <v>138</v>
      </c>
      <c r="AU424" s="255" t="s">
        <v>82</v>
      </c>
      <c r="AY424" s="17" t="s">
        <v>135</v>
      </c>
      <c r="BE424" s="256">
        <f>IF(N424="základní",J424,0)</f>
        <v>0</v>
      </c>
      <c r="BF424" s="256">
        <f>IF(N424="snížená",J424,0)</f>
        <v>0</v>
      </c>
      <c r="BG424" s="256">
        <f>IF(N424="zákl. přenesená",J424,0)</f>
        <v>0</v>
      </c>
      <c r="BH424" s="256">
        <f>IF(N424="sníž. přenesená",J424,0)</f>
        <v>0</v>
      </c>
      <c r="BI424" s="256">
        <f>IF(N424="nulová",J424,0)</f>
        <v>0</v>
      </c>
      <c r="BJ424" s="17" t="s">
        <v>80</v>
      </c>
      <c r="BK424" s="256">
        <f>ROUND(I424*H424,2)</f>
        <v>0</v>
      </c>
      <c r="BL424" s="17" t="s">
        <v>208</v>
      </c>
      <c r="BM424" s="255" t="s">
        <v>879</v>
      </c>
    </row>
    <row r="425" spans="1:65" s="2" customFormat="1" ht="16.5" customHeight="1">
      <c r="A425" s="38"/>
      <c r="B425" s="39"/>
      <c r="C425" s="243" t="s">
        <v>880</v>
      </c>
      <c r="D425" s="243" t="s">
        <v>138</v>
      </c>
      <c r="E425" s="244" t="s">
        <v>881</v>
      </c>
      <c r="F425" s="245" t="s">
        <v>882</v>
      </c>
      <c r="G425" s="246" t="s">
        <v>332</v>
      </c>
      <c r="H425" s="247">
        <v>34.89</v>
      </c>
      <c r="I425" s="248"/>
      <c r="J425" s="249">
        <f>ROUND(I425*H425,2)</f>
        <v>0</v>
      </c>
      <c r="K425" s="250"/>
      <c r="L425" s="44"/>
      <c r="M425" s="251" t="s">
        <v>1</v>
      </c>
      <c r="N425" s="252" t="s">
        <v>40</v>
      </c>
      <c r="O425" s="91"/>
      <c r="P425" s="253">
        <f>O425*H425</f>
        <v>0</v>
      </c>
      <c r="Q425" s="253">
        <v>0</v>
      </c>
      <c r="R425" s="253">
        <f>Q425*H425</f>
        <v>0</v>
      </c>
      <c r="S425" s="253">
        <v>0</v>
      </c>
      <c r="T425" s="254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55" t="s">
        <v>208</v>
      </c>
      <c r="AT425" s="255" t="s">
        <v>138</v>
      </c>
      <c r="AU425" s="255" t="s">
        <v>82</v>
      </c>
      <c r="AY425" s="17" t="s">
        <v>135</v>
      </c>
      <c r="BE425" s="256">
        <f>IF(N425="základní",J425,0)</f>
        <v>0</v>
      </c>
      <c r="BF425" s="256">
        <f>IF(N425="snížená",J425,0)</f>
        <v>0</v>
      </c>
      <c r="BG425" s="256">
        <f>IF(N425="zákl. přenesená",J425,0)</f>
        <v>0</v>
      </c>
      <c r="BH425" s="256">
        <f>IF(N425="sníž. přenesená",J425,0)</f>
        <v>0</v>
      </c>
      <c r="BI425" s="256">
        <f>IF(N425="nulová",J425,0)</f>
        <v>0</v>
      </c>
      <c r="BJ425" s="17" t="s">
        <v>80</v>
      </c>
      <c r="BK425" s="256">
        <f>ROUND(I425*H425,2)</f>
        <v>0</v>
      </c>
      <c r="BL425" s="17" t="s">
        <v>208</v>
      </c>
      <c r="BM425" s="255" t="s">
        <v>883</v>
      </c>
    </row>
    <row r="426" spans="1:51" s="13" customFormat="1" ht="12">
      <c r="A426" s="13"/>
      <c r="B426" s="257"/>
      <c r="C426" s="258"/>
      <c r="D426" s="259" t="s">
        <v>151</v>
      </c>
      <c r="E426" s="258"/>
      <c r="F426" s="261" t="s">
        <v>884</v>
      </c>
      <c r="G426" s="258"/>
      <c r="H426" s="262">
        <v>34.89</v>
      </c>
      <c r="I426" s="263"/>
      <c r="J426" s="258"/>
      <c r="K426" s="258"/>
      <c r="L426" s="264"/>
      <c r="M426" s="265"/>
      <c r="N426" s="266"/>
      <c r="O426" s="266"/>
      <c r="P426" s="266"/>
      <c r="Q426" s="266"/>
      <c r="R426" s="266"/>
      <c r="S426" s="266"/>
      <c r="T426" s="26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8" t="s">
        <v>151</v>
      </c>
      <c r="AU426" s="268" t="s">
        <v>82</v>
      </c>
      <c r="AV426" s="13" t="s">
        <v>82</v>
      </c>
      <c r="AW426" s="13" t="s">
        <v>4</v>
      </c>
      <c r="AX426" s="13" t="s">
        <v>80</v>
      </c>
      <c r="AY426" s="268" t="s">
        <v>135</v>
      </c>
    </row>
    <row r="427" spans="1:63" s="12" customFormat="1" ht="22.8" customHeight="1">
      <c r="A427" s="12"/>
      <c r="B427" s="227"/>
      <c r="C427" s="228"/>
      <c r="D427" s="229" t="s">
        <v>74</v>
      </c>
      <c r="E427" s="241" t="s">
        <v>885</v>
      </c>
      <c r="F427" s="241" t="s">
        <v>886</v>
      </c>
      <c r="G427" s="228"/>
      <c r="H427" s="228"/>
      <c r="I427" s="231"/>
      <c r="J427" s="242">
        <f>BK427</f>
        <v>0</v>
      </c>
      <c r="K427" s="228"/>
      <c r="L427" s="233"/>
      <c r="M427" s="234"/>
      <c r="N427" s="235"/>
      <c r="O427" s="235"/>
      <c r="P427" s="236">
        <f>SUM(P428:P477)</f>
        <v>0</v>
      </c>
      <c r="Q427" s="235"/>
      <c r="R427" s="236">
        <f>SUM(R428:R477)</f>
        <v>0.09939335</v>
      </c>
      <c r="S427" s="235"/>
      <c r="T427" s="237">
        <f>SUM(T428:T477)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38" t="s">
        <v>82</v>
      </c>
      <c r="AT427" s="239" t="s">
        <v>74</v>
      </c>
      <c r="AU427" s="239" t="s">
        <v>80</v>
      </c>
      <c r="AY427" s="238" t="s">
        <v>135</v>
      </c>
      <c r="BK427" s="240">
        <f>SUM(BK428:BK477)</f>
        <v>0</v>
      </c>
    </row>
    <row r="428" spans="1:65" s="2" customFormat="1" ht="16.5" customHeight="1">
      <c r="A428" s="38"/>
      <c r="B428" s="39"/>
      <c r="C428" s="243" t="s">
        <v>887</v>
      </c>
      <c r="D428" s="243" t="s">
        <v>138</v>
      </c>
      <c r="E428" s="244" t="s">
        <v>888</v>
      </c>
      <c r="F428" s="245" t="s">
        <v>889</v>
      </c>
      <c r="G428" s="246" t="s">
        <v>149</v>
      </c>
      <c r="H428" s="247">
        <v>11.304</v>
      </c>
      <c r="I428" s="248"/>
      <c r="J428" s="249">
        <f>ROUND(I428*H428,2)</f>
        <v>0</v>
      </c>
      <c r="K428" s="250"/>
      <c r="L428" s="44"/>
      <c r="M428" s="251" t="s">
        <v>1</v>
      </c>
      <c r="N428" s="252" t="s">
        <v>40</v>
      </c>
      <c r="O428" s="91"/>
      <c r="P428" s="253">
        <f>O428*H428</f>
        <v>0</v>
      </c>
      <c r="Q428" s="253">
        <v>2E-05</v>
      </c>
      <c r="R428" s="253">
        <f>Q428*H428</f>
        <v>0.00022608000000000003</v>
      </c>
      <c r="S428" s="253">
        <v>0</v>
      </c>
      <c r="T428" s="254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55" t="s">
        <v>208</v>
      </c>
      <c r="AT428" s="255" t="s">
        <v>138</v>
      </c>
      <c r="AU428" s="255" t="s">
        <v>82</v>
      </c>
      <c r="AY428" s="17" t="s">
        <v>135</v>
      </c>
      <c r="BE428" s="256">
        <f>IF(N428="základní",J428,0)</f>
        <v>0</v>
      </c>
      <c r="BF428" s="256">
        <f>IF(N428="snížená",J428,0)</f>
        <v>0</v>
      </c>
      <c r="BG428" s="256">
        <f>IF(N428="zákl. přenesená",J428,0)</f>
        <v>0</v>
      </c>
      <c r="BH428" s="256">
        <f>IF(N428="sníž. přenesená",J428,0)</f>
        <v>0</v>
      </c>
      <c r="BI428" s="256">
        <f>IF(N428="nulová",J428,0)</f>
        <v>0</v>
      </c>
      <c r="BJ428" s="17" t="s">
        <v>80</v>
      </c>
      <c r="BK428" s="256">
        <f>ROUND(I428*H428,2)</f>
        <v>0</v>
      </c>
      <c r="BL428" s="17" t="s">
        <v>208</v>
      </c>
      <c r="BM428" s="255" t="s">
        <v>890</v>
      </c>
    </row>
    <row r="429" spans="1:65" s="2" customFormat="1" ht="16.5" customHeight="1">
      <c r="A429" s="38"/>
      <c r="B429" s="39"/>
      <c r="C429" s="243" t="s">
        <v>891</v>
      </c>
      <c r="D429" s="243" t="s">
        <v>138</v>
      </c>
      <c r="E429" s="244" t="s">
        <v>892</v>
      </c>
      <c r="F429" s="245" t="s">
        <v>893</v>
      </c>
      <c r="G429" s="246" t="s">
        <v>149</v>
      </c>
      <c r="H429" s="247">
        <v>11.304</v>
      </c>
      <c r="I429" s="248"/>
      <c r="J429" s="249">
        <f>ROUND(I429*H429,2)</f>
        <v>0</v>
      </c>
      <c r="K429" s="250"/>
      <c r="L429" s="44"/>
      <c r="M429" s="251" t="s">
        <v>1</v>
      </c>
      <c r="N429" s="252" t="s">
        <v>40</v>
      </c>
      <c r="O429" s="91"/>
      <c r="P429" s="253">
        <f>O429*H429</f>
        <v>0</v>
      </c>
      <c r="Q429" s="253">
        <v>2E-05</v>
      </c>
      <c r="R429" s="253">
        <f>Q429*H429</f>
        <v>0.00022608000000000003</v>
      </c>
      <c r="S429" s="253">
        <v>0</v>
      </c>
      <c r="T429" s="254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55" t="s">
        <v>208</v>
      </c>
      <c r="AT429" s="255" t="s">
        <v>138</v>
      </c>
      <c r="AU429" s="255" t="s">
        <v>82</v>
      </c>
      <c r="AY429" s="17" t="s">
        <v>135</v>
      </c>
      <c r="BE429" s="256">
        <f>IF(N429="základní",J429,0)</f>
        <v>0</v>
      </c>
      <c r="BF429" s="256">
        <f>IF(N429="snížená",J429,0)</f>
        <v>0</v>
      </c>
      <c r="BG429" s="256">
        <f>IF(N429="zákl. přenesená",J429,0)</f>
        <v>0</v>
      </c>
      <c r="BH429" s="256">
        <f>IF(N429="sníž. přenesená",J429,0)</f>
        <v>0</v>
      </c>
      <c r="BI429" s="256">
        <f>IF(N429="nulová",J429,0)</f>
        <v>0</v>
      </c>
      <c r="BJ429" s="17" t="s">
        <v>80</v>
      </c>
      <c r="BK429" s="256">
        <f>ROUND(I429*H429,2)</f>
        <v>0</v>
      </c>
      <c r="BL429" s="17" t="s">
        <v>208</v>
      </c>
      <c r="BM429" s="255" t="s">
        <v>894</v>
      </c>
    </row>
    <row r="430" spans="1:51" s="13" customFormat="1" ht="12">
      <c r="A430" s="13"/>
      <c r="B430" s="257"/>
      <c r="C430" s="258"/>
      <c r="D430" s="259" t="s">
        <v>151</v>
      </c>
      <c r="E430" s="260" t="s">
        <v>1</v>
      </c>
      <c r="F430" s="261" t="s">
        <v>895</v>
      </c>
      <c r="G430" s="258"/>
      <c r="H430" s="262">
        <v>11.304</v>
      </c>
      <c r="I430" s="263"/>
      <c r="J430" s="258"/>
      <c r="K430" s="258"/>
      <c r="L430" s="264"/>
      <c r="M430" s="265"/>
      <c r="N430" s="266"/>
      <c r="O430" s="266"/>
      <c r="P430" s="266"/>
      <c r="Q430" s="266"/>
      <c r="R430" s="266"/>
      <c r="S430" s="266"/>
      <c r="T430" s="26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8" t="s">
        <v>151</v>
      </c>
      <c r="AU430" s="268" t="s">
        <v>82</v>
      </c>
      <c r="AV430" s="13" t="s">
        <v>82</v>
      </c>
      <c r="AW430" s="13" t="s">
        <v>32</v>
      </c>
      <c r="AX430" s="13" t="s">
        <v>80</v>
      </c>
      <c r="AY430" s="268" t="s">
        <v>135</v>
      </c>
    </row>
    <row r="431" spans="1:65" s="2" customFormat="1" ht="16.5" customHeight="1">
      <c r="A431" s="38"/>
      <c r="B431" s="39"/>
      <c r="C431" s="243" t="s">
        <v>896</v>
      </c>
      <c r="D431" s="243" t="s">
        <v>138</v>
      </c>
      <c r="E431" s="244" t="s">
        <v>897</v>
      </c>
      <c r="F431" s="245" t="s">
        <v>898</v>
      </c>
      <c r="G431" s="246" t="s">
        <v>149</v>
      </c>
      <c r="H431" s="247">
        <v>11.304</v>
      </c>
      <c r="I431" s="248"/>
      <c r="J431" s="249">
        <f>ROUND(I431*H431,2)</f>
        <v>0</v>
      </c>
      <c r="K431" s="250"/>
      <c r="L431" s="44"/>
      <c r="M431" s="251" t="s">
        <v>1</v>
      </c>
      <c r="N431" s="252" t="s">
        <v>40</v>
      </c>
      <c r="O431" s="91"/>
      <c r="P431" s="253">
        <f>O431*H431</f>
        <v>0</v>
      </c>
      <c r="Q431" s="253">
        <v>0.00017</v>
      </c>
      <c r="R431" s="253">
        <f>Q431*H431</f>
        <v>0.0019216800000000003</v>
      </c>
      <c r="S431" s="253">
        <v>0</v>
      </c>
      <c r="T431" s="254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55" t="s">
        <v>208</v>
      </c>
      <c r="AT431" s="255" t="s">
        <v>138</v>
      </c>
      <c r="AU431" s="255" t="s">
        <v>82</v>
      </c>
      <c r="AY431" s="17" t="s">
        <v>135</v>
      </c>
      <c r="BE431" s="256">
        <f>IF(N431="základní",J431,0)</f>
        <v>0</v>
      </c>
      <c r="BF431" s="256">
        <f>IF(N431="snížená",J431,0)</f>
        <v>0</v>
      </c>
      <c r="BG431" s="256">
        <f>IF(N431="zákl. přenesená",J431,0)</f>
        <v>0</v>
      </c>
      <c r="BH431" s="256">
        <f>IF(N431="sníž. přenesená",J431,0)</f>
        <v>0</v>
      </c>
      <c r="BI431" s="256">
        <f>IF(N431="nulová",J431,0)</f>
        <v>0</v>
      </c>
      <c r="BJ431" s="17" t="s">
        <v>80</v>
      </c>
      <c r="BK431" s="256">
        <f>ROUND(I431*H431,2)</f>
        <v>0</v>
      </c>
      <c r="BL431" s="17" t="s">
        <v>208</v>
      </c>
      <c r="BM431" s="255" t="s">
        <v>899</v>
      </c>
    </row>
    <row r="432" spans="1:65" s="2" customFormat="1" ht="16.5" customHeight="1">
      <c r="A432" s="38"/>
      <c r="B432" s="39"/>
      <c r="C432" s="243" t="s">
        <v>900</v>
      </c>
      <c r="D432" s="243" t="s">
        <v>138</v>
      </c>
      <c r="E432" s="244" t="s">
        <v>901</v>
      </c>
      <c r="F432" s="245" t="s">
        <v>902</v>
      </c>
      <c r="G432" s="246" t="s">
        <v>149</v>
      </c>
      <c r="H432" s="247">
        <v>11.304</v>
      </c>
      <c r="I432" s="248"/>
      <c r="J432" s="249">
        <f>ROUND(I432*H432,2)</f>
        <v>0</v>
      </c>
      <c r="K432" s="250"/>
      <c r="L432" s="44"/>
      <c r="M432" s="251" t="s">
        <v>1</v>
      </c>
      <c r="N432" s="252" t="s">
        <v>40</v>
      </c>
      <c r="O432" s="91"/>
      <c r="P432" s="253">
        <f>O432*H432</f>
        <v>0</v>
      </c>
      <c r="Q432" s="253">
        <v>0.00013</v>
      </c>
      <c r="R432" s="253">
        <f>Q432*H432</f>
        <v>0.00146952</v>
      </c>
      <c r="S432" s="253">
        <v>0</v>
      </c>
      <c r="T432" s="254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55" t="s">
        <v>208</v>
      </c>
      <c r="AT432" s="255" t="s">
        <v>138</v>
      </c>
      <c r="AU432" s="255" t="s">
        <v>82</v>
      </c>
      <c r="AY432" s="17" t="s">
        <v>135</v>
      </c>
      <c r="BE432" s="256">
        <f>IF(N432="základní",J432,0)</f>
        <v>0</v>
      </c>
      <c r="BF432" s="256">
        <f>IF(N432="snížená",J432,0)</f>
        <v>0</v>
      </c>
      <c r="BG432" s="256">
        <f>IF(N432="zákl. přenesená",J432,0)</f>
        <v>0</v>
      </c>
      <c r="BH432" s="256">
        <f>IF(N432="sníž. přenesená",J432,0)</f>
        <v>0</v>
      </c>
      <c r="BI432" s="256">
        <f>IF(N432="nulová",J432,0)</f>
        <v>0</v>
      </c>
      <c r="BJ432" s="17" t="s">
        <v>80</v>
      </c>
      <c r="BK432" s="256">
        <f>ROUND(I432*H432,2)</f>
        <v>0</v>
      </c>
      <c r="BL432" s="17" t="s">
        <v>208</v>
      </c>
      <c r="BM432" s="255" t="s">
        <v>903</v>
      </c>
    </row>
    <row r="433" spans="1:65" s="2" customFormat="1" ht="16.5" customHeight="1">
      <c r="A433" s="38"/>
      <c r="B433" s="39"/>
      <c r="C433" s="243" t="s">
        <v>904</v>
      </c>
      <c r="D433" s="243" t="s">
        <v>138</v>
      </c>
      <c r="E433" s="244" t="s">
        <v>905</v>
      </c>
      <c r="F433" s="245" t="s">
        <v>906</v>
      </c>
      <c r="G433" s="246" t="s">
        <v>149</v>
      </c>
      <c r="H433" s="247">
        <v>11.304</v>
      </c>
      <c r="I433" s="248"/>
      <c r="J433" s="249">
        <f>ROUND(I433*H433,2)</f>
        <v>0</v>
      </c>
      <c r="K433" s="250"/>
      <c r="L433" s="44"/>
      <c r="M433" s="251" t="s">
        <v>1</v>
      </c>
      <c r="N433" s="252" t="s">
        <v>40</v>
      </c>
      <c r="O433" s="91"/>
      <c r="P433" s="253">
        <f>O433*H433</f>
        <v>0</v>
      </c>
      <c r="Q433" s="253">
        <v>0.00012</v>
      </c>
      <c r="R433" s="253">
        <f>Q433*H433</f>
        <v>0.00135648</v>
      </c>
      <c r="S433" s="253">
        <v>0</v>
      </c>
      <c r="T433" s="254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55" t="s">
        <v>208</v>
      </c>
      <c r="AT433" s="255" t="s">
        <v>138</v>
      </c>
      <c r="AU433" s="255" t="s">
        <v>82</v>
      </c>
      <c r="AY433" s="17" t="s">
        <v>135</v>
      </c>
      <c r="BE433" s="256">
        <f>IF(N433="základní",J433,0)</f>
        <v>0</v>
      </c>
      <c r="BF433" s="256">
        <f>IF(N433="snížená",J433,0)</f>
        <v>0</v>
      </c>
      <c r="BG433" s="256">
        <f>IF(N433="zákl. přenesená",J433,0)</f>
        <v>0</v>
      </c>
      <c r="BH433" s="256">
        <f>IF(N433="sníž. přenesená",J433,0)</f>
        <v>0</v>
      </c>
      <c r="BI433" s="256">
        <f>IF(N433="nulová",J433,0)</f>
        <v>0</v>
      </c>
      <c r="BJ433" s="17" t="s">
        <v>80</v>
      </c>
      <c r="BK433" s="256">
        <f>ROUND(I433*H433,2)</f>
        <v>0</v>
      </c>
      <c r="BL433" s="17" t="s">
        <v>208</v>
      </c>
      <c r="BM433" s="255" t="s">
        <v>907</v>
      </c>
    </row>
    <row r="434" spans="1:65" s="2" customFormat="1" ht="16.5" customHeight="1">
      <c r="A434" s="38"/>
      <c r="B434" s="39"/>
      <c r="C434" s="243" t="s">
        <v>908</v>
      </c>
      <c r="D434" s="243" t="s">
        <v>138</v>
      </c>
      <c r="E434" s="244" t="s">
        <v>909</v>
      </c>
      <c r="F434" s="245" t="s">
        <v>910</v>
      </c>
      <c r="G434" s="246" t="s">
        <v>149</v>
      </c>
      <c r="H434" s="247">
        <v>11.304</v>
      </c>
      <c r="I434" s="248"/>
      <c r="J434" s="249">
        <f>ROUND(I434*H434,2)</f>
        <v>0</v>
      </c>
      <c r="K434" s="250"/>
      <c r="L434" s="44"/>
      <c r="M434" s="251" t="s">
        <v>1</v>
      </c>
      <c r="N434" s="252" t="s">
        <v>40</v>
      </c>
      <c r="O434" s="91"/>
      <c r="P434" s="253">
        <f>O434*H434</f>
        <v>0</v>
      </c>
      <c r="Q434" s="253">
        <v>0.00017</v>
      </c>
      <c r="R434" s="253">
        <f>Q434*H434</f>
        <v>0.0019216800000000003</v>
      </c>
      <c r="S434" s="253">
        <v>0</v>
      </c>
      <c r="T434" s="254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55" t="s">
        <v>208</v>
      </c>
      <c r="AT434" s="255" t="s">
        <v>138</v>
      </c>
      <c r="AU434" s="255" t="s">
        <v>82</v>
      </c>
      <c r="AY434" s="17" t="s">
        <v>135</v>
      </c>
      <c r="BE434" s="256">
        <f>IF(N434="základní",J434,0)</f>
        <v>0</v>
      </c>
      <c r="BF434" s="256">
        <f>IF(N434="snížená",J434,0)</f>
        <v>0</v>
      </c>
      <c r="BG434" s="256">
        <f>IF(N434="zákl. přenesená",J434,0)</f>
        <v>0</v>
      </c>
      <c r="BH434" s="256">
        <f>IF(N434="sníž. přenesená",J434,0)</f>
        <v>0</v>
      </c>
      <c r="BI434" s="256">
        <f>IF(N434="nulová",J434,0)</f>
        <v>0</v>
      </c>
      <c r="BJ434" s="17" t="s">
        <v>80</v>
      </c>
      <c r="BK434" s="256">
        <f>ROUND(I434*H434,2)</f>
        <v>0</v>
      </c>
      <c r="BL434" s="17" t="s">
        <v>208</v>
      </c>
      <c r="BM434" s="255" t="s">
        <v>911</v>
      </c>
    </row>
    <row r="435" spans="1:65" s="2" customFormat="1" ht="16.5" customHeight="1">
      <c r="A435" s="38"/>
      <c r="B435" s="39"/>
      <c r="C435" s="243" t="s">
        <v>912</v>
      </c>
      <c r="D435" s="243" t="s">
        <v>138</v>
      </c>
      <c r="E435" s="244" t="s">
        <v>913</v>
      </c>
      <c r="F435" s="245" t="s">
        <v>914</v>
      </c>
      <c r="G435" s="246" t="s">
        <v>149</v>
      </c>
      <c r="H435" s="247">
        <v>89.38</v>
      </c>
      <c r="I435" s="248"/>
      <c r="J435" s="249">
        <f>ROUND(I435*H435,2)</f>
        <v>0</v>
      </c>
      <c r="K435" s="250"/>
      <c r="L435" s="44"/>
      <c r="M435" s="251" t="s">
        <v>1</v>
      </c>
      <c r="N435" s="252" t="s">
        <v>40</v>
      </c>
      <c r="O435" s="91"/>
      <c r="P435" s="253">
        <f>O435*H435</f>
        <v>0</v>
      </c>
      <c r="Q435" s="253">
        <v>2E-05</v>
      </c>
      <c r="R435" s="253">
        <f>Q435*H435</f>
        <v>0.0017876</v>
      </c>
      <c r="S435" s="253">
        <v>0</v>
      </c>
      <c r="T435" s="254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55" t="s">
        <v>208</v>
      </c>
      <c r="AT435" s="255" t="s">
        <v>138</v>
      </c>
      <c r="AU435" s="255" t="s">
        <v>82</v>
      </c>
      <c r="AY435" s="17" t="s">
        <v>135</v>
      </c>
      <c r="BE435" s="256">
        <f>IF(N435="základní",J435,0)</f>
        <v>0</v>
      </c>
      <c r="BF435" s="256">
        <f>IF(N435="snížená",J435,0)</f>
        <v>0</v>
      </c>
      <c r="BG435" s="256">
        <f>IF(N435="zákl. přenesená",J435,0)</f>
        <v>0</v>
      </c>
      <c r="BH435" s="256">
        <f>IF(N435="sníž. přenesená",J435,0)</f>
        <v>0</v>
      </c>
      <c r="BI435" s="256">
        <f>IF(N435="nulová",J435,0)</f>
        <v>0</v>
      </c>
      <c r="BJ435" s="17" t="s">
        <v>80</v>
      </c>
      <c r="BK435" s="256">
        <f>ROUND(I435*H435,2)</f>
        <v>0</v>
      </c>
      <c r="BL435" s="17" t="s">
        <v>208</v>
      </c>
      <c r="BM435" s="255" t="s">
        <v>915</v>
      </c>
    </row>
    <row r="436" spans="1:51" s="13" customFormat="1" ht="12">
      <c r="A436" s="13"/>
      <c r="B436" s="257"/>
      <c r="C436" s="258"/>
      <c r="D436" s="259" t="s">
        <v>151</v>
      </c>
      <c r="E436" s="260" t="s">
        <v>1</v>
      </c>
      <c r="F436" s="261" t="s">
        <v>916</v>
      </c>
      <c r="G436" s="258"/>
      <c r="H436" s="262">
        <v>1.55</v>
      </c>
      <c r="I436" s="263"/>
      <c r="J436" s="258"/>
      <c r="K436" s="258"/>
      <c r="L436" s="264"/>
      <c r="M436" s="265"/>
      <c r="N436" s="266"/>
      <c r="O436" s="266"/>
      <c r="P436" s="266"/>
      <c r="Q436" s="266"/>
      <c r="R436" s="266"/>
      <c r="S436" s="266"/>
      <c r="T436" s="26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8" t="s">
        <v>151</v>
      </c>
      <c r="AU436" s="268" t="s">
        <v>82</v>
      </c>
      <c r="AV436" s="13" t="s">
        <v>82</v>
      </c>
      <c r="AW436" s="13" t="s">
        <v>32</v>
      </c>
      <c r="AX436" s="13" t="s">
        <v>75</v>
      </c>
      <c r="AY436" s="268" t="s">
        <v>135</v>
      </c>
    </row>
    <row r="437" spans="1:51" s="13" customFormat="1" ht="12">
      <c r="A437" s="13"/>
      <c r="B437" s="257"/>
      <c r="C437" s="258"/>
      <c r="D437" s="259" t="s">
        <v>151</v>
      </c>
      <c r="E437" s="260" t="s">
        <v>1</v>
      </c>
      <c r="F437" s="261" t="s">
        <v>917</v>
      </c>
      <c r="G437" s="258"/>
      <c r="H437" s="262">
        <v>7.99</v>
      </c>
      <c r="I437" s="263"/>
      <c r="J437" s="258"/>
      <c r="K437" s="258"/>
      <c r="L437" s="264"/>
      <c r="M437" s="265"/>
      <c r="N437" s="266"/>
      <c r="O437" s="266"/>
      <c r="P437" s="266"/>
      <c r="Q437" s="266"/>
      <c r="R437" s="266"/>
      <c r="S437" s="266"/>
      <c r="T437" s="26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8" t="s">
        <v>151</v>
      </c>
      <c r="AU437" s="268" t="s">
        <v>82</v>
      </c>
      <c r="AV437" s="13" t="s">
        <v>82</v>
      </c>
      <c r="AW437" s="13" t="s">
        <v>32</v>
      </c>
      <c r="AX437" s="13" t="s">
        <v>75</v>
      </c>
      <c r="AY437" s="268" t="s">
        <v>135</v>
      </c>
    </row>
    <row r="438" spans="1:51" s="14" customFormat="1" ht="12">
      <c r="A438" s="14"/>
      <c r="B438" s="283"/>
      <c r="C438" s="284"/>
      <c r="D438" s="259" t="s">
        <v>151</v>
      </c>
      <c r="E438" s="285" t="s">
        <v>1</v>
      </c>
      <c r="F438" s="286" t="s">
        <v>918</v>
      </c>
      <c r="G438" s="284"/>
      <c r="H438" s="287">
        <v>9.54</v>
      </c>
      <c r="I438" s="288"/>
      <c r="J438" s="284"/>
      <c r="K438" s="284"/>
      <c r="L438" s="289"/>
      <c r="M438" s="290"/>
      <c r="N438" s="291"/>
      <c r="O438" s="291"/>
      <c r="P438" s="291"/>
      <c r="Q438" s="291"/>
      <c r="R438" s="291"/>
      <c r="S438" s="291"/>
      <c r="T438" s="29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93" t="s">
        <v>151</v>
      </c>
      <c r="AU438" s="293" t="s">
        <v>82</v>
      </c>
      <c r="AV438" s="14" t="s">
        <v>136</v>
      </c>
      <c r="AW438" s="14" t="s">
        <v>32</v>
      </c>
      <c r="AX438" s="14" t="s">
        <v>75</v>
      </c>
      <c r="AY438" s="293" t="s">
        <v>135</v>
      </c>
    </row>
    <row r="439" spans="1:51" s="13" customFormat="1" ht="12">
      <c r="A439" s="13"/>
      <c r="B439" s="257"/>
      <c r="C439" s="258"/>
      <c r="D439" s="259" t="s">
        <v>151</v>
      </c>
      <c r="E439" s="260" t="s">
        <v>1</v>
      </c>
      <c r="F439" s="261" t="s">
        <v>919</v>
      </c>
      <c r="G439" s="258"/>
      <c r="H439" s="262">
        <v>5.784</v>
      </c>
      <c r="I439" s="263"/>
      <c r="J439" s="258"/>
      <c r="K439" s="258"/>
      <c r="L439" s="264"/>
      <c r="M439" s="265"/>
      <c r="N439" s="266"/>
      <c r="O439" s="266"/>
      <c r="P439" s="266"/>
      <c r="Q439" s="266"/>
      <c r="R439" s="266"/>
      <c r="S439" s="266"/>
      <c r="T439" s="26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8" t="s">
        <v>151</v>
      </c>
      <c r="AU439" s="268" t="s">
        <v>82</v>
      </c>
      <c r="AV439" s="13" t="s">
        <v>82</v>
      </c>
      <c r="AW439" s="13" t="s">
        <v>32</v>
      </c>
      <c r="AX439" s="13" t="s">
        <v>75</v>
      </c>
      <c r="AY439" s="268" t="s">
        <v>135</v>
      </c>
    </row>
    <row r="440" spans="1:51" s="14" customFormat="1" ht="12">
      <c r="A440" s="14"/>
      <c r="B440" s="283"/>
      <c r="C440" s="284"/>
      <c r="D440" s="259" t="s">
        <v>151</v>
      </c>
      <c r="E440" s="285" t="s">
        <v>1</v>
      </c>
      <c r="F440" s="286" t="s">
        <v>920</v>
      </c>
      <c r="G440" s="284"/>
      <c r="H440" s="287">
        <v>5.784</v>
      </c>
      <c r="I440" s="288"/>
      <c r="J440" s="284"/>
      <c r="K440" s="284"/>
      <c r="L440" s="289"/>
      <c r="M440" s="290"/>
      <c r="N440" s="291"/>
      <c r="O440" s="291"/>
      <c r="P440" s="291"/>
      <c r="Q440" s="291"/>
      <c r="R440" s="291"/>
      <c r="S440" s="291"/>
      <c r="T440" s="29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93" t="s">
        <v>151</v>
      </c>
      <c r="AU440" s="293" t="s">
        <v>82</v>
      </c>
      <c r="AV440" s="14" t="s">
        <v>136</v>
      </c>
      <c r="AW440" s="14" t="s">
        <v>32</v>
      </c>
      <c r="AX440" s="14" t="s">
        <v>75</v>
      </c>
      <c r="AY440" s="293" t="s">
        <v>135</v>
      </c>
    </row>
    <row r="441" spans="1:51" s="13" customFormat="1" ht="12">
      <c r="A441" s="13"/>
      <c r="B441" s="257"/>
      <c r="C441" s="258"/>
      <c r="D441" s="259" t="s">
        <v>151</v>
      </c>
      <c r="E441" s="260" t="s">
        <v>1</v>
      </c>
      <c r="F441" s="261" t="s">
        <v>921</v>
      </c>
      <c r="G441" s="258"/>
      <c r="H441" s="262">
        <v>10.456</v>
      </c>
      <c r="I441" s="263"/>
      <c r="J441" s="258"/>
      <c r="K441" s="258"/>
      <c r="L441" s="264"/>
      <c r="M441" s="265"/>
      <c r="N441" s="266"/>
      <c r="O441" s="266"/>
      <c r="P441" s="266"/>
      <c r="Q441" s="266"/>
      <c r="R441" s="266"/>
      <c r="S441" s="266"/>
      <c r="T441" s="26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8" t="s">
        <v>151</v>
      </c>
      <c r="AU441" s="268" t="s">
        <v>82</v>
      </c>
      <c r="AV441" s="13" t="s">
        <v>82</v>
      </c>
      <c r="AW441" s="13" t="s">
        <v>32</v>
      </c>
      <c r="AX441" s="13" t="s">
        <v>75</v>
      </c>
      <c r="AY441" s="268" t="s">
        <v>135</v>
      </c>
    </row>
    <row r="442" spans="1:51" s="14" customFormat="1" ht="12">
      <c r="A442" s="14"/>
      <c r="B442" s="283"/>
      <c r="C442" s="284"/>
      <c r="D442" s="259" t="s">
        <v>151</v>
      </c>
      <c r="E442" s="285" t="s">
        <v>1</v>
      </c>
      <c r="F442" s="286" t="s">
        <v>922</v>
      </c>
      <c r="G442" s="284"/>
      <c r="H442" s="287">
        <v>10.456</v>
      </c>
      <c r="I442" s="288"/>
      <c r="J442" s="284"/>
      <c r="K442" s="284"/>
      <c r="L442" s="289"/>
      <c r="M442" s="290"/>
      <c r="N442" s="291"/>
      <c r="O442" s="291"/>
      <c r="P442" s="291"/>
      <c r="Q442" s="291"/>
      <c r="R442" s="291"/>
      <c r="S442" s="291"/>
      <c r="T442" s="29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93" t="s">
        <v>151</v>
      </c>
      <c r="AU442" s="293" t="s">
        <v>82</v>
      </c>
      <c r="AV442" s="14" t="s">
        <v>136</v>
      </c>
      <c r="AW442" s="14" t="s">
        <v>32</v>
      </c>
      <c r="AX442" s="14" t="s">
        <v>75</v>
      </c>
      <c r="AY442" s="293" t="s">
        <v>135</v>
      </c>
    </row>
    <row r="443" spans="1:51" s="13" customFormat="1" ht="12">
      <c r="A443" s="13"/>
      <c r="B443" s="257"/>
      <c r="C443" s="258"/>
      <c r="D443" s="259" t="s">
        <v>151</v>
      </c>
      <c r="E443" s="260" t="s">
        <v>1</v>
      </c>
      <c r="F443" s="261" t="s">
        <v>923</v>
      </c>
      <c r="G443" s="258"/>
      <c r="H443" s="262">
        <v>63.6</v>
      </c>
      <c r="I443" s="263"/>
      <c r="J443" s="258"/>
      <c r="K443" s="258"/>
      <c r="L443" s="264"/>
      <c r="M443" s="265"/>
      <c r="N443" s="266"/>
      <c r="O443" s="266"/>
      <c r="P443" s="266"/>
      <c r="Q443" s="266"/>
      <c r="R443" s="266"/>
      <c r="S443" s="266"/>
      <c r="T443" s="26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8" t="s">
        <v>151</v>
      </c>
      <c r="AU443" s="268" t="s">
        <v>82</v>
      </c>
      <c r="AV443" s="13" t="s">
        <v>82</v>
      </c>
      <c r="AW443" s="13" t="s">
        <v>32</v>
      </c>
      <c r="AX443" s="13" t="s">
        <v>75</v>
      </c>
      <c r="AY443" s="268" t="s">
        <v>135</v>
      </c>
    </row>
    <row r="444" spans="1:51" s="14" customFormat="1" ht="12">
      <c r="A444" s="14"/>
      <c r="B444" s="283"/>
      <c r="C444" s="284"/>
      <c r="D444" s="259" t="s">
        <v>151</v>
      </c>
      <c r="E444" s="285" t="s">
        <v>1</v>
      </c>
      <c r="F444" s="286" t="s">
        <v>924</v>
      </c>
      <c r="G444" s="284"/>
      <c r="H444" s="287">
        <v>63.6</v>
      </c>
      <c r="I444" s="288"/>
      <c r="J444" s="284"/>
      <c r="K444" s="284"/>
      <c r="L444" s="289"/>
      <c r="M444" s="290"/>
      <c r="N444" s="291"/>
      <c r="O444" s="291"/>
      <c r="P444" s="291"/>
      <c r="Q444" s="291"/>
      <c r="R444" s="291"/>
      <c r="S444" s="291"/>
      <c r="T444" s="29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93" t="s">
        <v>151</v>
      </c>
      <c r="AU444" s="293" t="s">
        <v>82</v>
      </c>
      <c r="AV444" s="14" t="s">
        <v>136</v>
      </c>
      <c r="AW444" s="14" t="s">
        <v>32</v>
      </c>
      <c r="AX444" s="14" t="s">
        <v>75</v>
      </c>
      <c r="AY444" s="293" t="s">
        <v>135</v>
      </c>
    </row>
    <row r="445" spans="1:51" s="15" customFormat="1" ht="12">
      <c r="A445" s="15"/>
      <c r="B445" s="294"/>
      <c r="C445" s="295"/>
      <c r="D445" s="259" t="s">
        <v>151</v>
      </c>
      <c r="E445" s="296" t="s">
        <v>1</v>
      </c>
      <c r="F445" s="297" t="s">
        <v>501</v>
      </c>
      <c r="G445" s="295"/>
      <c r="H445" s="298">
        <v>89.38</v>
      </c>
      <c r="I445" s="299"/>
      <c r="J445" s="295"/>
      <c r="K445" s="295"/>
      <c r="L445" s="300"/>
      <c r="M445" s="301"/>
      <c r="N445" s="302"/>
      <c r="O445" s="302"/>
      <c r="P445" s="302"/>
      <c r="Q445" s="302"/>
      <c r="R445" s="302"/>
      <c r="S445" s="302"/>
      <c r="T445" s="303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304" t="s">
        <v>151</v>
      </c>
      <c r="AU445" s="304" t="s">
        <v>82</v>
      </c>
      <c r="AV445" s="15" t="s">
        <v>142</v>
      </c>
      <c r="AW445" s="15" t="s">
        <v>32</v>
      </c>
      <c r="AX445" s="15" t="s">
        <v>80</v>
      </c>
      <c r="AY445" s="304" t="s">
        <v>135</v>
      </c>
    </row>
    <row r="446" spans="1:65" s="2" customFormat="1" ht="16.5" customHeight="1">
      <c r="A446" s="38"/>
      <c r="B446" s="39"/>
      <c r="C446" s="243" t="s">
        <v>925</v>
      </c>
      <c r="D446" s="243" t="s">
        <v>138</v>
      </c>
      <c r="E446" s="244" t="s">
        <v>926</v>
      </c>
      <c r="F446" s="245" t="s">
        <v>927</v>
      </c>
      <c r="G446" s="246" t="s">
        <v>149</v>
      </c>
      <c r="H446" s="247">
        <v>92.043</v>
      </c>
      <c r="I446" s="248"/>
      <c r="J446" s="249">
        <f>ROUND(I446*H446,2)</f>
        <v>0</v>
      </c>
      <c r="K446" s="250"/>
      <c r="L446" s="44"/>
      <c r="M446" s="251" t="s">
        <v>1</v>
      </c>
      <c r="N446" s="252" t="s">
        <v>40</v>
      </c>
      <c r="O446" s="91"/>
      <c r="P446" s="253">
        <f>O446*H446</f>
        <v>0</v>
      </c>
      <c r="Q446" s="253">
        <v>0.00017</v>
      </c>
      <c r="R446" s="253">
        <f>Q446*H446</f>
        <v>0.01564731</v>
      </c>
      <c r="S446" s="253">
        <v>0</v>
      </c>
      <c r="T446" s="254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55" t="s">
        <v>208</v>
      </c>
      <c r="AT446" s="255" t="s">
        <v>138</v>
      </c>
      <c r="AU446" s="255" t="s">
        <v>82</v>
      </c>
      <c r="AY446" s="17" t="s">
        <v>135</v>
      </c>
      <c r="BE446" s="256">
        <f>IF(N446="základní",J446,0)</f>
        <v>0</v>
      </c>
      <c r="BF446" s="256">
        <f>IF(N446="snížená",J446,0)</f>
        <v>0</v>
      </c>
      <c r="BG446" s="256">
        <f>IF(N446="zákl. přenesená",J446,0)</f>
        <v>0</v>
      </c>
      <c r="BH446" s="256">
        <f>IF(N446="sníž. přenesená",J446,0)</f>
        <v>0</v>
      </c>
      <c r="BI446" s="256">
        <f>IF(N446="nulová",J446,0)</f>
        <v>0</v>
      </c>
      <c r="BJ446" s="17" t="s">
        <v>80</v>
      </c>
      <c r="BK446" s="256">
        <f>ROUND(I446*H446,2)</f>
        <v>0</v>
      </c>
      <c r="BL446" s="17" t="s">
        <v>208</v>
      </c>
      <c r="BM446" s="255" t="s">
        <v>928</v>
      </c>
    </row>
    <row r="447" spans="1:51" s="13" customFormat="1" ht="12">
      <c r="A447" s="13"/>
      <c r="B447" s="257"/>
      <c r="C447" s="258"/>
      <c r="D447" s="259" t="s">
        <v>151</v>
      </c>
      <c r="E447" s="260" t="s">
        <v>1</v>
      </c>
      <c r="F447" s="261" t="s">
        <v>929</v>
      </c>
      <c r="G447" s="258"/>
      <c r="H447" s="262">
        <v>2.663</v>
      </c>
      <c r="I447" s="263"/>
      <c r="J447" s="258"/>
      <c r="K447" s="258"/>
      <c r="L447" s="264"/>
      <c r="M447" s="265"/>
      <c r="N447" s="266"/>
      <c r="O447" s="266"/>
      <c r="P447" s="266"/>
      <c r="Q447" s="266"/>
      <c r="R447" s="266"/>
      <c r="S447" s="266"/>
      <c r="T447" s="26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8" t="s">
        <v>151</v>
      </c>
      <c r="AU447" s="268" t="s">
        <v>82</v>
      </c>
      <c r="AV447" s="13" t="s">
        <v>82</v>
      </c>
      <c r="AW447" s="13" t="s">
        <v>32</v>
      </c>
      <c r="AX447" s="13" t="s">
        <v>75</v>
      </c>
      <c r="AY447" s="268" t="s">
        <v>135</v>
      </c>
    </row>
    <row r="448" spans="1:51" s="13" customFormat="1" ht="12">
      <c r="A448" s="13"/>
      <c r="B448" s="257"/>
      <c r="C448" s="258"/>
      <c r="D448" s="259" t="s">
        <v>151</v>
      </c>
      <c r="E448" s="260" t="s">
        <v>1</v>
      </c>
      <c r="F448" s="261" t="s">
        <v>916</v>
      </c>
      <c r="G448" s="258"/>
      <c r="H448" s="262">
        <v>1.55</v>
      </c>
      <c r="I448" s="263"/>
      <c r="J448" s="258"/>
      <c r="K448" s="258"/>
      <c r="L448" s="264"/>
      <c r="M448" s="265"/>
      <c r="N448" s="266"/>
      <c r="O448" s="266"/>
      <c r="P448" s="266"/>
      <c r="Q448" s="266"/>
      <c r="R448" s="266"/>
      <c r="S448" s="266"/>
      <c r="T448" s="26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8" t="s">
        <v>151</v>
      </c>
      <c r="AU448" s="268" t="s">
        <v>82</v>
      </c>
      <c r="AV448" s="13" t="s">
        <v>82</v>
      </c>
      <c r="AW448" s="13" t="s">
        <v>32</v>
      </c>
      <c r="AX448" s="13" t="s">
        <v>75</v>
      </c>
      <c r="AY448" s="268" t="s">
        <v>135</v>
      </c>
    </row>
    <row r="449" spans="1:51" s="13" customFormat="1" ht="12">
      <c r="A449" s="13"/>
      <c r="B449" s="257"/>
      <c r="C449" s="258"/>
      <c r="D449" s="259" t="s">
        <v>151</v>
      </c>
      <c r="E449" s="260" t="s">
        <v>1</v>
      </c>
      <c r="F449" s="261" t="s">
        <v>917</v>
      </c>
      <c r="G449" s="258"/>
      <c r="H449" s="262">
        <v>7.99</v>
      </c>
      <c r="I449" s="263"/>
      <c r="J449" s="258"/>
      <c r="K449" s="258"/>
      <c r="L449" s="264"/>
      <c r="M449" s="265"/>
      <c r="N449" s="266"/>
      <c r="O449" s="266"/>
      <c r="P449" s="266"/>
      <c r="Q449" s="266"/>
      <c r="R449" s="266"/>
      <c r="S449" s="266"/>
      <c r="T449" s="26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8" t="s">
        <v>151</v>
      </c>
      <c r="AU449" s="268" t="s">
        <v>82</v>
      </c>
      <c r="AV449" s="13" t="s">
        <v>82</v>
      </c>
      <c r="AW449" s="13" t="s">
        <v>32</v>
      </c>
      <c r="AX449" s="13" t="s">
        <v>75</v>
      </c>
      <c r="AY449" s="268" t="s">
        <v>135</v>
      </c>
    </row>
    <row r="450" spans="1:51" s="13" customFormat="1" ht="12">
      <c r="A450" s="13"/>
      <c r="B450" s="257"/>
      <c r="C450" s="258"/>
      <c r="D450" s="259" t="s">
        <v>151</v>
      </c>
      <c r="E450" s="260" t="s">
        <v>1</v>
      </c>
      <c r="F450" s="261" t="s">
        <v>919</v>
      </c>
      <c r="G450" s="258"/>
      <c r="H450" s="262">
        <v>5.784</v>
      </c>
      <c r="I450" s="263"/>
      <c r="J450" s="258"/>
      <c r="K450" s="258"/>
      <c r="L450" s="264"/>
      <c r="M450" s="265"/>
      <c r="N450" s="266"/>
      <c r="O450" s="266"/>
      <c r="P450" s="266"/>
      <c r="Q450" s="266"/>
      <c r="R450" s="266"/>
      <c r="S450" s="266"/>
      <c r="T450" s="26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8" t="s">
        <v>151</v>
      </c>
      <c r="AU450" s="268" t="s">
        <v>82</v>
      </c>
      <c r="AV450" s="13" t="s">
        <v>82</v>
      </c>
      <c r="AW450" s="13" t="s">
        <v>32</v>
      </c>
      <c r="AX450" s="13" t="s">
        <v>75</v>
      </c>
      <c r="AY450" s="268" t="s">
        <v>135</v>
      </c>
    </row>
    <row r="451" spans="1:51" s="13" customFormat="1" ht="12">
      <c r="A451" s="13"/>
      <c r="B451" s="257"/>
      <c r="C451" s="258"/>
      <c r="D451" s="259" t="s">
        <v>151</v>
      </c>
      <c r="E451" s="260" t="s">
        <v>1</v>
      </c>
      <c r="F451" s="261" t="s">
        <v>921</v>
      </c>
      <c r="G451" s="258"/>
      <c r="H451" s="262">
        <v>10.456</v>
      </c>
      <c r="I451" s="263"/>
      <c r="J451" s="258"/>
      <c r="K451" s="258"/>
      <c r="L451" s="264"/>
      <c r="M451" s="265"/>
      <c r="N451" s="266"/>
      <c r="O451" s="266"/>
      <c r="P451" s="266"/>
      <c r="Q451" s="266"/>
      <c r="R451" s="266"/>
      <c r="S451" s="266"/>
      <c r="T451" s="26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8" t="s">
        <v>151</v>
      </c>
      <c r="AU451" s="268" t="s">
        <v>82</v>
      </c>
      <c r="AV451" s="13" t="s">
        <v>82</v>
      </c>
      <c r="AW451" s="13" t="s">
        <v>32</v>
      </c>
      <c r="AX451" s="13" t="s">
        <v>75</v>
      </c>
      <c r="AY451" s="268" t="s">
        <v>135</v>
      </c>
    </row>
    <row r="452" spans="1:51" s="13" customFormat="1" ht="12">
      <c r="A452" s="13"/>
      <c r="B452" s="257"/>
      <c r="C452" s="258"/>
      <c r="D452" s="259" t="s">
        <v>151</v>
      </c>
      <c r="E452" s="260" t="s">
        <v>1</v>
      </c>
      <c r="F452" s="261" t="s">
        <v>923</v>
      </c>
      <c r="G452" s="258"/>
      <c r="H452" s="262">
        <v>63.6</v>
      </c>
      <c r="I452" s="263"/>
      <c r="J452" s="258"/>
      <c r="K452" s="258"/>
      <c r="L452" s="264"/>
      <c r="M452" s="265"/>
      <c r="N452" s="266"/>
      <c r="O452" s="266"/>
      <c r="P452" s="266"/>
      <c r="Q452" s="266"/>
      <c r="R452" s="266"/>
      <c r="S452" s="266"/>
      <c r="T452" s="26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8" t="s">
        <v>151</v>
      </c>
      <c r="AU452" s="268" t="s">
        <v>82</v>
      </c>
      <c r="AV452" s="13" t="s">
        <v>82</v>
      </c>
      <c r="AW452" s="13" t="s">
        <v>32</v>
      </c>
      <c r="AX452" s="13" t="s">
        <v>75</v>
      </c>
      <c r="AY452" s="268" t="s">
        <v>135</v>
      </c>
    </row>
    <row r="453" spans="1:51" s="15" customFormat="1" ht="12">
      <c r="A453" s="15"/>
      <c r="B453" s="294"/>
      <c r="C453" s="295"/>
      <c r="D453" s="259" t="s">
        <v>151</v>
      </c>
      <c r="E453" s="296" t="s">
        <v>1</v>
      </c>
      <c r="F453" s="297" t="s">
        <v>501</v>
      </c>
      <c r="G453" s="295"/>
      <c r="H453" s="298">
        <v>92.043</v>
      </c>
      <c r="I453" s="299"/>
      <c r="J453" s="295"/>
      <c r="K453" s="295"/>
      <c r="L453" s="300"/>
      <c r="M453" s="301"/>
      <c r="N453" s="302"/>
      <c r="O453" s="302"/>
      <c r="P453" s="302"/>
      <c r="Q453" s="302"/>
      <c r="R453" s="302"/>
      <c r="S453" s="302"/>
      <c r="T453" s="303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304" t="s">
        <v>151</v>
      </c>
      <c r="AU453" s="304" t="s">
        <v>82</v>
      </c>
      <c r="AV453" s="15" t="s">
        <v>142</v>
      </c>
      <c r="AW453" s="15" t="s">
        <v>32</v>
      </c>
      <c r="AX453" s="15" t="s">
        <v>80</v>
      </c>
      <c r="AY453" s="304" t="s">
        <v>135</v>
      </c>
    </row>
    <row r="454" spans="1:65" s="2" customFormat="1" ht="16.5" customHeight="1">
      <c r="A454" s="38"/>
      <c r="B454" s="39"/>
      <c r="C454" s="243" t="s">
        <v>930</v>
      </c>
      <c r="D454" s="243" t="s">
        <v>138</v>
      </c>
      <c r="E454" s="244" t="s">
        <v>931</v>
      </c>
      <c r="F454" s="245" t="s">
        <v>932</v>
      </c>
      <c r="G454" s="246" t="s">
        <v>149</v>
      </c>
      <c r="H454" s="247">
        <v>92.043</v>
      </c>
      <c r="I454" s="248"/>
      <c r="J454" s="249">
        <f>ROUND(I454*H454,2)</f>
        <v>0</v>
      </c>
      <c r="K454" s="250"/>
      <c r="L454" s="44"/>
      <c r="M454" s="251" t="s">
        <v>1</v>
      </c>
      <c r="N454" s="252" t="s">
        <v>40</v>
      </c>
      <c r="O454" s="91"/>
      <c r="P454" s="253">
        <f>O454*H454</f>
        <v>0</v>
      </c>
      <c r="Q454" s="253">
        <v>0.00012</v>
      </c>
      <c r="R454" s="253">
        <f>Q454*H454</f>
        <v>0.011045160000000002</v>
      </c>
      <c r="S454" s="253">
        <v>0</v>
      </c>
      <c r="T454" s="254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55" t="s">
        <v>208</v>
      </c>
      <c r="AT454" s="255" t="s">
        <v>138</v>
      </c>
      <c r="AU454" s="255" t="s">
        <v>82</v>
      </c>
      <c r="AY454" s="17" t="s">
        <v>135</v>
      </c>
      <c r="BE454" s="256">
        <f>IF(N454="základní",J454,0)</f>
        <v>0</v>
      </c>
      <c r="BF454" s="256">
        <f>IF(N454="snížená",J454,0)</f>
        <v>0</v>
      </c>
      <c r="BG454" s="256">
        <f>IF(N454="zákl. přenesená",J454,0)</f>
        <v>0</v>
      </c>
      <c r="BH454" s="256">
        <f>IF(N454="sníž. přenesená",J454,0)</f>
        <v>0</v>
      </c>
      <c r="BI454" s="256">
        <f>IF(N454="nulová",J454,0)</f>
        <v>0</v>
      </c>
      <c r="BJ454" s="17" t="s">
        <v>80</v>
      </c>
      <c r="BK454" s="256">
        <f>ROUND(I454*H454,2)</f>
        <v>0</v>
      </c>
      <c r="BL454" s="17" t="s">
        <v>208</v>
      </c>
      <c r="BM454" s="255" t="s">
        <v>933</v>
      </c>
    </row>
    <row r="455" spans="1:65" s="2" customFormat="1" ht="16.5" customHeight="1">
      <c r="A455" s="38"/>
      <c r="B455" s="39"/>
      <c r="C455" s="243" t="s">
        <v>934</v>
      </c>
      <c r="D455" s="243" t="s">
        <v>138</v>
      </c>
      <c r="E455" s="244" t="s">
        <v>935</v>
      </c>
      <c r="F455" s="245" t="s">
        <v>936</v>
      </c>
      <c r="G455" s="246" t="s">
        <v>149</v>
      </c>
      <c r="H455" s="247">
        <v>92.043</v>
      </c>
      <c r="I455" s="248"/>
      <c r="J455" s="249">
        <f>ROUND(I455*H455,2)</f>
        <v>0</v>
      </c>
      <c r="K455" s="250"/>
      <c r="L455" s="44"/>
      <c r="M455" s="251" t="s">
        <v>1</v>
      </c>
      <c r="N455" s="252" t="s">
        <v>40</v>
      </c>
      <c r="O455" s="91"/>
      <c r="P455" s="253">
        <f>O455*H455</f>
        <v>0</v>
      </c>
      <c r="Q455" s="253">
        <v>0.00012</v>
      </c>
      <c r="R455" s="253">
        <f>Q455*H455</f>
        <v>0.011045160000000002</v>
      </c>
      <c r="S455" s="253">
        <v>0</v>
      </c>
      <c r="T455" s="254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55" t="s">
        <v>208</v>
      </c>
      <c r="AT455" s="255" t="s">
        <v>138</v>
      </c>
      <c r="AU455" s="255" t="s">
        <v>82</v>
      </c>
      <c r="AY455" s="17" t="s">
        <v>135</v>
      </c>
      <c r="BE455" s="256">
        <f>IF(N455="základní",J455,0)</f>
        <v>0</v>
      </c>
      <c r="BF455" s="256">
        <f>IF(N455="snížená",J455,0)</f>
        <v>0</v>
      </c>
      <c r="BG455" s="256">
        <f>IF(N455="zákl. přenesená",J455,0)</f>
        <v>0</v>
      </c>
      <c r="BH455" s="256">
        <f>IF(N455="sníž. přenesená",J455,0)</f>
        <v>0</v>
      </c>
      <c r="BI455" s="256">
        <f>IF(N455="nulová",J455,0)</f>
        <v>0</v>
      </c>
      <c r="BJ455" s="17" t="s">
        <v>80</v>
      </c>
      <c r="BK455" s="256">
        <f>ROUND(I455*H455,2)</f>
        <v>0</v>
      </c>
      <c r="BL455" s="17" t="s">
        <v>208</v>
      </c>
      <c r="BM455" s="255" t="s">
        <v>937</v>
      </c>
    </row>
    <row r="456" spans="1:65" s="2" customFormat="1" ht="16.5" customHeight="1">
      <c r="A456" s="38"/>
      <c r="B456" s="39"/>
      <c r="C456" s="243" t="s">
        <v>938</v>
      </c>
      <c r="D456" s="243" t="s">
        <v>138</v>
      </c>
      <c r="E456" s="244" t="s">
        <v>939</v>
      </c>
      <c r="F456" s="245" t="s">
        <v>940</v>
      </c>
      <c r="G456" s="246" t="s">
        <v>149</v>
      </c>
      <c r="H456" s="247">
        <v>89.38</v>
      </c>
      <c r="I456" s="248"/>
      <c r="J456" s="249">
        <f>ROUND(I456*H456,2)</f>
        <v>0</v>
      </c>
      <c r="K456" s="250"/>
      <c r="L456" s="44"/>
      <c r="M456" s="251" t="s">
        <v>1</v>
      </c>
      <c r="N456" s="252" t="s">
        <v>40</v>
      </c>
      <c r="O456" s="91"/>
      <c r="P456" s="253">
        <f>O456*H456</f>
        <v>0</v>
      </c>
      <c r="Q456" s="253">
        <v>3E-05</v>
      </c>
      <c r="R456" s="253">
        <f>Q456*H456</f>
        <v>0.0026814</v>
      </c>
      <c r="S456" s="253">
        <v>0</v>
      </c>
      <c r="T456" s="254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55" t="s">
        <v>208</v>
      </c>
      <c r="AT456" s="255" t="s">
        <v>138</v>
      </c>
      <c r="AU456" s="255" t="s">
        <v>82</v>
      </c>
      <c r="AY456" s="17" t="s">
        <v>135</v>
      </c>
      <c r="BE456" s="256">
        <f>IF(N456="základní",J456,0)</f>
        <v>0</v>
      </c>
      <c r="BF456" s="256">
        <f>IF(N456="snížená",J456,0)</f>
        <v>0</v>
      </c>
      <c r="BG456" s="256">
        <f>IF(N456="zákl. přenesená",J456,0)</f>
        <v>0</v>
      </c>
      <c r="BH456" s="256">
        <f>IF(N456="sníž. přenesená",J456,0)</f>
        <v>0</v>
      </c>
      <c r="BI456" s="256">
        <f>IF(N456="nulová",J456,0)</f>
        <v>0</v>
      </c>
      <c r="BJ456" s="17" t="s">
        <v>80</v>
      </c>
      <c r="BK456" s="256">
        <f>ROUND(I456*H456,2)</f>
        <v>0</v>
      </c>
      <c r="BL456" s="17" t="s">
        <v>208</v>
      </c>
      <c r="BM456" s="255" t="s">
        <v>941</v>
      </c>
    </row>
    <row r="457" spans="1:65" s="2" customFormat="1" ht="16.5" customHeight="1">
      <c r="A457" s="38"/>
      <c r="B457" s="39"/>
      <c r="C457" s="243" t="s">
        <v>942</v>
      </c>
      <c r="D457" s="243" t="s">
        <v>138</v>
      </c>
      <c r="E457" s="244" t="s">
        <v>943</v>
      </c>
      <c r="F457" s="245" t="s">
        <v>944</v>
      </c>
      <c r="G457" s="246" t="s">
        <v>155</v>
      </c>
      <c r="H457" s="247">
        <v>16</v>
      </c>
      <c r="I457" s="248"/>
      <c r="J457" s="249">
        <f>ROUND(I457*H457,2)</f>
        <v>0</v>
      </c>
      <c r="K457" s="250"/>
      <c r="L457" s="44"/>
      <c r="M457" s="251" t="s">
        <v>1</v>
      </c>
      <c r="N457" s="252" t="s">
        <v>40</v>
      </c>
      <c r="O457" s="91"/>
      <c r="P457" s="253">
        <f>O457*H457</f>
        <v>0</v>
      </c>
      <c r="Q457" s="253">
        <v>2E-05</v>
      </c>
      <c r="R457" s="253">
        <f>Q457*H457</f>
        <v>0.00032</v>
      </c>
      <c r="S457" s="253">
        <v>0</v>
      </c>
      <c r="T457" s="254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55" t="s">
        <v>208</v>
      </c>
      <c r="AT457" s="255" t="s">
        <v>138</v>
      </c>
      <c r="AU457" s="255" t="s">
        <v>82</v>
      </c>
      <c r="AY457" s="17" t="s">
        <v>135</v>
      </c>
      <c r="BE457" s="256">
        <f>IF(N457="základní",J457,0)</f>
        <v>0</v>
      </c>
      <c r="BF457" s="256">
        <f>IF(N457="snížená",J457,0)</f>
        <v>0</v>
      </c>
      <c r="BG457" s="256">
        <f>IF(N457="zákl. přenesená",J457,0)</f>
        <v>0</v>
      </c>
      <c r="BH457" s="256">
        <f>IF(N457="sníž. přenesená",J457,0)</f>
        <v>0</v>
      </c>
      <c r="BI457" s="256">
        <f>IF(N457="nulová",J457,0)</f>
        <v>0</v>
      </c>
      <c r="BJ457" s="17" t="s">
        <v>80</v>
      </c>
      <c r="BK457" s="256">
        <f>ROUND(I457*H457,2)</f>
        <v>0</v>
      </c>
      <c r="BL457" s="17" t="s">
        <v>208</v>
      </c>
      <c r="BM457" s="255" t="s">
        <v>945</v>
      </c>
    </row>
    <row r="458" spans="1:65" s="2" customFormat="1" ht="16.5" customHeight="1">
      <c r="A458" s="38"/>
      <c r="B458" s="39"/>
      <c r="C458" s="243" t="s">
        <v>946</v>
      </c>
      <c r="D458" s="243" t="s">
        <v>138</v>
      </c>
      <c r="E458" s="244" t="s">
        <v>947</v>
      </c>
      <c r="F458" s="245" t="s">
        <v>948</v>
      </c>
      <c r="G458" s="246" t="s">
        <v>155</v>
      </c>
      <c r="H458" s="247">
        <v>16</v>
      </c>
      <c r="I458" s="248"/>
      <c r="J458" s="249">
        <f>ROUND(I458*H458,2)</f>
        <v>0</v>
      </c>
      <c r="K458" s="250"/>
      <c r="L458" s="44"/>
      <c r="M458" s="251" t="s">
        <v>1</v>
      </c>
      <c r="N458" s="252" t="s">
        <v>40</v>
      </c>
      <c r="O458" s="91"/>
      <c r="P458" s="253">
        <f>O458*H458</f>
        <v>0</v>
      </c>
      <c r="Q458" s="253">
        <v>6E-05</v>
      </c>
      <c r="R458" s="253">
        <f>Q458*H458</f>
        <v>0.00096</v>
      </c>
      <c r="S458" s="253">
        <v>0</v>
      </c>
      <c r="T458" s="254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55" t="s">
        <v>208</v>
      </c>
      <c r="AT458" s="255" t="s">
        <v>138</v>
      </c>
      <c r="AU458" s="255" t="s">
        <v>82</v>
      </c>
      <c r="AY458" s="17" t="s">
        <v>135</v>
      </c>
      <c r="BE458" s="256">
        <f>IF(N458="základní",J458,0)</f>
        <v>0</v>
      </c>
      <c r="BF458" s="256">
        <f>IF(N458="snížená",J458,0)</f>
        <v>0</v>
      </c>
      <c r="BG458" s="256">
        <f>IF(N458="zákl. přenesená",J458,0)</f>
        <v>0</v>
      </c>
      <c r="BH458" s="256">
        <f>IF(N458="sníž. přenesená",J458,0)</f>
        <v>0</v>
      </c>
      <c r="BI458" s="256">
        <f>IF(N458="nulová",J458,0)</f>
        <v>0</v>
      </c>
      <c r="BJ458" s="17" t="s">
        <v>80</v>
      </c>
      <c r="BK458" s="256">
        <f>ROUND(I458*H458,2)</f>
        <v>0</v>
      </c>
      <c r="BL458" s="17" t="s">
        <v>208</v>
      </c>
      <c r="BM458" s="255" t="s">
        <v>949</v>
      </c>
    </row>
    <row r="459" spans="1:65" s="2" customFormat="1" ht="16.5" customHeight="1">
      <c r="A459" s="38"/>
      <c r="B459" s="39"/>
      <c r="C459" s="243" t="s">
        <v>950</v>
      </c>
      <c r="D459" s="243" t="s">
        <v>138</v>
      </c>
      <c r="E459" s="244" t="s">
        <v>951</v>
      </c>
      <c r="F459" s="245" t="s">
        <v>952</v>
      </c>
      <c r="G459" s="246" t="s">
        <v>155</v>
      </c>
      <c r="H459" s="247">
        <v>16</v>
      </c>
      <c r="I459" s="248"/>
      <c r="J459" s="249">
        <f>ROUND(I459*H459,2)</f>
        <v>0</v>
      </c>
      <c r="K459" s="250"/>
      <c r="L459" s="44"/>
      <c r="M459" s="251" t="s">
        <v>1</v>
      </c>
      <c r="N459" s="252" t="s">
        <v>40</v>
      </c>
      <c r="O459" s="91"/>
      <c r="P459" s="253">
        <f>O459*H459</f>
        <v>0</v>
      </c>
      <c r="Q459" s="253">
        <v>3E-05</v>
      </c>
      <c r="R459" s="253">
        <f>Q459*H459</f>
        <v>0.00048</v>
      </c>
      <c r="S459" s="253">
        <v>0</v>
      </c>
      <c r="T459" s="254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55" t="s">
        <v>208</v>
      </c>
      <c r="AT459" s="255" t="s">
        <v>138</v>
      </c>
      <c r="AU459" s="255" t="s">
        <v>82</v>
      </c>
      <c r="AY459" s="17" t="s">
        <v>135</v>
      </c>
      <c r="BE459" s="256">
        <f>IF(N459="základní",J459,0)</f>
        <v>0</v>
      </c>
      <c r="BF459" s="256">
        <f>IF(N459="snížená",J459,0)</f>
        <v>0</v>
      </c>
      <c r="BG459" s="256">
        <f>IF(N459="zákl. přenesená",J459,0)</f>
        <v>0</v>
      </c>
      <c r="BH459" s="256">
        <f>IF(N459="sníž. přenesená",J459,0)</f>
        <v>0</v>
      </c>
      <c r="BI459" s="256">
        <f>IF(N459="nulová",J459,0)</f>
        <v>0</v>
      </c>
      <c r="BJ459" s="17" t="s">
        <v>80</v>
      </c>
      <c r="BK459" s="256">
        <f>ROUND(I459*H459,2)</f>
        <v>0</v>
      </c>
      <c r="BL459" s="17" t="s">
        <v>208</v>
      </c>
      <c r="BM459" s="255" t="s">
        <v>953</v>
      </c>
    </row>
    <row r="460" spans="1:65" s="2" customFormat="1" ht="16.5" customHeight="1">
      <c r="A460" s="38"/>
      <c r="B460" s="39"/>
      <c r="C460" s="243" t="s">
        <v>954</v>
      </c>
      <c r="D460" s="243" t="s">
        <v>138</v>
      </c>
      <c r="E460" s="244" t="s">
        <v>955</v>
      </c>
      <c r="F460" s="245" t="s">
        <v>956</v>
      </c>
      <c r="G460" s="246" t="s">
        <v>149</v>
      </c>
      <c r="H460" s="247">
        <v>24.02</v>
      </c>
      <c r="I460" s="248"/>
      <c r="J460" s="249">
        <f>ROUND(I460*H460,2)</f>
        <v>0</v>
      </c>
      <c r="K460" s="250"/>
      <c r="L460" s="44"/>
      <c r="M460" s="251" t="s">
        <v>1</v>
      </c>
      <c r="N460" s="252" t="s">
        <v>40</v>
      </c>
      <c r="O460" s="91"/>
      <c r="P460" s="253">
        <f>O460*H460</f>
        <v>0</v>
      </c>
      <c r="Q460" s="253">
        <v>4E-05</v>
      </c>
      <c r="R460" s="253">
        <f>Q460*H460</f>
        <v>0.0009608</v>
      </c>
      <c r="S460" s="253">
        <v>0</v>
      </c>
      <c r="T460" s="254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55" t="s">
        <v>208</v>
      </c>
      <c r="AT460" s="255" t="s">
        <v>138</v>
      </c>
      <c r="AU460" s="255" t="s">
        <v>82</v>
      </c>
      <c r="AY460" s="17" t="s">
        <v>135</v>
      </c>
      <c r="BE460" s="256">
        <f>IF(N460="základní",J460,0)</f>
        <v>0</v>
      </c>
      <c r="BF460" s="256">
        <f>IF(N460="snížená",J460,0)</f>
        <v>0</v>
      </c>
      <c r="BG460" s="256">
        <f>IF(N460="zákl. přenesená",J460,0)</f>
        <v>0</v>
      </c>
      <c r="BH460" s="256">
        <f>IF(N460="sníž. přenesená",J460,0)</f>
        <v>0</v>
      </c>
      <c r="BI460" s="256">
        <f>IF(N460="nulová",J460,0)</f>
        <v>0</v>
      </c>
      <c r="BJ460" s="17" t="s">
        <v>80</v>
      </c>
      <c r="BK460" s="256">
        <f>ROUND(I460*H460,2)</f>
        <v>0</v>
      </c>
      <c r="BL460" s="17" t="s">
        <v>208</v>
      </c>
      <c r="BM460" s="255" t="s">
        <v>957</v>
      </c>
    </row>
    <row r="461" spans="1:51" s="13" customFormat="1" ht="12">
      <c r="A461" s="13"/>
      <c r="B461" s="257"/>
      <c r="C461" s="258"/>
      <c r="D461" s="259" t="s">
        <v>151</v>
      </c>
      <c r="E461" s="260" t="s">
        <v>1</v>
      </c>
      <c r="F461" s="261" t="s">
        <v>257</v>
      </c>
      <c r="G461" s="258"/>
      <c r="H461" s="262">
        <v>24.02</v>
      </c>
      <c r="I461" s="263"/>
      <c r="J461" s="258"/>
      <c r="K461" s="258"/>
      <c r="L461" s="264"/>
      <c r="M461" s="265"/>
      <c r="N461" s="266"/>
      <c r="O461" s="266"/>
      <c r="P461" s="266"/>
      <c r="Q461" s="266"/>
      <c r="R461" s="266"/>
      <c r="S461" s="266"/>
      <c r="T461" s="26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8" t="s">
        <v>151</v>
      </c>
      <c r="AU461" s="268" t="s">
        <v>82</v>
      </c>
      <c r="AV461" s="13" t="s">
        <v>82</v>
      </c>
      <c r="AW461" s="13" t="s">
        <v>32</v>
      </c>
      <c r="AX461" s="13" t="s">
        <v>80</v>
      </c>
      <c r="AY461" s="268" t="s">
        <v>135</v>
      </c>
    </row>
    <row r="462" spans="1:65" s="2" customFormat="1" ht="16.5" customHeight="1">
      <c r="A462" s="38"/>
      <c r="B462" s="39"/>
      <c r="C462" s="243" t="s">
        <v>958</v>
      </c>
      <c r="D462" s="243" t="s">
        <v>138</v>
      </c>
      <c r="E462" s="244" t="s">
        <v>959</v>
      </c>
      <c r="F462" s="245" t="s">
        <v>960</v>
      </c>
      <c r="G462" s="246" t="s">
        <v>149</v>
      </c>
      <c r="H462" s="247">
        <v>24.02</v>
      </c>
      <c r="I462" s="248"/>
      <c r="J462" s="249">
        <f>ROUND(I462*H462,2)</f>
        <v>0</v>
      </c>
      <c r="K462" s="250"/>
      <c r="L462" s="44"/>
      <c r="M462" s="251" t="s">
        <v>1</v>
      </c>
      <c r="N462" s="252" t="s">
        <v>40</v>
      </c>
      <c r="O462" s="91"/>
      <c r="P462" s="253">
        <f>O462*H462</f>
        <v>0</v>
      </c>
      <c r="Q462" s="253">
        <v>4E-05</v>
      </c>
      <c r="R462" s="253">
        <f>Q462*H462</f>
        <v>0.0009608</v>
      </c>
      <c r="S462" s="253">
        <v>0</v>
      </c>
      <c r="T462" s="254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55" t="s">
        <v>208</v>
      </c>
      <c r="AT462" s="255" t="s">
        <v>138</v>
      </c>
      <c r="AU462" s="255" t="s">
        <v>82</v>
      </c>
      <c r="AY462" s="17" t="s">
        <v>135</v>
      </c>
      <c r="BE462" s="256">
        <f>IF(N462="základní",J462,0)</f>
        <v>0</v>
      </c>
      <c r="BF462" s="256">
        <f>IF(N462="snížená",J462,0)</f>
        <v>0</v>
      </c>
      <c r="BG462" s="256">
        <f>IF(N462="zákl. přenesená",J462,0)</f>
        <v>0</v>
      </c>
      <c r="BH462" s="256">
        <f>IF(N462="sníž. přenesená",J462,0)</f>
        <v>0</v>
      </c>
      <c r="BI462" s="256">
        <f>IF(N462="nulová",J462,0)</f>
        <v>0</v>
      </c>
      <c r="BJ462" s="17" t="s">
        <v>80</v>
      </c>
      <c r="BK462" s="256">
        <f>ROUND(I462*H462,2)</f>
        <v>0</v>
      </c>
      <c r="BL462" s="17" t="s">
        <v>208</v>
      </c>
      <c r="BM462" s="255" t="s">
        <v>961</v>
      </c>
    </row>
    <row r="463" spans="1:65" s="2" customFormat="1" ht="16.5" customHeight="1">
      <c r="A463" s="38"/>
      <c r="B463" s="39"/>
      <c r="C463" s="243" t="s">
        <v>962</v>
      </c>
      <c r="D463" s="243" t="s">
        <v>138</v>
      </c>
      <c r="E463" s="244" t="s">
        <v>963</v>
      </c>
      <c r="F463" s="245" t="s">
        <v>964</v>
      </c>
      <c r="G463" s="246" t="s">
        <v>149</v>
      </c>
      <c r="H463" s="247">
        <v>24.02</v>
      </c>
      <c r="I463" s="248"/>
      <c r="J463" s="249">
        <f>ROUND(I463*H463,2)</f>
        <v>0</v>
      </c>
      <c r="K463" s="250"/>
      <c r="L463" s="44"/>
      <c r="M463" s="251" t="s">
        <v>1</v>
      </c>
      <c r="N463" s="252" t="s">
        <v>40</v>
      </c>
      <c r="O463" s="91"/>
      <c r="P463" s="253">
        <f>O463*H463</f>
        <v>0</v>
      </c>
      <c r="Q463" s="253">
        <v>0.00017</v>
      </c>
      <c r="R463" s="253">
        <f>Q463*H463</f>
        <v>0.0040834</v>
      </c>
      <c r="S463" s="253">
        <v>0</v>
      </c>
      <c r="T463" s="254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55" t="s">
        <v>208</v>
      </c>
      <c r="AT463" s="255" t="s">
        <v>138</v>
      </c>
      <c r="AU463" s="255" t="s">
        <v>82</v>
      </c>
      <c r="AY463" s="17" t="s">
        <v>135</v>
      </c>
      <c r="BE463" s="256">
        <f>IF(N463="základní",J463,0)</f>
        <v>0</v>
      </c>
      <c r="BF463" s="256">
        <f>IF(N463="snížená",J463,0)</f>
        <v>0</v>
      </c>
      <c r="BG463" s="256">
        <f>IF(N463="zákl. přenesená",J463,0)</f>
        <v>0</v>
      </c>
      <c r="BH463" s="256">
        <f>IF(N463="sníž. přenesená",J463,0)</f>
        <v>0</v>
      </c>
      <c r="BI463" s="256">
        <f>IF(N463="nulová",J463,0)</f>
        <v>0</v>
      </c>
      <c r="BJ463" s="17" t="s">
        <v>80</v>
      </c>
      <c r="BK463" s="256">
        <f>ROUND(I463*H463,2)</f>
        <v>0</v>
      </c>
      <c r="BL463" s="17" t="s">
        <v>208</v>
      </c>
      <c r="BM463" s="255" t="s">
        <v>965</v>
      </c>
    </row>
    <row r="464" spans="1:65" s="2" customFormat="1" ht="16.5" customHeight="1">
      <c r="A464" s="38"/>
      <c r="B464" s="39"/>
      <c r="C464" s="243" t="s">
        <v>966</v>
      </c>
      <c r="D464" s="243" t="s">
        <v>138</v>
      </c>
      <c r="E464" s="244" t="s">
        <v>967</v>
      </c>
      <c r="F464" s="245" t="s">
        <v>968</v>
      </c>
      <c r="G464" s="246" t="s">
        <v>149</v>
      </c>
      <c r="H464" s="247">
        <v>24.02</v>
      </c>
      <c r="I464" s="248"/>
      <c r="J464" s="249">
        <f>ROUND(I464*H464,2)</f>
        <v>0</v>
      </c>
      <c r="K464" s="250"/>
      <c r="L464" s="44"/>
      <c r="M464" s="251" t="s">
        <v>1</v>
      </c>
      <c r="N464" s="252" t="s">
        <v>40</v>
      </c>
      <c r="O464" s="91"/>
      <c r="P464" s="253">
        <f>O464*H464</f>
        <v>0</v>
      </c>
      <c r="Q464" s="253">
        <v>0.00021</v>
      </c>
      <c r="R464" s="253">
        <f>Q464*H464</f>
        <v>0.0050442</v>
      </c>
      <c r="S464" s="253">
        <v>0</v>
      </c>
      <c r="T464" s="254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55" t="s">
        <v>208</v>
      </c>
      <c r="AT464" s="255" t="s">
        <v>138</v>
      </c>
      <c r="AU464" s="255" t="s">
        <v>82</v>
      </c>
      <c r="AY464" s="17" t="s">
        <v>135</v>
      </c>
      <c r="BE464" s="256">
        <f>IF(N464="základní",J464,0)</f>
        <v>0</v>
      </c>
      <c r="BF464" s="256">
        <f>IF(N464="snížená",J464,0)</f>
        <v>0</v>
      </c>
      <c r="BG464" s="256">
        <f>IF(N464="zákl. přenesená",J464,0)</f>
        <v>0</v>
      </c>
      <c r="BH464" s="256">
        <f>IF(N464="sníž. přenesená",J464,0)</f>
        <v>0</v>
      </c>
      <c r="BI464" s="256">
        <f>IF(N464="nulová",J464,0)</f>
        <v>0</v>
      </c>
      <c r="BJ464" s="17" t="s">
        <v>80</v>
      </c>
      <c r="BK464" s="256">
        <f>ROUND(I464*H464,2)</f>
        <v>0</v>
      </c>
      <c r="BL464" s="17" t="s">
        <v>208</v>
      </c>
      <c r="BM464" s="255" t="s">
        <v>969</v>
      </c>
    </row>
    <row r="465" spans="1:65" s="2" customFormat="1" ht="16.5" customHeight="1">
      <c r="A465" s="38"/>
      <c r="B465" s="39"/>
      <c r="C465" s="243" t="s">
        <v>970</v>
      </c>
      <c r="D465" s="243" t="s">
        <v>138</v>
      </c>
      <c r="E465" s="244" t="s">
        <v>971</v>
      </c>
      <c r="F465" s="245" t="s">
        <v>972</v>
      </c>
      <c r="G465" s="246" t="s">
        <v>149</v>
      </c>
      <c r="H465" s="247">
        <v>24.02</v>
      </c>
      <c r="I465" s="248"/>
      <c r="J465" s="249">
        <f>ROUND(I465*H465,2)</f>
        <v>0</v>
      </c>
      <c r="K465" s="250"/>
      <c r="L465" s="44"/>
      <c r="M465" s="251" t="s">
        <v>1</v>
      </c>
      <c r="N465" s="252" t="s">
        <v>40</v>
      </c>
      <c r="O465" s="91"/>
      <c r="P465" s="253">
        <f>O465*H465</f>
        <v>0</v>
      </c>
      <c r="Q465" s="253">
        <v>0.00025</v>
      </c>
      <c r="R465" s="253">
        <f>Q465*H465</f>
        <v>0.006005</v>
      </c>
      <c r="S465" s="253">
        <v>0</v>
      </c>
      <c r="T465" s="254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55" t="s">
        <v>208</v>
      </c>
      <c r="AT465" s="255" t="s">
        <v>138</v>
      </c>
      <c r="AU465" s="255" t="s">
        <v>82</v>
      </c>
      <c r="AY465" s="17" t="s">
        <v>135</v>
      </c>
      <c r="BE465" s="256">
        <f>IF(N465="základní",J465,0)</f>
        <v>0</v>
      </c>
      <c r="BF465" s="256">
        <f>IF(N465="snížená",J465,0)</f>
        <v>0</v>
      </c>
      <c r="BG465" s="256">
        <f>IF(N465="zákl. přenesená",J465,0)</f>
        <v>0</v>
      </c>
      <c r="BH465" s="256">
        <f>IF(N465="sníž. přenesená",J465,0)</f>
        <v>0</v>
      </c>
      <c r="BI465" s="256">
        <f>IF(N465="nulová",J465,0)</f>
        <v>0</v>
      </c>
      <c r="BJ465" s="17" t="s">
        <v>80</v>
      </c>
      <c r="BK465" s="256">
        <f>ROUND(I465*H465,2)</f>
        <v>0</v>
      </c>
      <c r="BL465" s="17" t="s">
        <v>208</v>
      </c>
      <c r="BM465" s="255" t="s">
        <v>973</v>
      </c>
    </row>
    <row r="466" spans="1:65" s="2" customFormat="1" ht="16.5" customHeight="1">
      <c r="A466" s="38"/>
      <c r="B466" s="39"/>
      <c r="C466" s="243" t="s">
        <v>974</v>
      </c>
      <c r="D466" s="243" t="s">
        <v>138</v>
      </c>
      <c r="E466" s="244" t="s">
        <v>975</v>
      </c>
      <c r="F466" s="245" t="s">
        <v>976</v>
      </c>
      <c r="G466" s="246" t="s">
        <v>149</v>
      </c>
      <c r="H466" s="247">
        <v>24.02</v>
      </c>
      <c r="I466" s="248"/>
      <c r="J466" s="249">
        <f>ROUND(I466*H466,2)</f>
        <v>0</v>
      </c>
      <c r="K466" s="250"/>
      <c r="L466" s="44"/>
      <c r="M466" s="251" t="s">
        <v>1</v>
      </c>
      <c r="N466" s="252" t="s">
        <v>40</v>
      </c>
      <c r="O466" s="91"/>
      <c r="P466" s="253">
        <f>O466*H466</f>
        <v>0</v>
      </c>
      <c r="Q466" s="253">
        <v>0.00063</v>
      </c>
      <c r="R466" s="253">
        <f>Q466*H466</f>
        <v>0.0151326</v>
      </c>
      <c r="S466" s="253">
        <v>0</v>
      </c>
      <c r="T466" s="254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55" t="s">
        <v>208</v>
      </c>
      <c r="AT466" s="255" t="s">
        <v>138</v>
      </c>
      <c r="AU466" s="255" t="s">
        <v>82</v>
      </c>
      <c r="AY466" s="17" t="s">
        <v>135</v>
      </c>
      <c r="BE466" s="256">
        <f>IF(N466="základní",J466,0)</f>
        <v>0</v>
      </c>
      <c r="BF466" s="256">
        <f>IF(N466="snížená",J466,0)</f>
        <v>0</v>
      </c>
      <c r="BG466" s="256">
        <f>IF(N466="zákl. přenesená",J466,0)</f>
        <v>0</v>
      </c>
      <c r="BH466" s="256">
        <f>IF(N466="sníž. přenesená",J466,0)</f>
        <v>0</v>
      </c>
      <c r="BI466" s="256">
        <f>IF(N466="nulová",J466,0)</f>
        <v>0</v>
      </c>
      <c r="BJ466" s="17" t="s">
        <v>80</v>
      </c>
      <c r="BK466" s="256">
        <f>ROUND(I466*H466,2)</f>
        <v>0</v>
      </c>
      <c r="BL466" s="17" t="s">
        <v>208</v>
      </c>
      <c r="BM466" s="255" t="s">
        <v>977</v>
      </c>
    </row>
    <row r="467" spans="1:65" s="2" customFormat="1" ht="16.5" customHeight="1">
      <c r="A467" s="38"/>
      <c r="B467" s="39"/>
      <c r="C467" s="243" t="s">
        <v>978</v>
      </c>
      <c r="D467" s="243" t="s">
        <v>138</v>
      </c>
      <c r="E467" s="244" t="s">
        <v>979</v>
      </c>
      <c r="F467" s="245" t="s">
        <v>980</v>
      </c>
      <c r="G467" s="246" t="s">
        <v>155</v>
      </c>
      <c r="H467" s="247">
        <v>402.96</v>
      </c>
      <c r="I467" s="248"/>
      <c r="J467" s="249">
        <f>ROUND(I467*H467,2)</f>
        <v>0</v>
      </c>
      <c r="K467" s="250"/>
      <c r="L467" s="44"/>
      <c r="M467" s="251" t="s">
        <v>1</v>
      </c>
      <c r="N467" s="252" t="s">
        <v>40</v>
      </c>
      <c r="O467" s="91"/>
      <c r="P467" s="253">
        <f>O467*H467</f>
        <v>0</v>
      </c>
      <c r="Q467" s="253">
        <v>4E-05</v>
      </c>
      <c r="R467" s="253">
        <f>Q467*H467</f>
        <v>0.0161184</v>
      </c>
      <c r="S467" s="253">
        <v>0</v>
      </c>
      <c r="T467" s="254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55" t="s">
        <v>208</v>
      </c>
      <c r="AT467" s="255" t="s">
        <v>138</v>
      </c>
      <c r="AU467" s="255" t="s">
        <v>82</v>
      </c>
      <c r="AY467" s="17" t="s">
        <v>135</v>
      </c>
      <c r="BE467" s="256">
        <f>IF(N467="základní",J467,0)</f>
        <v>0</v>
      </c>
      <c r="BF467" s="256">
        <f>IF(N467="snížená",J467,0)</f>
        <v>0</v>
      </c>
      <c r="BG467" s="256">
        <f>IF(N467="zákl. přenesená",J467,0)</f>
        <v>0</v>
      </c>
      <c r="BH467" s="256">
        <f>IF(N467="sníž. přenesená",J467,0)</f>
        <v>0</v>
      </c>
      <c r="BI467" s="256">
        <f>IF(N467="nulová",J467,0)</f>
        <v>0</v>
      </c>
      <c r="BJ467" s="17" t="s">
        <v>80</v>
      </c>
      <c r="BK467" s="256">
        <f>ROUND(I467*H467,2)</f>
        <v>0</v>
      </c>
      <c r="BL467" s="17" t="s">
        <v>208</v>
      </c>
      <c r="BM467" s="255" t="s">
        <v>981</v>
      </c>
    </row>
    <row r="468" spans="1:51" s="13" customFormat="1" ht="12">
      <c r="A468" s="13"/>
      <c r="B468" s="257"/>
      <c r="C468" s="258"/>
      <c r="D468" s="259" t="s">
        <v>151</v>
      </c>
      <c r="E468" s="260" t="s">
        <v>1</v>
      </c>
      <c r="F468" s="261" t="s">
        <v>982</v>
      </c>
      <c r="G468" s="258"/>
      <c r="H468" s="262">
        <v>38.6</v>
      </c>
      <c r="I468" s="263"/>
      <c r="J468" s="258"/>
      <c r="K468" s="258"/>
      <c r="L468" s="264"/>
      <c r="M468" s="265"/>
      <c r="N468" s="266"/>
      <c r="O468" s="266"/>
      <c r="P468" s="266"/>
      <c r="Q468" s="266"/>
      <c r="R468" s="266"/>
      <c r="S468" s="266"/>
      <c r="T468" s="267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8" t="s">
        <v>151</v>
      </c>
      <c r="AU468" s="268" t="s">
        <v>82</v>
      </c>
      <c r="AV468" s="13" t="s">
        <v>82</v>
      </c>
      <c r="AW468" s="13" t="s">
        <v>32</v>
      </c>
      <c r="AX468" s="13" t="s">
        <v>75</v>
      </c>
      <c r="AY468" s="268" t="s">
        <v>135</v>
      </c>
    </row>
    <row r="469" spans="1:51" s="13" customFormat="1" ht="12">
      <c r="A469" s="13"/>
      <c r="B469" s="257"/>
      <c r="C469" s="258"/>
      <c r="D469" s="259" t="s">
        <v>151</v>
      </c>
      <c r="E469" s="260" t="s">
        <v>1</v>
      </c>
      <c r="F469" s="261" t="s">
        <v>983</v>
      </c>
      <c r="G469" s="258"/>
      <c r="H469" s="262">
        <v>59.86</v>
      </c>
      <c r="I469" s="263"/>
      <c r="J469" s="258"/>
      <c r="K469" s="258"/>
      <c r="L469" s="264"/>
      <c r="M469" s="265"/>
      <c r="N469" s="266"/>
      <c r="O469" s="266"/>
      <c r="P469" s="266"/>
      <c r="Q469" s="266"/>
      <c r="R469" s="266"/>
      <c r="S469" s="266"/>
      <c r="T469" s="26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8" t="s">
        <v>151</v>
      </c>
      <c r="AU469" s="268" t="s">
        <v>82</v>
      </c>
      <c r="AV469" s="13" t="s">
        <v>82</v>
      </c>
      <c r="AW469" s="13" t="s">
        <v>32</v>
      </c>
      <c r="AX469" s="13" t="s">
        <v>75</v>
      </c>
      <c r="AY469" s="268" t="s">
        <v>135</v>
      </c>
    </row>
    <row r="470" spans="1:51" s="13" customFormat="1" ht="12">
      <c r="A470" s="13"/>
      <c r="B470" s="257"/>
      <c r="C470" s="258"/>
      <c r="D470" s="259" t="s">
        <v>151</v>
      </c>
      <c r="E470" s="260" t="s">
        <v>1</v>
      </c>
      <c r="F470" s="261" t="s">
        <v>984</v>
      </c>
      <c r="G470" s="258"/>
      <c r="H470" s="262">
        <v>57.66</v>
      </c>
      <c r="I470" s="263"/>
      <c r="J470" s="258"/>
      <c r="K470" s="258"/>
      <c r="L470" s="264"/>
      <c r="M470" s="265"/>
      <c r="N470" s="266"/>
      <c r="O470" s="266"/>
      <c r="P470" s="266"/>
      <c r="Q470" s="266"/>
      <c r="R470" s="266"/>
      <c r="S470" s="266"/>
      <c r="T470" s="267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8" t="s">
        <v>151</v>
      </c>
      <c r="AU470" s="268" t="s">
        <v>82</v>
      </c>
      <c r="AV470" s="13" t="s">
        <v>82</v>
      </c>
      <c r="AW470" s="13" t="s">
        <v>32</v>
      </c>
      <c r="AX470" s="13" t="s">
        <v>75</v>
      </c>
      <c r="AY470" s="268" t="s">
        <v>135</v>
      </c>
    </row>
    <row r="471" spans="1:51" s="14" customFormat="1" ht="12">
      <c r="A471" s="14"/>
      <c r="B471" s="283"/>
      <c r="C471" s="284"/>
      <c r="D471" s="259" t="s">
        <v>151</v>
      </c>
      <c r="E471" s="285" t="s">
        <v>1</v>
      </c>
      <c r="F471" s="286" t="s">
        <v>499</v>
      </c>
      <c r="G471" s="284"/>
      <c r="H471" s="287">
        <v>156.12</v>
      </c>
      <c r="I471" s="288"/>
      <c r="J471" s="284"/>
      <c r="K471" s="284"/>
      <c r="L471" s="289"/>
      <c r="M471" s="290"/>
      <c r="N471" s="291"/>
      <c r="O471" s="291"/>
      <c r="P471" s="291"/>
      <c r="Q471" s="291"/>
      <c r="R471" s="291"/>
      <c r="S471" s="291"/>
      <c r="T471" s="29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93" t="s">
        <v>151</v>
      </c>
      <c r="AU471" s="293" t="s">
        <v>82</v>
      </c>
      <c r="AV471" s="14" t="s">
        <v>136</v>
      </c>
      <c r="AW471" s="14" t="s">
        <v>32</v>
      </c>
      <c r="AX471" s="14" t="s">
        <v>75</v>
      </c>
      <c r="AY471" s="293" t="s">
        <v>135</v>
      </c>
    </row>
    <row r="472" spans="1:51" s="13" customFormat="1" ht="12">
      <c r="A472" s="13"/>
      <c r="B472" s="257"/>
      <c r="C472" s="258"/>
      <c r="D472" s="259" t="s">
        <v>151</v>
      </c>
      <c r="E472" s="260" t="s">
        <v>1</v>
      </c>
      <c r="F472" s="261" t="s">
        <v>985</v>
      </c>
      <c r="G472" s="258"/>
      <c r="H472" s="262">
        <v>82.6</v>
      </c>
      <c r="I472" s="263"/>
      <c r="J472" s="258"/>
      <c r="K472" s="258"/>
      <c r="L472" s="264"/>
      <c r="M472" s="265"/>
      <c r="N472" s="266"/>
      <c r="O472" s="266"/>
      <c r="P472" s="266"/>
      <c r="Q472" s="266"/>
      <c r="R472" s="266"/>
      <c r="S472" s="266"/>
      <c r="T472" s="26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8" t="s">
        <v>151</v>
      </c>
      <c r="AU472" s="268" t="s">
        <v>82</v>
      </c>
      <c r="AV472" s="13" t="s">
        <v>82</v>
      </c>
      <c r="AW472" s="13" t="s">
        <v>32</v>
      </c>
      <c r="AX472" s="13" t="s">
        <v>75</v>
      </c>
      <c r="AY472" s="268" t="s">
        <v>135</v>
      </c>
    </row>
    <row r="473" spans="1:51" s="14" customFormat="1" ht="12">
      <c r="A473" s="14"/>
      <c r="B473" s="283"/>
      <c r="C473" s="284"/>
      <c r="D473" s="259" t="s">
        <v>151</v>
      </c>
      <c r="E473" s="285" t="s">
        <v>1</v>
      </c>
      <c r="F473" s="286" t="s">
        <v>499</v>
      </c>
      <c r="G473" s="284"/>
      <c r="H473" s="287">
        <v>82.6</v>
      </c>
      <c r="I473" s="288"/>
      <c r="J473" s="284"/>
      <c r="K473" s="284"/>
      <c r="L473" s="289"/>
      <c r="M473" s="290"/>
      <c r="N473" s="291"/>
      <c r="O473" s="291"/>
      <c r="P473" s="291"/>
      <c r="Q473" s="291"/>
      <c r="R473" s="291"/>
      <c r="S473" s="291"/>
      <c r="T473" s="29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93" t="s">
        <v>151</v>
      </c>
      <c r="AU473" s="293" t="s">
        <v>82</v>
      </c>
      <c r="AV473" s="14" t="s">
        <v>136</v>
      </c>
      <c r="AW473" s="14" t="s">
        <v>32</v>
      </c>
      <c r="AX473" s="14" t="s">
        <v>75</v>
      </c>
      <c r="AY473" s="293" t="s">
        <v>135</v>
      </c>
    </row>
    <row r="474" spans="1:51" s="13" customFormat="1" ht="12">
      <c r="A474" s="13"/>
      <c r="B474" s="257"/>
      <c r="C474" s="258"/>
      <c r="D474" s="259" t="s">
        <v>151</v>
      </c>
      <c r="E474" s="260" t="s">
        <v>1</v>
      </c>
      <c r="F474" s="261" t="s">
        <v>986</v>
      </c>
      <c r="G474" s="258"/>
      <c r="H474" s="262">
        <v>88.86</v>
      </c>
      <c r="I474" s="263"/>
      <c r="J474" s="258"/>
      <c r="K474" s="258"/>
      <c r="L474" s="264"/>
      <c r="M474" s="265"/>
      <c r="N474" s="266"/>
      <c r="O474" s="266"/>
      <c r="P474" s="266"/>
      <c r="Q474" s="266"/>
      <c r="R474" s="266"/>
      <c r="S474" s="266"/>
      <c r="T474" s="26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8" t="s">
        <v>151</v>
      </c>
      <c r="AU474" s="268" t="s">
        <v>82</v>
      </c>
      <c r="AV474" s="13" t="s">
        <v>82</v>
      </c>
      <c r="AW474" s="13" t="s">
        <v>32</v>
      </c>
      <c r="AX474" s="13" t="s">
        <v>75</v>
      </c>
      <c r="AY474" s="268" t="s">
        <v>135</v>
      </c>
    </row>
    <row r="475" spans="1:51" s="13" customFormat="1" ht="12">
      <c r="A475" s="13"/>
      <c r="B475" s="257"/>
      <c r="C475" s="258"/>
      <c r="D475" s="259" t="s">
        <v>151</v>
      </c>
      <c r="E475" s="260" t="s">
        <v>1</v>
      </c>
      <c r="F475" s="261" t="s">
        <v>987</v>
      </c>
      <c r="G475" s="258"/>
      <c r="H475" s="262">
        <v>75.38</v>
      </c>
      <c r="I475" s="263"/>
      <c r="J475" s="258"/>
      <c r="K475" s="258"/>
      <c r="L475" s="264"/>
      <c r="M475" s="265"/>
      <c r="N475" s="266"/>
      <c r="O475" s="266"/>
      <c r="P475" s="266"/>
      <c r="Q475" s="266"/>
      <c r="R475" s="266"/>
      <c r="S475" s="266"/>
      <c r="T475" s="26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8" t="s">
        <v>151</v>
      </c>
      <c r="AU475" s="268" t="s">
        <v>82</v>
      </c>
      <c r="AV475" s="13" t="s">
        <v>82</v>
      </c>
      <c r="AW475" s="13" t="s">
        <v>32</v>
      </c>
      <c r="AX475" s="13" t="s">
        <v>75</v>
      </c>
      <c r="AY475" s="268" t="s">
        <v>135</v>
      </c>
    </row>
    <row r="476" spans="1:51" s="14" customFormat="1" ht="12">
      <c r="A476" s="14"/>
      <c r="B476" s="283"/>
      <c r="C476" s="284"/>
      <c r="D476" s="259" t="s">
        <v>151</v>
      </c>
      <c r="E476" s="285" t="s">
        <v>1</v>
      </c>
      <c r="F476" s="286" t="s">
        <v>499</v>
      </c>
      <c r="G476" s="284"/>
      <c r="H476" s="287">
        <v>164.24</v>
      </c>
      <c r="I476" s="288"/>
      <c r="J476" s="284"/>
      <c r="K476" s="284"/>
      <c r="L476" s="289"/>
      <c r="M476" s="290"/>
      <c r="N476" s="291"/>
      <c r="O476" s="291"/>
      <c r="P476" s="291"/>
      <c r="Q476" s="291"/>
      <c r="R476" s="291"/>
      <c r="S476" s="291"/>
      <c r="T476" s="292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93" t="s">
        <v>151</v>
      </c>
      <c r="AU476" s="293" t="s">
        <v>82</v>
      </c>
      <c r="AV476" s="14" t="s">
        <v>136</v>
      </c>
      <c r="AW476" s="14" t="s">
        <v>32</v>
      </c>
      <c r="AX476" s="14" t="s">
        <v>75</v>
      </c>
      <c r="AY476" s="293" t="s">
        <v>135</v>
      </c>
    </row>
    <row r="477" spans="1:51" s="15" customFormat="1" ht="12">
      <c r="A477" s="15"/>
      <c r="B477" s="294"/>
      <c r="C477" s="295"/>
      <c r="D477" s="259" t="s">
        <v>151</v>
      </c>
      <c r="E477" s="296" t="s">
        <v>1</v>
      </c>
      <c r="F477" s="297" t="s">
        <v>501</v>
      </c>
      <c r="G477" s="295"/>
      <c r="H477" s="298">
        <v>402.96</v>
      </c>
      <c r="I477" s="299"/>
      <c r="J477" s="295"/>
      <c r="K477" s="295"/>
      <c r="L477" s="300"/>
      <c r="M477" s="301"/>
      <c r="N477" s="302"/>
      <c r="O477" s="302"/>
      <c r="P477" s="302"/>
      <c r="Q477" s="302"/>
      <c r="R477" s="302"/>
      <c r="S477" s="302"/>
      <c r="T477" s="303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304" t="s">
        <v>151</v>
      </c>
      <c r="AU477" s="304" t="s">
        <v>82</v>
      </c>
      <c r="AV477" s="15" t="s">
        <v>142</v>
      </c>
      <c r="AW477" s="15" t="s">
        <v>32</v>
      </c>
      <c r="AX477" s="15" t="s">
        <v>80</v>
      </c>
      <c r="AY477" s="304" t="s">
        <v>135</v>
      </c>
    </row>
    <row r="478" spans="1:63" s="12" customFormat="1" ht="22.8" customHeight="1">
      <c r="A478" s="12"/>
      <c r="B478" s="227"/>
      <c r="C478" s="228"/>
      <c r="D478" s="229" t="s">
        <v>74</v>
      </c>
      <c r="E478" s="241" t="s">
        <v>988</v>
      </c>
      <c r="F478" s="241" t="s">
        <v>989</v>
      </c>
      <c r="G478" s="228"/>
      <c r="H478" s="228"/>
      <c r="I478" s="231"/>
      <c r="J478" s="242">
        <f>BK478</f>
        <v>0</v>
      </c>
      <c r="K478" s="228"/>
      <c r="L478" s="233"/>
      <c r="M478" s="234"/>
      <c r="N478" s="235"/>
      <c r="O478" s="235"/>
      <c r="P478" s="236">
        <f>SUM(P479:P493)</f>
        <v>0</v>
      </c>
      <c r="Q478" s="235"/>
      <c r="R478" s="236">
        <f>SUM(R479:R493)</f>
        <v>0.16110790000000003</v>
      </c>
      <c r="S478" s="235"/>
      <c r="T478" s="237">
        <f>SUM(T479:T493)</f>
        <v>0.0262508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238" t="s">
        <v>82</v>
      </c>
      <c r="AT478" s="239" t="s">
        <v>74</v>
      </c>
      <c r="AU478" s="239" t="s">
        <v>80</v>
      </c>
      <c r="AY478" s="238" t="s">
        <v>135</v>
      </c>
      <c r="BK478" s="240">
        <f>SUM(BK479:BK493)</f>
        <v>0</v>
      </c>
    </row>
    <row r="479" spans="1:65" s="2" customFormat="1" ht="16.5" customHeight="1">
      <c r="A479" s="38"/>
      <c r="B479" s="39"/>
      <c r="C479" s="243" t="s">
        <v>990</v>
      </c>
      <c r="D479" s="243" t="s">
        <v>138</v>
      </c>
      <c r="E479" s="244" t="s">
        <v>991</v>
      </c>
      <c r="F479" s="245" t="s">
        <v>992</v>
      </c>
      <c r="G479" s="246" t="s">
        <v>149</v>
      </c>
      <c r="H479" s="247">
        <v>84.68</v>
      </c>
      <c r="I479" s="248"/>
      <c r="J479" s="249">
        <f>ROUND(I479*H479,2)</f>
        <v>0</v>
      </c>
      <c r="K479" s="250"/>
      <c r="L479" s="44"/>
      <c r="M479" s="251" t="s">
        <v>1</v>
      </c>
      <c r="N479" s="252" t="s">
        <v>40</v>
      </c>
      <c r="O479" s="91"/>
      <c r="P479" s="253">
        <f>O479*H479</f>
        <v>0</v>
      </c>
      <c r="Q479" s="253">
        <v>0.001</v>
      </c>
      <c r="R479" s="253">
        <f>Q479*H479</f>
        <v>0.08468</v>
      </c>
      <c r="S479" s="253">
        <v>0.00031</v>
      </c>
      <c r="T479" s="254">
        <f>S479*H479</f>
        <v>0.0262508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55" t="s">
        <v>208</v>
      </c>
      <c r="AT479" s="255" t="s">
        <v>138</v>
      </c>
      <c r="AU479" s="255" t="s">
        <v>82</v>
      </c>
      <c r="AY479" s="17" t="s">
        <v>135</v>
      </c>
      <c r="BE479" s="256">
        <f>IF(N479="základní",J479,0)</f>
        <v>0</v>
      </c>
      <c r="BF479" s="256">
        <f>IF(N479="snížená",J479,0)</f>
        <v>0</v>
      </c>
      <c r="BG479" s="256">
        <f>IF(N479="zákl. přenesená",J479,0)</f>
        <v>0</v>
      </c>
      <c r="BH479" s="256">
        <f>IF(N479="sníž. přenesená",J479,0)</f>
        <v>0</v>
      </c>
      <c r="BI479" s="256">
        <f>IF(N479="nulová",J479,0)</f>
        <v>0</v>
      </c>
      <c r="BJ479" s="17" t="s">
        <v>80</v>
      </c>
      <c r="BK479" s="256">
        <f>ROUND(I479*H479,2)</f>
        <v>0</v>
      </c>
      <c r="BL479" s="17" t="s">
        <v>208</v>
      </c>
      <c r="BM479" s="255" t="s">
        <v>993</v>
      </c>
    </row>
    <row r="480" spans="1:51" s="13" customFormat="1" ht="12">
      <c r="A480" s="13"/>
      <c r="B480" s="257"/>
      <c r="C480" s="258"/>
      <c r="D480" s="259" t="s">
        <v>151</v>
      </c>
      <c r="E480" s="260" t="s">
        <v>1</v>
      </c>
      <c r="F480" s="261" t="s">
        <v>257</v>
      </c>
      <c r="G480" s="258"/>
      <c r="H480" s="262">
        <v>24.02</v>
      </c>
      <c r="I480" s="263"/>
      <c r="J480" s="258"/>
      <c r="K480" s="258"/>
      <c r="L480" s="264"/>
      <c r="M480" s="265"/>
      <c r="N480" s="266"/>
      <c r="O480" s="266"/>
      <c r="P480" s="266"/>
      <c r="Q480" s="266"/>
      <c r="R480" s="266"/>
      <c r="S480" s="266"/>
      <c r="T480" s="26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8" t="s">
        <v>151</v>
      </c>
      <c r="AU480" s="268" t="s">
        <v>82</v>
      </c>
      <c r="AV480" s="13" t="s">
        <v>82</v>
      </c>
      <c r="AW480" s="13" t="s">
        <v>32</v>
      </c>
      <c r="AX480" s="13" t="s">
        <v>75</v>
      </c>
      <c r="AY480" s="268" t="s">
        <v>135</v>
      </c>
    </row>
    <row r="481" spans="1:51" s="13" customFormat="1" ht="12">
      <c r="A481" s="13"/>
      <c r="B481" s="257"/>
      <c r="C481" s="258"/>
      <c r="D481" s="259" t="s">
        <v>151</v>
      </c>
      <c r="E481" s="260" t="s">
        <v>1</v>
      </c>
      <c r="F481" s="261" t="s">
        <v>994</v>
      </c>
      <c r="G481" s="258"/>
      <c r="H481" s="262">
        <v>60.66</v>
      </c>
      <c r="I481" s="263"/>
      <c r="J481" s="258"/>
      <c r="K481" s="258"/>
      <c r="L481" s="264"/>
      <c r="M481" s="265"/>
      <c r="N481" s="266"/>
      <c r="O481" s="266"/>
      <c r="P481" s="266"/>
      <c r="Q481" s="266"/>
      <c r="R481" s="266"/>
      <c r="S481" s="266"/>
      <c r="T481" s="267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8" t="s">
        <v>151</v>
      </c>
      <c r="AU481" s="268" t="s">
        <v>82</v>
      </c>
      <c r="AV481" s="13" t="s">
        <v>82</v>
      </c>
      <c r="AW481" s="13" t="s">
        <v>32</v>
      </c>
      <c r="AX481" s="13" t="s">
        <v>75</v>
      </c>
      <c r="AY481" s="268" t="s">
        <v>135</v>
      </c>
    </row>
    <row r="482" spans="1:51" s="15" customFormat="1" ht="12">
      <c r="A482" s="15"/>
      <c r="B482" s="294"/>
      <c r="C482" s="295"/>
      <c r="D482" s="259" t="s">
        <v>151</v>
      </c>
      <c r="E482" s="296" t="s">
        <v>1</v>
      </c>
      <c r="F482" s="297" t="s">
        <v>501</v>
      </c>
      <c r="G482" s="295"/>
      <c r="H482" s="298">
        <v>84.68</v>
      </c>
      <c r="I482" s="299"/>
      <c r="J482" s="295"/>
      <c r="K482" s="295"/>
      <c r="L482" s="300"/>
      <c r="M482" s="301"/>
      <c r="N482" s="302"/>
      <c r="O482" s="302"/>
      <c r="P482" s="302"/>
      <c r="Q482" s="302"/>
      <c r="R482" s="302"/>
      <c r="S482" s="302"/>
      <c r="T482" s="303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304" t="s">
        <v>151</v>
      </c>
      <c r="AU482" s="304" t="s">
        <v>82</v>
      </c>
      <c r="AV482" s="15" t="s">
        <v>142</v>
      </c>
      <c r="AW482" s="15" t="s">
        <v>32</v>
      </c>
      <c r="AX482" s="15" t="s">
        <v>80</v>
      </c>
      <c r="AY482" s="304" t="s">
        <v>135</v>
      </c>
    </row>
    <row r="483" spans="1:65" s="2" customFormat="1" ht="16.5" customHeight="1">
      <c r="A483" s="38"/>
      <c r="B483" s="39"/>
      <c r="C483" s="243" t="s">
        <v>995</v>
      </c>
      <c r="D483" s="243" t="s">
        <v>138</v>
      </c>
      <c r="E483" s="244" t="s">
        <v>996</v>
      </c>
      <c r="F483" s="245" t="s">
        <v>997</v>
      </c>
      <c r="G483" s="246" t="s">
        <v>149</v>
      </c>
      <c r="H483" s="247">
        <v>84.68</v>
      </c>
      <c r="I483" s="248"/>
      <c r="J483" s="249">
        <f>ROUND(I483*H483,2)</f>
        <v>0</v>
      </c>
      <c r="K483" s="250"/>
      <c r="L483" s="44"/>
      <c r="M483" s="251" t="s">
        <v>1</v>
      </c>
      <c r="N483" s="252" t="s">
        <v>40</v>
      </c>
      <c r="O483" s="91"/>
      <c r="P483" s="253">
        <f>O483*H483</f>
        <v>0</v>
      </c>
      <c r="Q483" s="253">
        <v>0</v>
      </c>
      <c r="R483" s="253">
        <f>Q483*H483</f>
        <v>0</v>
      </c>
      <c r="S483" s="253">
        <v>0</v>
      </c>
      <c r="T483" s="254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55" t="s">
        <v>208</v>
      </c>
      <c r="AT483" s="255" t="s">
        <v>138</v>
      </c>
      <c r="AU483" s="255" t="s">
        <v>82</v>
      </c>
      <c r="AY483" s="17" t="s">
        <v>135</v>
      </c>
      <c r="BE483" s="256">
        <f>IF(N483="základní",J483,0)</f>
        <v>0</v>
      </c>
      <c r="BF483" s="256">
        <f>IF(N483="snížená",J483,0)</f>
        <v>0</v>
      </c>
      <c r="BG483" s="256">
        <f>IF(N483="zákl. přenesená",J483,0)</f>
        <v>0</v>
      </c>
      <c r="BH483" s="256">
        <f>IF(N483="sníž. přenesená",J483,0)</f>
        <v>0</v>
      </c>
      <c r="BI483" s="256">
        <f>IF(N483="nulová",J483,0)</f>
        <v>0</v>
      </c>
      <c r="BJ483" s="17" t="s">
        <v>80</v>
      </c>
      <c r="BK483" s="256">
        <f>ROUND(I483*H483,2)</f>
        <v>0</v>
      </c>
      <c r="BL483" s="17" t="s">
        <v>208</v>
      </c>
      <c r="BM483" s="255" t="s">
        <v>998</v>
      </c>
    </row>
    <row r="484" spans="1:65" s="2" customFormat="1" ht="16.5" customHeight="1">
      <c r="A484" s="38"/>
      <c r="B484" s="39"/>
      <c r="C484" s="243" t="s">
        <v>999</v>
      </c>
      <c r="D484" s="243" t="s">
        <v>138</v>
      </c>
      <c r="E484" s="244" t="s">
        <v>1000</v>
      </c>
      <c r="F484" s="245" t="s">
        <v>1001</v>
      </c>
      <c r="G484" s="246" t="s">
        <v>149</v>
      </c>
      <c r="H484" s="247">
        <v>41.639</v>
      </c>
      <c r="I484" s="248"/>
      <c r="J484" s="249">
        <f>ROUND(I484*H484,2)</f>
        <v>0</v>
      </c>
      <c r="K484" s="250"/>
      <c r="L484" s="44"/>
      <c r="M484" s="251" t="s">
        <v>1</v>
      </c>
      <c r="N484" s="252" t="s">
        <v>40</v>
      </c>
      <c r="O484" s="91"/>
      <c r="P484" s="253">
        <f>O484*H484</f>
        <v>0</v>
      </c>
      <c r="Q484" s="253">
        <v>0.00044</v>
      </c>
      <c r="R484" s="253">
        <f>Q484*H484</f>
        <v>0.018321160000000003</v>
      </c>
      <c r="S484" s="253">
        <v>0</v>
      </c>
      <c r="T484" s="254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55" t="s">
        <v>208</v>
      </c>
      <c r="AT484" s="255" t="s">
        <v>138</v>
      </c>
      <c r="AU484" s="255" t="s">
        <v>82</v>
      </c>
      <c r="AY484" s="17" t="s">
        <v>135</v>
      </c>
      <c r="BE484" s="256">
        <f>IF(N484="základní",J484,0)</f>
        <v>0</v>
      </c>
      <c r="BF484" s="256">
        <f>IF(N484="snížená",J484,0)</f>
        <v>0</v>
      </c>
      <c r="BG484" s="256">
        <f>IF(N484="zákl. přenesená",J484,0)</f>
        <v>0</v>
      </c>
      <c r="BH484" s="256">
        <f>IF(N484="sníž. přenesená",J484,0)</f>
        <v>0</v>
      </c>
      <c r="BI484" s="256">
        <f>IF(N484="nulová",J484,0)</f>
        <v>0</v>
      </c>
      <c r="BJ484" s="17" t="s">
        <v>80</v>
      </c>
      <c r="BK484" s="256">
        <f>ROUND(I484*H484,2)</f>
        <v>0</v>
      </c>
      <c r="BL484" s="17" t="s">
        <v>208</v>
      </c>
      <c r="BM484" s="255" t="s">
        <v>1002</v>
      </c>
    </row>
    <row r="485" spans="1:51" s="13" customFormat="1" ht="12">
      <c r="A485" s="13"/>
      <c r="B485" s="257"/>
      <c r="C485" s="258"/>
      <c r="D485" s="259" t="s">
        <v>151</v>
      </c>
      <c r="E485" s="260" t="s">
        <v>1</v>
      </c>
      <c r="F485" s="261" t="s">
        <v>173</v>
      </c>
      <c r="G485" s="258"/>
      <c r="H485" s="262">
        <v>41.639</v>
      </c>
      <c r="I485" s="263"/>
      <c r="J485" s="258"/>
      <c r="K485" s="258"/>
      <c r="L485" s="264"/>
      <c r="M485" s="265"/>
      <c r="N485" s="266"/>
      <c r="O485" s="266"/>
      <c r="P485" s="266"/>
      <c r="Q485" s="266"/>
      <c r="R485" s="266"/>
      <c r="S485" s="266"/>
      <c r="T485" s="267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8" t="s">
        <v>151</v>
      </c>
      <c r="AU485" s="268" t="s">
        <v>82</v>
      </c>
      <c r="AV485" s="13" t="s">
        <v>82</v>
      </c>
      <c r="AW485" s="13" t="s">
        <v>32</v>
      </c>
      <c r="AX485" s="13" t="s">
        <v>80</v>
      </c>
      <c r="AY485" s="268" t="s">
        <v>135</v>
      </c>
    </row>
    <row r="486" spans="1:65" s="2" customFormat="1" ht="16.5" customHeight="1">
      <c r="A486" s="38"/>
      <c r="B486" s="39"/>
      <c r="C486" s="243" t="s">
        <v>1003</v>
      </c>
      <c r="D486" s="243" t="s">
        <v>138</v>
      </c>
      <c r="E486" s="244" t="s">
        <v>1004</v>
      </c>
      <c r="F486" s="245" t="s">
        <v>1005</v>
      </c>
      <c r="G486" s="246" t="s">
        <v>149</v>
      </c>
      <c r="H486" s="247">
        <v>126.319</v>
      </c>
      <c r="I486" s="248"/>
      <c r="J486" s="249">
        <f>ROUND(I486*H486,2)</f>
        <v>0</v>
      </c>
      <c r="K486" s="250"/>
      <c r="L486" s="44"/>
      <c r="M486" s="251" t="s">
        <v>1</v>
      </c>
      <c r="N486" s="252" t="s">
        <v>40</v>
      </c>
      <c r="O486" s="91"/>
      <c r="P486" s="253">
        <f>O486*H486</f>
        <v>0</v>
      </c>
      <c r="Q486" s="253">
        <v>0.0002</v>
      </c>
      <c r="R486" s="253">
        <f>Q486*H486</f>
        <v>0.025263800000000003</v>
      </c>
      <c r="S486" s="253">
        <v>0</v>
      </c>
      <c r="T486" s="254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55" t="s">
        <v>208</v>
      </c>
      <c r="AT486" s="255" t="s">
        <v>138</v>
      </c>
      <c r="AU486" s="255" t="s">
        <v>82</v>
      </c>
      <c r="AY486" s="17" t="s">
        <v>135</v>
      </c>
      <c r="BE486" s="256">
        <f>IF(N486="základní",J486,0)</f>
        <v>0</v>
      </c>
      <c r="BF486" s="256">
        <f>IF(N486="snížená",J486,0)</f>
        <v>0</v>
      </c>
      <c r="BG486" s="256">
        <f>IF(N486="zákl. přenesená",J486,0)</f>
        <v>0</v>
      </c>
      <c r="BH486" s="256">
        <f>IF(N486="sníž. přenesená",J486,0)</f>
        <v>0</v>
      </c>
      <c r="BI486" s="256">
        <f>IF(N486="nulová",J486,0)</f>
        <v>0</v>
      </c>
      <c r="BJ486" s="17" t="s">
        <v>80</v>
      </c>
      <c r="BK486" s="256">
        <f>ROUND(I486*H486,2)</f>
        <v>0</v>
      </c>
      <c r="BL486" s="17" t="s">
        <v>208</v>
      </c>
      <c r="BM486" s="255" t="s">
        <v>1006</v>
      </c>
    </row>
    <row r="487" spans="1:51" s="13" customFormat="1" ht="12">
      <c r="A487" s="13"/>
      <c r="B487" s="257"/>
      <c r="C487" s="258"/>
      <c r="D487" s="259" t="s">
        <v>151</v>
      </c>
      <c r="E487" s="260" t="s">
        <v>1</v>
      </c>
      <c r="F487" s="261" t="s">
        <v>173</v>
      </c>
      <c r="G487" s="258"/>
      <c r="H487" s="262">
        <v>41.639</v>
      </c>
      <c r="I487" s="263"/>
      <c r="J487" s="258"/>
      <c r="K487" s="258"/>
      <c r="L487" s="264"/>
      <c r="M487" s="265"/>
      <c r="N487" s="266"/>
      <c r="O487" s="266"/>
      <c r="P487" s="266"/>
      <c r="Q487" s="266"/>
      <c r="R487" s="266"/>
      <c r="S487" s="266"/>
      <c r="T487" s="26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8" t="s">
        <v>151</v>
      </c>
      <c r="AU487" s="268" t="s">
        <v>82</v>
      </c>
      <c r="AV487" s="13" t="s">
        <v>82</v>
      </c>
      <c r="AW487" s="13" t="s">
        <v>32</v>
      </c>
      <c r="AX487" s="13" t="s">
        <v>75</v>
      </c>
      <c r="AY487" s="268" t="s">
        <v>135</v>
      </c>
    </row>
    <row r="488" spans="1:51" s="14" customFormat="1" ht="12">
      <c r="A488" s="14"/>
      <c r="B488" s="283"/>
      <c r="C488" s="284"/>
      <c r="D488" s="259" t="s">
        <v>151</v>
      </c>
      <c r="E488" s="285" t="s">
        <v>1</v>
      </c>
      <c r="F488" s="286" t="s">
        <v>499</v>
      </c>
      <c r="G488" s="284"/>
      <c r="H488" s="287">
        <v>41.639</v>
      </c>
      <c r="I488" s="288"/>
      <c r="J488" s="284"/>
      <c r="K488" s="284"/>
      <c r="L488" s="289"/>
      <c r="M488" s="290"/>
      <c r="N488" s="291"/>
      <c r="O488" s="291"/>
      <c r="P488" s="291"/>
      <c r="Q488" s="291"/>
      <c r="R488" s="291"/>
      <c r="S488" s="291"/>
      <c r="T488" s="292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93" t="s">
        <v>151</v>
      </c>
      <c r="AU488" s="293" t="s">
        <v>82</v>
      </c>
      <c r="AV488" s="14" t="s">
        <v>136</v>
      </c>
      <c r="AW488" s="14" t="s">
        <v>32</v>
      </c>
      <c r="AX488" s="14" t="s">
        <v>75</v>
      </c>
      <c r="AY488" s="293" t="s">
        <v>135</v>
      </c>
    </row>
    <row r="489" spans="1:51" s="13" customFormat="1" ht="12">
      <c r="A489" s="13"/>
      <c r="B489" s="257"/>
      <c r="C489" s="258"/>
      <c r="D489" s="259" t="s">
        <v>151</v>
      </c>
      <c r="E489" s="260" t="s">
        <v>1</v>
      </c>
      <c r="F489" s="261" t="s">
        <v>257</v>
      </c>
      <c r="G489" s="258"/>
      <c r="H489" s="262">
        <v>24.02</v>
      </c>
      <c r="I489" s="263"/>
      <c r="J489" s="258"/>
      <c r="K489" s="258"/>
      <c r="L489" s="264"/>
      <c r="M489" s="265"/>
      <c r="N489" s="266"/>
      <c r="O489" s="266"/>
      <c r="P489" s="266"/>
      <c r="Q489" s="266"/>
      <c r="R489" s="266"/>
      <c r="S489" s="266"/>
      <c r="T489" s="267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8" t="s">
        <v>151</v>
      </c>
      <c r="AU489" s="268" t="s">
        <v>82</v>
      </c>
      <c r="AV489" s="13" t="s">
        <v>82</v>
      </c>
      <c r="AW489" s="13" t="s">
        <v>32</v>
      </c>
      <c r="AX489" s="13" t="s">
        <v>75</v>
      </c>
      <c r="AY489" s="268" t="s">
        <v>135</v>
      </c>
    </row>
    <row r="490" spans="1:51" s="13" customFormat="1" ht="12">
      <c r="A490" s="13"/>
      <c r="B490" s="257"/>
      <c r="C490" s="258"/>
      <c r="D490" s="259" t="s">
        <v>151</v>
      </c>
      <c r="E490" s="260" t="s">
        <v>1</v>
      </c>
      <c r="F490" s="261" t="s">
        <v>994</v>
      </c>
      <c r="G490" s="258"/>
      <c r="H490" s="262">
        <v>60.66</v>
      </c>
      <c r="I490" s="263"/>
      <c r="J490" s="258"/>
      <c r="K490" s="258"/>
      <c r="L490" s="264"/>
      <c r="M490" s="265"/>
      <c r="N490" s="266"/>
      <c r="O490" s="266"/>
      <c r="P490" s="266"/>
      <c r="Q490" s="266"/>
      <c r="R490" s="266"/>
      <c r="S490" s="266"/>
      <c r="T490" s="26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8" t="s">
        <v>151</v>
      </c>
      <c r="AU490" s="268" t="s">
        <v>82</v>
      </c>
      <c r="AV490" s="13" t="s">
        <v>82</v>
      </c>
      <c r="AW490" s="13" t="s">
        <v>32</v>
      </c>
      <c r="AX490" s="13" t="s">
        <v>75</v>
      </c>
      <c r="AY490" s="268" t="s">
        <v>135</v>
      </c>
    </row>
    <row r="491" spans="1:51" s="14" customFormat="1" ht="12">
      <c r="A491" s="14"/>
      <c r="B491" s="283"/>
      <c r="C491" s="284"/>
      <c r="D491" s="259" t="s">
        <v>151</v>
      </c>
      <c r="E491" s="285" t="s">
        <v>1</v>
      </c>
      <c r="F491" s="286" t="s">
        <v>499</v>
      </c>
      <c r="G491" s="284"/>
      <c r="H491" s="287">
        <v>84.68</v>
      </c>
      <c r="I491" s="288"/>
      <c r="J491" s="284"/>
      <c r="K491" s="284"/>
      <c r="L491" s="289"/>
      <c r="M491" s="290"/>
      <c r="N491" s="291"/>
      <c r="O491" s="291"/>
      <c r="P491" s="291"/>
      <c r="Q491" s="291"/>
      <c r="R491" s="291"/>
      <c r="S491" s="291"/>
      <c r="T491" s="29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93" t="s">
        <v>151</v>
      </c>
      <c r="AU491" s="293" t="s">
        <v>82</v>
      </c>
      <c r="AV491" s="14" t="s">
        <v>136</v>
      </c>
      <c r="AW491" s="14" t="s">
        <v>32</v>
      </c>
      <c r="AX491" s="14" t="s">
        <v>75</v>
      </c>
      <c r="AY491" s="293" t="s">
        <v>135</v>
      </c>
    </row>
    <row r="492" spans="1:51" s="15" customFormat="1" ht="12">
      <c r="A492" s="15"/>
      <c r="B492" s="294"/>
      <c r="C492" s="295"/>
      <c r="D492" s="259" t="s">
        <v>151</v>
      </c>
      <c r="E492" s="296" t="s">
        <v>1</v>
      </c>
      <c r="F492" s="297" t="s">
        <v>501</v>
      </c>
      <c r="G492" s="295"/>
      <c r="H492" s="298">
        <v>126.319</v>
      </c>
      <c r="I492" s="299"/>
      <c r="J492" s="295"/>
      <c r="K492" s="295"/>
      <c r="L492" s="300"/>
      <c r="M492" s="301"/>
      <c r="N492" s="302"/>
      <c r="O492" s="302"/>
      <c r="P492" s="302"/>
      <c r="Q492" s="302"/>
      <c r="R492" s="302"/>
      <c r="S492" s="302"/>
      <c r="T492" s="303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304" t="s">
        <v>151</v>
      </c>
      <c r="AU492" s="304" t="s">
        <v>82</v>
      </c>
      <c r="AV492" s="15" t="s">
        <v>142</v>
      </c>
      <c r="AW492" s="15" t="s">
        <v>32</v>
      </c>
      <c r="AX492" s="15" t="s">
        <v>80</v>
      </c>
      <c r="AY492" s="304" t="s">
        <v>135</v>
      </c>
    </row>
    <row r="493" spans="1:65" s="2" customFormat="1" ht="16.5" customHeight="1">
      <c r="A493" s="38"/>
      <c r="B493" s="39"/>
      <c r="C493" s="243" t="s">
        <v>1007</v>
      </c>
      <c r="D493" s="243" t="s">
        <v>138</v>
      </c>
      <c r="E493" s="244" t="s">
        <v>1008</v>
      </c>
      <c r="F493" s="245" t="s">
        <v>1009</v>
      </c>
      <c r="G493" s="246" t="s">
        <v>149</v>
      </c>
      <c r="H493" s="247">
        <v>126.319</v>
      </c>
      <c r="I493" s="248"/>
      <c r="J493" s="249">
        <f>ROUND(I493*H493,2)</f>
        <v>0</v>
      </c>
      <c r="K493" s="250"/>
      <c r="L493" s="44"/>
      <c r="M493" s="305" t="s">
        <v>1</v>
      </c>
      <c r="N493" s="306" t="s">
        <v>40</v>
      </c>
      <c r="O493" s="307"/>
      <c r="P493" s="308">
        <f>O493*H493</f>
        <v>0</v>
      </c>
      <c r="Q493" s="308">
        <v>0.00026</v>
      </c>
      <c r="R493" s="308">
        <f>Q493*H493</f>
        <v>0.03284294</v>
      </c>
      <c r="S493" s="308">
        <v>0</v>
      </c>
      <c r="T493" s="309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55" t="s">
        <v>208</v>
      </c>
      <c r="AT493" s="255" t="s">
        <v>138</v>
      </c>
      <c r="AU493" s="255" t="s">
        <v>82</v>
      </c>
      <c r="AY493" s="17" t="s">
        <v>135</v>
      </c>
      <c r="BE493" s="256">
        <f>IF(N493="základní",J493,0)</f>
        <v>0</v>
      </c>
      <c r="BF493" s="256">
        <f>IF(N493="snížená",J493,0)</f>
        <v>0</v>
      </c>
      <c r="BG493" s="256">
        <f>IF(N493="zákl. přenesená",J493,0)</f>
        <v>0</v>
      </c>
      <c r="BH493" s="256">
        <f>IF(N493="sníž. přenesená",J493,0)</f>
        <v>0</v>
      </c>
      <c r="BI493" s="256">
        <f>IF(N493="nulová",J493,0)</f>
        <v>0</v>
      </c>
      <c r="BJ493" s="17" t="s">
        <v>80</v>
      </c>
      <c r="BK493" s="256">
        <f>ROUND(I493*H493,2)</f>
        <v>0</v>
      </c>
      <c r="BL493" s="17" t="s">
        <v>208</v>
      </c>
      <c r="BM493" s="255" t="s">
        <v>1010</v>
      </c>
    </row>
    <row r="494" spans="1:31" s="2" customFormat="1" ht="6.95" customHeight="1">
      <c r="A494" s="38"/>
      <c r="B494" s="66"/>
      <c r="C494" s="67"/>
      <c r="D494" s="67"/>
      <c r="E494" s="67"/>
      <c r="F494" s="67"/>
      <c r="G494" s="67"/>
      <c r="H494" s="67"/>
      <c r="I494" s="179"/>
      <c r="J494" s="67"/>
      <c r="K494" s="67"/>
      <c r="L494" s="44"/>
      <c r="M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</row>
  </sheetData>
  <sheetProtection password="CC35" sheet="1" objects="1" scenarios="1" formatColumns="0" formatRows="0" autoFilter="0"/>
  <autoFilter ref="C140:K493"/>
  <mergeCells count="11">
    <mergeCell ref="E7:H7"/>
    <mergeCell ref="E16:H16"/>
    <mergeCell ref="E25:H25"/>
    <mergeCell ref="E85:H85"/>
    <mergeCell ref="D117:F117"/>
    <mergeCell ref="D118:F118"/>
    <mergeCell ref="D119:F119"/>
    <mergeCell ref="D120:F120"/>
    <mergeCell ref="D121:F121"/>
    <mergeCell ref="E133:H13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Hrdonková</dc:creator>
  <cp:keywords/>
  <dc:description/>
  <cp:lastModifiedBy>Veronika Hrdonková</cp:lastModifiedBy>
  <dcterms:created xsi:type="dcterms:W3CDTF">2020-01-15T09:14:52Z</dcterms:created>
  <dcterms:modified xsi:type="dcterms:W3CDTF">2020-01-15T09:14:58Z</dcterms:modified>
  <cp:category/>
  <cp:version/>
  <cp:contentType/>
  <cp:contentStatus/>
</cp:coreProperties>
</file>